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240" yWindow="345" windowWidth="21075" windowHeight="8775" tabRatio="902"/>
  </bookViews>
  <sheets>
    <sheet name="Allocated (CBR)" sheetId="24" r:id="rId1"/>
    <sheet name="Unallocated Summary (CBR)" sheetId="25" r:id="rId2"/>
    <sheet name="Unallocated Detail (CBR)" sheetId="22" r:id="rId3"/>
    <sheet name="Common by Account (CBR)" sheetId="26" r:id="rId4"/>
    <sheet name="Allocators (CBR)" sheetId="23" r:id="rId5"/>
  </sheets>
  <externalReferences>
    <externalReference r:id="rId6"/>
  </externalReferences>
  <calcPr calcId="162913" calcMode="autoNoTable"/>
</workbook>
</file>

<file path=xl/calcChain.xml><?xml version="1.0" encoding="utf-8"?>
<calcChain xmlns="http://schemas.openxmlformats.org/spreadsheetml/2006/main">
  <c r="F69" i="23" l="1"/>
  <c r="E69" i="23"/>
  <c r="F67" i="23"/>
  <c r="E67" i="23"/>
  <c r="F66" i="23"/>
  <c r="E66" i="23"/>
  <c r="F65" i="23"/>
  <c r="E65" i="23"/>
  <c r="F77" i="26"/>
  <c r="E77" i="26"/>
  <c r="F75" i="26"/>
  <c r="E75" i="26"/>
  <c r="F74" i="26"/>
  <c r="E74" i="26"/>
  <c r="F73" i="26"/>
  <c r="E73" i="26"/>
  <c r="G61" i="26" l="1"/>
  <c r="F61" i="26"/>
  <c r="A3" i="22" l="1"/>
  <c r="A3" i="26"/>
  <c r="H274" i="22" l="1"/>
  <c r="G274" i="22" l="1"/>
  <c r="I274" i="22"/>
  <c r="F21" i="23"/>
  <c r="F20" i="23"/>
  <c r="F18" i="23"/>
  <c r="G13" i="23"/>
  <c r="G10" i="23"/>
  <c r="G29" i="23"/>
  <c r="G31" i="23"/>
  <c r="F29" i="23"/>
  <c r="F31" i="23"/>
  <c r="F10" i="23"/>
  <c r="F11" i="23"/>
  <c r="G17" i="23" l="1"/>
  <c r="F9" i="23"/>
  <c r="F16" i="23"/>
  <c r="F19" i="23"/>
  <c r="G21" i="23"/>
  <c r="F13" i="23"/>
  <c r="F17" i="23"/>
  <c r="G19" i="23"/>
  <c r="F22" i="23"/>
  <c r="F30" i="23"/>
  <c r="G11" i="23"/>
  <c r="G9" i="23"/>
  <c r="G16" i="23"/>
  <c r="G18" i="23"/>
  <c r="G20" i="23"/>
  <c r="G22" i="23"/>
  <c r="G30" i="23"/>
  <c r="B4" i="26" l="1"/>
  <c r="H66" i="26"/>
  <c r="H62" i="26"/>
  <c r="D62" i="26"/>
  <c r="G62" i="26" s="1"/>
  <c r="C62" i="26"/>
  <c r="F62" i="26" s="1"/>
  <c r="F66" i="26" l="1"/>
  <c r="G66" i="26"/>
  <c r="D46" i="25"/>
  <c r="C46" i="25"/>
  <c r="B46" i="25"/>
  <c r="E21" i="25"/>
  <c r="E38" i="25" s="1"/>
  <c r="E40" i="25" s="1"/>
  <c r="E12" i="25"/>
  <c r="A3" i="25"/>
  <c r="J230" i="22"/>
  <c r="K230" i="22"/>
  <c r="J231" i="22"/>
  <c r="K231" i="22"/>
  <c r="J232" i="22"/>
  <c r="K232" i="22"/>
  <c r="J215" i="22"/>
  <c r="K215" i="22"/>
  <c r="J216" i="22"/>
  <c r="K216" i="22"/>
  <c r="J217" i="22"/>
  <c r="K217" i="22"/>
  <c r="J218" i="22"/>
  <c r="K218" i="22"/>
  <c r="J219" i="22"/>
  <c r="K219" i="22"/>
  <c r="J220" i="22"/>
  <c r="K220" i="22"/>
  <c r="K214" i="22"/>
  <c r="J214" i="22"/>
  <c r="J208" i="22"/>
  <c r="K208" i="22"/>
  <c r="J209" i="22"/>
  <c r="K209" i="22"/>
  <c r="K207" i="22"/>
  <c r="J207" i="22"/>
  <c r="D20" i="25" l="1"/>
  <c r="D53" i="26"/>
  <c r="B35" i="25"/>
  <c r="H14" i="22"/>
  <c r="H111" i="22"/>
  <c r="G124" i="22"/>
  <c r="H127" i="22"/>
  <c r="G142" i="22"/>
  <c r="H145" i="22"/>
  <c r="G158" i="22"/>
  <c r="H161" i="22"/>
  <c r="H179" i="22"/>
  <c r="G192" i="22"/>
  <c r="H195" i="22"/>
  <c r="D32" i="25"/>
  <c r="D50" i="26"/>
  <c r="C51" i="26"/>
  <c r="D54" i="26"/>
  <c r="D9" i="25"/>
  <c r="D51" i="26"/>
  <c r="C52" i="26"/>
  <c r="D19" i="25"/>
  <c r="H110" i="22"/>
  <c r="H118" i="22"/>
  <c r="G131" i="22"/>
  <c r="G157" i="22"/>
  <c r="G165" i="22"/>
  <c r="G175" i="22"/>
  <c r="G199" i="22"/>
  <c r="D28" i="25"/>
  <c r="D52" i="26"/>
  <c r="C53" i="26"/>
  <c r="D36" i="25"/>
  <c r="G153" i="22" l="1"/>
  <c r="H199" i="22"/>
  <c r="H183" i="22"/>
  <c r="G180" i="22"/>
  <c r="G162" i="22"/>
  <c r="H149" i="22"/>
  <c r="G146" i="22"/>
  <c r="H131" i="22"/>
  <c r="I131" i="22" s="1"/>
  <c r="G128" i="22"/>
  <c r="H115" i="22"/>
  <c r="H51" i="22"/>
  <c r="G204" i="22"/>
  <c r="G188" i="22"/>
  <c r="G172" i="22"/>
  <c r="H157" i="22"/>
  <c r="I157" i="22" s="1"/>
  <c r="G136" i="22"/>
  <c r="H123" i="22"/>
  <c r="H107" i="22"/>
  <c r="H75" i="22"/>
  <c r="H296" i="22"/>
  <c r="G314" i="22"/>
  <c r="H203" i="22"/>
  <c r="G200" i="22"/>
  <c r="H187" i="22"/>
  <c r="H171" i="22"/>
  <c r="G166" i="22"/>
  <c r="H153" i="22"/>
  <c r="I153" i="22" s="1"/>
  <c r="G150" i="22"/>
  <c r="H135" i="22"/>
  <c r="G132" i="22"/>
  <c r="H119" i="22"/>
  <c r="H191" i="22"/>
  <c r="H175" i="22"/>
  <c r="I175" i="22" s="1"/>
  <c r="G154" i="22"/>
  <c r="H141" i="22"/>
  <c r="H182" i="22"/>
  <c r="H308" i="22"/>
  <c r="H54" i="22"/>
  <c r="G46" i="22"/>
  <c r="G14" i="22"/>
  <c r="I14" i="22" s="1"/>
  <c r="H201" i="22"/>
  <c r="G198" i="22"/>
  <c r="H193" i="22"/>
  <c r="G190" i="22"/>
  <c r="H185" i="22"/>
  <c r="G182" i="22"/>
  <c r="G174" i="22"/>
  <c r="H125" i="22"/>
  <c r="G122" i="22"/>
  <c r="H109" i="22"/>
  <c r="H101" i="22"/>
  <c r="H93" i="22"/>
  <c r="H85" i="22"/>
  <c r="G82" i="22"/>
  <c r="H78" i="22"/>
  <c r="G74" i="22"/>
  <c r="G54" i="22"/>
  <c r="D17" i="25"/>
  <c r="G39" i="22"/>
  <c r="G17" i="22"/>
  <c r="H172" i="22"/>
  <c r="H103" i="22"/>
  <c r="H95" i="22"/>
  <c r="H87" i="22"/>
  <c r="H79" i="22"/>
  <c r="H71" i="22"/>
  <c r="H36" i="22"/>
  <c r="H28" i="22"/>
  <c r="H307" i="22"/>
  <c r="G304" i="22"/>
  <c r="H299" i="22"/>
  <c r="G296" i="22"/>
  <c r="G295" i="22"/>
  <c r="H291" i="22"/>
  <c r="H320" i="22"/>
  <c r="G317" i="22"/>
  <c r="H280" i="22"/>
  <c r="G261" i="22"/>
  <c r="H305" i="22"/>
  <c r="G302" i="22"/>
  <c r="H297" i="22"/>
  <c r="G294" i="22"/>
  <c r="G325" i="22"/>
  <c r="H258" i="22"/>
  <c r="D34" i="25"/>
  <c r="H303" i="22"/>
  <c r="H295" i="22"/>
  <c r="H315" i="22"/>
  <c r="H55" i="22"/>
  <c r="H32" i="22"/>
  <c r="H173" i="22"/>
  <c r="G144" i="22"/>
  <c r="G35" i="22"/>
  <c r="H302" i="22"/>
  <c r="H294" i="22"/>
  <c r="H325" i="22"/>
  <c r="G320" i="22"/>
  <c r="H306" i="22"/>
  <c r="H298" i="22"/>
  <c r="H290" i="22"/>
  <c r="G316" i="22"/>
  <c r="H204" i="22"/>
  <c r="H46" i="22"/>
  <c r="H51" i="26"/>
  <c r="H170" i="22"/>
  <c r="H126" i="22"/>
  <c r="G149" i="22"/>
  <c r="I149" i="22" s="1"/>
  <c r="C54" i="26"/>
  <c r="H293" i="22"/>
  <c r="G290" i="22"/>
  <c r="G319" i="22"/>
  <c r="H314" i="22"/>
  <c r="B30" i="25"/>
  <c r="G178" i="22"/>
  <c r="G170" i="22"/>
  <c r="I170" i="22" s="1"/>
  <c r="H163" i="22"/>
  <c r="G160" i="22"/>
  <c r="H155" i="22"/>
  <c r="G152" i="22"/>
  <c r="H147" i="22"/>
  <c r="G134" i="22"/>
  <c r="H129" i="22"/>
  <c r="G110" i="22"/>
  <c r="I110" i="22" s="1"/>
  <c r="G102" i="22"/>
  <c r="G94" i="22"/>
  <c r="G86" i="22"/>
  <c r="H81" i="22"/>
  <c r="H73" i="22"/>
  <c r="H39" i="22"/>
  <c r="H38" i="22"/>
  <c r="H30" i="22"/>
  <c r="D10" i="25"/>
  <c r="H99" i="22"/>
  <c r="H91" i="22"/>
  <c r="H83" i="22"/>
  <c r="D11" i="25"/>
  <c r="G308" i="22"/>
  <c r="G292" i="22"/>
  <c r="G321" i="22"/>
  <c r="H316" i="22"/>
  <c r="G257" i="22"/>
  <c r="D25" i="25"/>
  <c r="G303" i="22"/>
  <c r="D23" i="25"/>
  <c r="D18" i="25"/>
  <c r="D8" i="25"/>
  <c r="G307" i="22"/>
  <c r="G299" i="22"/>
  <c r="G291" i="22"/>
  <c r="G280" i="22"/>
  <c r="H114" i="22"/>
  <c r="H260" i="22"/>
  <c r="C50" i="26"/>
  <c r="H319" i="22"/>
  <c r="H178" i="22"/>
  <c r="H160" i="22"/>
  <c r="H134" i="22"/>
  <c r="I199" i="22"/>
  <c r="D33" i="25"/>
  <c r="C29" i="25"/>
  <c r="D24" i="25"/>
  <c r="H265" i="22"/>
  <c r="G51" i="22"/>
  <c r="G260" i="22"/>
  <c r="C35" i="25"/>
  <c r="C33" i="25"/>
  <c r="H256" i="22"/>
  <c r="D30" i="26"/>
  <c r="C30" i="26"/>
  <c r="C17" i="26"/>
  <c r="D17" i="26"/>
  <c r="B19" i="25"/>
  <c r="G58" i="22"/>
  <c r="B10" i="25"/>
  <c r="G23" i="22"/>
  <c r="G300" i="22"/>
  <c r="D37" i="25"/>
  <c r="G256" i="22"/>
  <c r="B33" i="25"/>
  <c r="D11" i="26"/>
  <c r="C11" i="26"/>
  <c r="C34" i="25"/>
  <c r="H264" i="22"/>
  <c r="C49" i="26"/>
  <c r="C27" i="25"/>
  <c r="G70" i="22"/>
  <c r="G305" i="22"/>
  <c r="H300" i="22"/>
  <c r="G298" i="22"/>
  <c r="G297" i="22"/>
  <c r="H292" i="22"/>
  <c r="H321" i="22"/>
  <c r="G318" i="22"/>
  <c r="H313" i="22"/>
  <c r="B37" i="25"/>
  <c r="D35" i="25"/>
  <c r="H261" i="22"/>
  <c r="H52" i="26"/>
  <c r="G258" i="22"/>
  <c r="C31" i="26"/>
  <c r="D31" i="26"/>
  <c r="B29" i="25"/>
  <c r="D22" i="26"/>
  <c r="C22" i="26"/>
  <c r="B27" i="25"/>
  <c r="G201" i="22"/>
  <c r="H196" i="22"/>
  <c r="G193" i="22"/>
  <c r="H188" i="22"/>
  <c r="G185" i="22"/>
  <c r="H180" i="22"/>
  <c r="G177" i="22"/>
  <c r="B25" i="25"/>
  <c r="G169" i="22"/>
  <c r="H162" i="22"/>
  <c r="G159" i="22"/>
  <c r="H154" i="22"/>
  <c r="G151" i="22"/>
  <c r="H146" i="22"/>
  <c r="G143" i="22"/>
  <c r="H136" i="22"/>
  <c r="G133" i="22"/>
  <c r="H128" i="22"/>
  <c r="G125" i="22"/>
  <c r="H120" i="22"/>
  <c r="G118" i="22"/>
  <c r="I118" i="22" s="1"/>
  <c r="G117" i="22"/>
  <c r="H112" i="22"/>
  <c r="G109" i="22"/>
  <c r="H104" i="22"/>
  <c r="G101" i="22"/>
  <c r="H96" i="22"/>
  <c r="G93" i="22"/>
  <c r="H88" i="22"/>
  <c r="G85" i="22"/>
  <c r="H80" i="22"/>
  <c r="G78" i="22"/>
  <c r="G77" i="22"/>
  <c r="H72" i="22"/>
  <c r="B20" i="25"/>
  <c r="G61" i="22"/>
  <c r="H52" i="22"/>
  <c r="B18" i="25"/>
  <c r="G49" i="22"/>
  <c r="H37" i="22"/>
  <c r="G34" i="22"/>
  <c r="H29" i="22"/>
  <c r="G24" i="22"/>
  <c r="H15" i="22"/>
  <c r="G12" i="22"/>
  <c r="D29" i="25"/>
  <c r="H194" i="22"/>
  <c r="G191" i="22"/>
  <c r="G184" i="22"/>
  <c r="H140" i="22"/>
  <c r="G123" i="22"/>
  <c r="G116" i="22"/>
  <c r="G107" i="22"/>
  <c r="G100" i="22"/>
  <c r="H94" i="22"/>
  <c r="G91" i="22"/>
  <c r="G84" i="22"/>
  <c r="H82" i="22"/>
  <c r="G52" i="22"/>
  <c r="H31" i="22"/>
  <c r="G28" i="22"/>
  <c r="B9" i="25"/>
  <c r="G20" i="22"/>
  <c r="H309" i="22"/>
  <c r="G306" i="22"/>
  <c r="H301" i="22"/>
  <c r="H324" i="22"/>
  <c r="C37" i="25"/>
  <c r="H53" i="26"/>
  <c r="C19" i="26"/>
  <c r="D19" i="26"/>
  <c r="D13" i="26"/>
  <c r="C13" i="26"/>
  <c r="H197" i="22"/>
  <c r="G194" i="22"/>
  <c r="H181" i="22"/>
  <c r="H169" i="22"/>
  <c r="C25" i="25"/>
  <c r="G164" i="22"/>
  <c r="H151" i="22"/>
  <c r="G148" i="22"/>
  <c r="H133" i="22"/>
  <c r="G130" i="22"/>
  <c r="H121" i="22"/>
  <c r="H113" i="22"/>
  <c r="H105" i="22"/>
  <c r="H89" i="22"/>
  <c r="H77" i="22"/>
  <c r="H53" i="22"/>
  <c r="G50" i="22"/>
  <c r="H24" i="22"/>
  <c r="H16" i="22"/>
  <c r="G13" i="22"/>
  <c r="H198" i="22"/>
  <c r="G195" i="22"/>
  <c r="I195" i="22" s="1"/>
  <c r="G179" i="22"/>
  <c r="I179" i="22" s="1"/>
  <c r="H164" i="22"/>
  <c r="G161" i="22"/>
  <c r="I161" i="22" s="1"/>
  <c r="H152" i="22"/>
  <c r="H148" i="22"/>
  <c r="G145" i="22"/>
  <c r="I145" i="22" s="1"/>
  <c r="H130" i="22"/>
  <c r="G127" i="22"/>
  <c r="I127" i="22" s="1"/>
  <c r="G120" i="22"/>
  <c r="G115" i="22"/>
  <c r="I115" i="22" s="1"/>
  <c r="G104" i="22"/>
  <c r="H98" i="22"/>
  <c r="G95" i="22"/>
  <c r="G88" i="22"/>
  <c r="H74" i="22"/>
  <c r="G72" i="22"/>
  <c r="H70" i="22"/>
  <c r="G55" i="22"/>
  <c r="G33" i="22"/>
  <c r="G29" i="22"/>
  <c r="G15" i="22"/>
  <c r="H287" i="22"/>
  <c r="G313" i="22"/>
  <c r="B36" i="25"/>
  <c r="G275" i="22"/>
  <c r="G223" i="22"/>
  <c r="B28" i="25"/>
  <c r="C21" i="26"/>
  <c r="D21" i="26"/>
  <c r="D10" i="26"/>
  <c r="C10" i="26"/>
  <c r="G45" i="22"/>
  <c r="H45" i="22"/>
  <c r="C9" i="25"/>
  <c r="H20" i="22"/>
  <c r="H21" i="22" s="1"/>
  <c r="C10" i="24" s="1"/>
  <c r="D31" i="25"/>
  <c r="G287" i="22"/>
  <c r="D49" i="26"/>
  <c r="C29" i="26"/>
  <c r="D29" i="26"/>
  <c r="C20" i="26"/>
  <c r="D20" i="26"/>
  <c r="G253" i="22"/>
  <c r="B32" i="25"/>
  <c r="H139" i="22"/>
  <c r="C24" i="25"/>
  <c r="H49" i="22"/>
  <c r="C18" i="25"/>
  <c r="G27" i="22"/>
  <c r="B11" i="25"/>
  <c r="B31" i="25"/>
  <c r="G309" i="22"/>
  <c r="H304" i="22"/>
  <c r="G301" i="22"/>
  <c r="G293" i="22"/>
  <c r="G324" i="22"/>
  <c r="H317" i="22"/>
  <c r="C36" i="25"/>
  <c r="H275" i="22"/>
  <c r="H276" i="22" s="1"/>
  <c r="C37" i="24" s="1"/>
  <c r="B34" i="25"/>
  <c r="G264" i="22"/>
  <c r="H257" i="22"/>
  <c r="C28" i="25"/>
  <c r="H223" i="22"/>
  <c r="H224" i="22" s="1"/>
  <c r="C29" i="24" s="1"/>
  <c r="C18" i="26"/>
  <c r="D18" i="26"/>
  <c r="B26" i="25"/>
  <c r="H200" i="22"/>
  <c r="G197" i="22"/>
  <c r="H192" i="22"/>
  <c r="I192" i="22" s="1"/>
  <c r="G189" i="22"/>
  <c r="H184" i="22"/>
  <c r="G181" i="22"/>
  <c r="H176" i="22"/>
  <c r="G173" i="22"/>
  <c r="H166" i="22"/>
  <c r="G163" i="22"/>
  <c r="H158" i="22"/>
  <c r="I158" i="22" s="1"/>
  <c r="G155" i="22"/>
  <c r="H150" i="22"/>
  <c r="G147" i="22"/>
  <c r="H142" i="22"/>
  <c r="I142" i="22" s="1"/>
  <c r="B24" i="25"/>
  <c r="G139" i="22"/>
  <c r="H132" i="22"/>
  <c r="G129" i="22"/>
  <c r="H124" i="22"/>
  <c r="I124" i="22" s="1"/>
  <c r="G121" i="22"/>
  <c r="H116" i="22"/>
  <c r="G114" i="22"/>
  <c r="G113" i="22"/>
  <c r="H108" i="22"/>
  <c r="G106" i="22"/>
  <c r="G105" i="22"/>
  <c r="H100" i="22"/>
  <c r="G98" i="22"/>
  <c r="G97" i="22"/>
  <c r="H92" i="22"/>
  <c r="G90" i="22"/>
  <c r="G89" i="22"/>
  <c r="H84" i="22"/>
  <c r="G81" i="22"/>
  <c r="H76" i="22"/>
  <c r="G73" i="22"/>
  <c r="C19" i="25"/>
  <c r="H58" i="22"/>
  <c r="H59" i="22" s="1"/>
  <c r="C20" i="24" s="1"/>
  <c r="G53" i="22"/>
  <c r="G38" i="22"/>
  <c r="H33" i="22"/>
  <c r="G30" i="22"/>
  <c r="H23" i="22"/>
  <c r="C10" i="25"/>
  <c r="G16" i="22"/>
  <c r="H259" i="22"/>
  <c r="C32" i="25"/>
  <c r="H253" i="22"/>
  <c r="H254" i="22" s="1"/>
  <c r="C33" i="24" s="1"/>
  <c r="D27" i="25"/>
  <c r="D26" i="25"/>
  <c r="G207" i="22"/>
  <c r="H207" i="22"/>
  <c r="H202" i="22"/>
  <c r="H186" i="22"/>
  <c r="G183" i="22"/>
  <c r="G176" i="22"/>
  <c r="G111" i="22"/>
  <c r="I111" i="22" s="1"/>
  <c r="G108" i="22"/>
  <c r="H102" i="22"/>
  <c r="G99" i="22"/>
  <c r="G92" i="22"/>
  <c r="H86" i="22"/>
  <c r="G80" i="22"/>
  <c r="G36" i="22"/>
  <c r="H27" i="22"/>
  <c r="C11" i="25"/>
  <c r="H13" i="22"/>
  <c r="H318" i="22"/>
  <c r="G315" i="22"/>
  <c r="G265" i="22"/>
  <c r="G259" i="22"/>
  <c r="C26" i="25"/>
  <c r="G202" i="22"/>
  <c r="H189" i="22"/>
  <c r="G186" i="22"/>
  <c r="H177" i="22"/>
  <c r="H159" i="22"/>
  <c r="G156" i="22"/>
  <c r="H143" i="22"/>
  <c r="G140" i="22"/>
  <c r="G126" i="22"/>
  <c r="H117" i="22"/>
  <c r="H97" i="22"/>
  <c r="H61" i="22"/>
  <c r="H62" i="22" s="1"/>
  <c r="C21" i="24" s="1"/>
  <c r="C20" i="25"/>
  <c r="H34" i="22"/>
  <c r="G31" i="22"/>
  <c r="G203" i="22"/>
  <c r="G196" i="22"/>
  <c r="H190" i="22"/>
  <c r="G187" i="22"/>
  <c r="H174" i="22"/>
  <c r="G171" i="22"/>
  <c r="H165" i="22"/>
  <c r="I165" i="22" s="1"/>
  <c r="H156" i="22"/>
  <c r="H144" i="22"/>
  <c r="G141" i="22"/>
  <c r="G135" i="22"/>
  <c r="I135" i="22" s="1"/>
  <c r="H122" i="22"/>
  <c r="G119" i="22"/>
  <c r="G112" i="22"/>
  <c r="H106" i="22"/>
  <c r="G103" i="22"/>
  <c r="G96" i="22"/>
  <c r="H90" i="22"/>
  <c r="G87" i="22"/>
  <c r="G83" i="22"/>
  <c r="G79" i="22"/>
  <c r="G76" i="22"/>
  <c r="G75" i="22"/>
  <c r="G71" i="22"/>
  <c r="H50" i="22"/>
  <c r="G37" i="22"/>
  <c r="H35" i="22"/>
  <c r="G32" i="22"/>
  <c r="H17" i="22"/>
  <c r="C31" i="25"/>
  <c r="H12" i="22"/>
  <c r="I299" i="22" l="1"/>
  <c r="I182" i="22"/>
  <c r="I172" i="22"/>
  <c r="I54" i="22"/>
  <c r="I183" i="22"/>
  <c r="I146" i="22"/>
  <c r="I180" i="22"/>
  <c r="I51" i="22"/>
  <c r="D55" i="26"/>
  <c r="H50" i="26"/>
  <c r="I314" i="22"/>
  <c r="F51" i="26"/>
  <c r="G52" i="26"/>
  <c r="G53" i="26"/>
  <c r="H54" i="26"/>
  <c r="F54" i="26" s="1"/>
  <c r="G51" i="26"/>
  <c r="F53" i="26"/>
  <c r="F52" i="26"/>
  <c r="I128" i="22"/>
  <c r="I162" i="22"/>
  <c r="I150" i="22"/>
  <c r="I191" i="22"/>
  <c r="I308" i="22"/>
  <c r="I204" i="22"/>
  <c r="I295" i="22"/>
  <c r="I296" i="22"/>
  <c r="I171" i="22"/>
  <c r="I187" i="22"/>
  <c r="I123" i="22"/>
  <c r="I136" i="22"/>
  <c r="I188" i="22"/>
  <c r="I166" i="22"/>
  <c r="I154" i="22"/>
  <c r="I75" i="22"/>
  <c r="I200" i="22"/>
  <c r="I173" i="22"/>
  <c r="I119" i="22"/>
  <c r="I203" i="22"/>
  <c r="I107" i="22"/>
  <c r="I141" i="22"/>
  <c r="I132" i="22"/>
  <c r="I325" i="22"/>
  <c r="I82" i="22"/>
  <c r="I258" i="22"/>
  <c r="I101" i="22"/>
  <c r="I109" i="22"/>
  <c r="I297" i="22"/>
  <c r="I95" i="22"/>
  <c r="I303" i="22"/>
  <c r="I55" i="22"/>
  <c r="I198" i="22"/>
  <c r="I28" i="22"/>
  <c r="I46" i="22"/>
  <c r="I294" i="22"/>
  <c r="I71" i="22"/>
  <c r="I103" i="22"/>
  <c r="I122" i="22"/>
  <c r="I317" i="22"/>
  <c r="H326" i="22"/>
  <c r="I85" i="22"/>
  <c r="I292" i="22"/>
  <c r="I305" i="22"/>
  <c r="I307" i="22"/>
  <c r="I302" i="22"/>
  <c r="I79" i="22"/>
  <c r="I185" i="22"/>
  <c r="I201" i="22"/>
  <c r="I320" i="22"/>
  <c r="I87" i="22"/>
  <c r="I304" i="22"/>
  <c r="I78" i="22"/>
  <c r="I93" i="22"/>
  <c r="I261" i="22"/>
  <c r="I298" i="22"/>
  <c r="I280" i="22"/>
  <c r="I39" i="22"/>
  <c r="I190" i="22"/>
  <c r="I17" i="22"/>
  <c r="I174" i="22"/>
  <c r="I36" i="22"/>
  <c r="I74" i="22"/>
  <c r="I125" i="22"/>
  <c r="I193" i="22"/>
  <c r="I291" i="22"/>
  <c r="I315" i="22"/>
  <c r="I32" i="22"/>
  <c r="I91" i="22"/>
  <c r="I86" i="22"/>
  <c r="I73" i="22"/>
  <c r="F34" i="25"/>
  <c r="I319" i="22"/>
  <c r="I152" i="22"/>
  <c r="I194" i="22"/>
  <c r="I134" i="22"/>
  <c r="I35" i="22"/>
  <c r="I38" i="22"/>
  <c r="I144" i="22"/>
  <c r="I81" i="22"/>
  <c r="I104" i="22"/>
  <c r="I306" i="22"/>
  <c r="I316" i="22"/>
  <c r="I83" i="22"/>
  <c r="I126" i="22"/>
  <c r="I53" i="22"/>
  <c r="I113" i="22"/>
  <c r="F24" i="25"/>
  <c r="H47" i="22"/>
  <c r="C18" i="24" s="1"/>
  <c r="I155" i="22"/>
  <c r="I160" i="22"/>
  <c r="I290" i="22"/>
  <c r="I99" i="22"/>
  <c r="I129" i="22"/>
  <c r="I15" i="22"/>
  <c r="I178" i="22"/>
  <c r="G208" i="22"/>
  <c r="I102" i="22"/>
  <c r="I30" i="22"/>
  <c r="I309" i="22"/>
  <c r="I72" i="22"/>
  <c r="I94" i="22"/>
  <c r="D21" i="25"/>
  <c r="H266" i="22"/>
  <c r="C35" i="24" s="1"/>
  <c r="I260" i="22"/>
  <c r="I265" i="22"/>
  <c r="F11" i="25"/>
  <c r="I147" i="22"/>
  <c r="I163" i="22"/>
  <c r="I197" i="22"/>
  <c r="I293" i="22"/>
  <c r="D12" i="25"/>
  <c r="I321" i="22"/>
  <c r="I186" i="22"/>
  <c r="G215" i="22"/>
  <c r="I114" i="22"/>
  <c r="I37" i="22"/>
  <c r="I31" i="22"/>
  <c r="I164" i="22"/>
  <c r="F33" i="25"/>
  <c r="G219" i="22"/>
  <c r="I105" i="22"/>
  <c r="H211" i="22"/>
  <c r="I120" i="22"/>
  <c r="I184" i="22"/>
  <c r="I177" i="22"/>
  <c r="H18" i="22"/>
  <c r="C9" i="24" s="1"/>
  <c r="H262" i="22"/>
  <c r="C34" i="24" s="1"/>
  <c r="I24" i="22"/>
  <c r="I159" i="22"/>
  <c r="F29" i="25"/>
  <c r="F35" i="25"/>
  <c r="I76" i="22"/>
  <c r="I92" i="22"/>
  <c r="I33" i="22"/>
  <c r="H56" i="22"/>
  <c r="C19" i="24" s="1"/>
  <c r="I259" i="22"/>
  <c r="G211" i="22"/>
  <c r="I88" i="22"/>
  <c r="F9" i="25"/>
  <c r="I100" i="22"/>
  <c r="G216" i="22"/>
  <c r="H231" i="22"/>
  <c r="G232" i="22"/>
  <c r="H22" i="26"/>
  <c r="H208" i="22"/>
  <c r="H167" i="22"/>
  <c r="C25" i="24" s="1"/>
  <c r="I97" i="22"/>
  <c r="F36" i="25"/>
  <c r="I84" i="22"/>
  <c r="F18" i="25"/>
  <c r="I117" i="22"/>
  <c r="F27" i="25"/>
  <c r="I257" i="22"/>
  <c r="I112" i="22"/>
  <c r="I196" i="22"/>
  <c r="I202" i="22"/>
  <c r="F10" i="25"/>
  <c r="I89" i="22"/>
  <c r="I98" i="22"/>
  <c r="F31" i="25"/>
  <c r="H20" i="26"/>
  <c r="I96" i="22"/>
  <c r="I140" i="22"/>
  <c r="I108" i="22"/>
  <c r="H219" i="22"/>
  <c r="H25" i="22"/>
  <c r="C11" i="24" s="1"/>
  <c r="I90" i="22"/>
  <c r="I189" i="22"/>
  <c r="F26" i="25"/>
  <c r="G230" i="22"/>
  <c r="F32" i="25"/>
  <c r="F28" i="25"/>
  <c r="H232" i="22"/>
  <c r="I29" i="22"/>
  <c r="I148" i="22"/>
  <c r="H205" i="22"/>
  <c r="C26" i="24" s="1"/>
  <c r="G231" i="22"/>
  <c r="I52" i="22"/>
  <c r="F25" i="25"/>
  <c r="F37" i="25"/>
  <c r="H209" i="22"/>
  <c r="H215" i="22"/>
  <c r="H220" i="22"/>
  <c r="H40" i="22"/>
  <c r="C12" i="24" s="1"/>
  <c r="I143" i="22"/>
  <c r="I156" i="22"/>
  <c r="I176" i="22"/>
  <c r="I106" i="22"/>
  <c r="I181" i="22"/>
  <c r="I130" i="22"/>
  <c r="H322" i="22"/>
  <c r="I80" i="22"/>
  <c r="I121" i="22"/>
  <c r="I301" i="22"/>
  <c r="H218" i="22"/>
  <c r="H137" i="22"/>
  <c r="C24" i="24" s="1"/>
  <c r="I50" i="22"/>
  <c r="I116" i="22"/>
  <c r="I34" i="22"/>
  <c r="I77" i="22"/>
  <c r="I133" i="22"/>
  <c r="I151" i="22"/>
  <c r="I318" i="22"/>
  <c r="I300" i="22"/>
  <c r="G217" i="22"/>
  <c r="I16" i="22"/>
  <c r="I13" i="22"/>
  <c r="I207" i="22"/>
  <c r="D16" i="26"/>
  <c r="G167" i="22"/>
  <c r="B25" i="24" s="1"/>
  <c r="I139" i="22"/>
  <c r="I287" i="22"/>
  <c r="I49" i="22"/>
  <c r="G56" i="22"/>
  <c r="B19" i="24" s="1"/>
  <c r="H217" i="22"/>
  <c r="B23" i="25"/>
  <c r="H49" i="26"/>
  <c r="F49" i="26" s="1"/>
  <c r="C55" i="26"/>
  <c r="I23" i="22"/>
  <c r="G25" i="22"/>
  <c r="B11" i="24" s="1"/>
  <c r="D30" i="25"/>
  <c r="G224" i="22"/>
  <c r="B29" i="24" s="1"/>
  <c r="D29" i="24" s="1"/>
  <c r="I223" i="22"/>
  <c r="I224" i="22" s="1"/>
  <c r="C8" i="25"/>
  <c r="C12" i="25" s="1"/>
  <c r="D9" i="26"/>
  <c r="C16" i="26"/>
  <c r="F19" i="25"/>
  <c r="B17" i="25"/>
  <c r="H21" i="26"/>
  <c r="G62" i="22"/>
  <c r="B21" i="24" s="1"/>
  <c r="D21" i="24" s="1"/>
  <c r="I61" i="22"/>
  <c r="I62" i="22" s="1"/>
  <c r="G205" i="22"/>
  <c r="B26" i="24" s="1"/>
  <c r="I169" i="22"/>
  <c r="H31" i="26"/>
  <c r="I70" i="22"/>
  <c r="G137" i="22"/>
  <c r="H230" i="22"/>
  <c r="G220" i="22"/>
  <c r="C30" i="25"/>
  <c r="G59" i="22"/>
  <c r="B20" i="24" s="1"/>
  <c r="D20" i="24" s="1"/>
  <c r="I58" i="22"/>
  <c r="I59" i="22" s="1"/>
  <c r="H17" i="26"/>
  <c r="H30" i="26"/>
  <c r="C9" i="26"/>
  <c r="I324" i="22"/>
  <c r="G326" i="22"/>
  <c r="H11" i="26"/>
  <c r="H18" i="26"/>
  <c r="C17" i="25"/>
  <c r="C21" i="25" s="1"/>
  <c r="H216" i="22"/>
  <c r="H19" i="26"/>
  <c r="G18" i="22"/>
  <c r="I12" i="22"/>
  <c r="G262" i="22"/>
  <c r="B34" i="24" s="1"/>
  <c r="I256" i="22"/>
  <c r="F20" i="25"/>
  <c r="G218" i="22"/>
  <c r="I264" i="22"/>
  <c r="G266" i="22"/>
  <c r="B35" i="24" s="1"/>
  <c r="I27" i="22"/>
  <c r="G40" i="22"/>
  <c r="B12" i="24" s="1"/>
  <c r="I253" i="22"/>
  <c r="I254" i="22" s="1"/>
  <c r="G254" i="22"/>
  <c r="B33" i="24" s="1"/>
  <c r="D33" i="24" s="1"/>
  <c r="H29" i="26"/>
  <c r="G47" i="22"/>
  <c r="I45" i="22"/>
  <c r="H10" i="26"/>
  <c r="I275" i="22"/>
  <c r="I276" i="22" s="1"/>
  <c r="G276" i="22"/>
  <c r="B37" i="24" s="1"/>
  <c r="D37" i="24" s="1"/>
  <c r="G322" i="22"/>
  <c r="I313" i="22"/>
  <c r="G209" i="22"/>
  <c r="C23" i="25"/>
  <c r="H13" i="26"/>
  <c r="G21" i="22"/>
  <c r="B10" i="24" s="1"/>
  <c r="D10" i="24" s="1"/>
  <c r="I20" i="22"/>
  <c r="I21" i="22" s="1"/>
  <c r="B8" i="25"/>
  <c r="G214" i="22"/>
  <c r="H214" i="22"/>
  <c r="G17" i="26" l="1"/>
  <c r="F17" i="26"/>
  <c r="I208" i="22"/>
  <c r="G20" i="26"/>
  <c r="I326" i="22"/>
  <c r="E45" i="25" s="1"/>
  <c r="F10" i="26"/>
  <c r="G30" i="26"/>
  <c r="G10" i="26"/>
  <c r="F13" i="26"/>
  <c r="G11" i="26"/>
  <c r="G50" i="26"/>
  <c r="G21" i="26"/>
  <c r="H55" i="26"/>
  <c r="G55" i="26" s="1"/>
  <c r="G49" i="26"/>
  <c r="G29" i="26"/>
  <c r="G22" i="26"/>
  <c r="F18" i="26"/>
  <c r="G54" i="26"/>
  <c r="G18" i="26"/>
  <c r="F19" i="26"/>
  <c r="F11" i="26"/>
  <c r="G31" i="26"/>
  <c r="G13" i="26"/>
  <c r="F22" i="26"/>
  <c r="F21" i="26"/>
  <c r="F50" i="26"/>
  <c r="G19" i="26"/>
  <c r="F20" i="26"/>
  <c r="D35" i="24"/>
  <c r="I47" i="22"/>
  <c r="I219" i="22"/>
  <c r="D12" i="24"/>
  <c r="D34" i="24"/>
  <c r="D38" i="25"/>
  <c r="D40" i="25" s="1"/>
  <c r="D48" i="25" s="1"/>
  <c r="I211" i="22"/>
  <c r="I266" i="22"/>
  <c r="C22" i="24"/>
  <c r="I215" i="22"/>
  <c r="I56" i="22"/>
  <c r="I262" i="22"/>
  <c r="I205" i="22"/>
  <c r="I40" i="22"/>
  <c r="C38" i="25"/>
  <c r="C40" i="25" s="1"/>
  <c r="C48" i="25" s="1"/>
  <c r="I232" i="22"/>
  <c r="F30" i="25"/>
  <c r="I25" i="22"/>
  <c r="H63" i="22"/>
  <c r="H221" i="22"/>
  <c r="C28" i="24" s="1"/>
  <c r="I322" i="22"/>
  <c r="E44" i="25" s="1"/>
  <c r="F44" i="25" s="1"/>
  <c r="D19" i="24"/>
  <c r="I216" i="22"/>
  <c r="I231" i="22"/>
  <c r="I230" i="22"/>
  <c r="F29" i="26"/>
  <c r="D26" i="24"/>
  <c r="I218" i="22"/>
  <c r="F30" i="26"/>
  <c r="I220" i="22"/>
  <c r="F23" i="25"/>
  <c r="I167" i="22"/>
  <c r="H41" i="22"/>
  <c r="I209" i="22"/>
  <c r="D25" i="24"/>
  <c r="C13" i="24"/>
  <c r="I217" i="22"/>
  <c r="I137" i="22"/>
  <c r="D11" i="24"/>
  <c r="I18" i="22"/>
  <c r="I214" i="22"/>
  <c r="G221" i="22"/>
  <c r="B28" i="24" s="1"/>
  <c r="F8" i="25"/>
  <c r="F12" i="25" s="1"/>
  <c r="B12" i="25"/>
  <c r="B9" i="24"/>
  <c r="G41" i="22"/>
  <c r="H9" i="26"/>
  <c r="B24" i="24"/>
  <c r="D24" i="24" s="1"/>
  <c r="C23" i="26"/>
  <c r="H16" i="26"/>
  <c r="D23" i="26"/>
  <c r="B21" i="25"/>
  <c r="B38" i="25" s="1"/>
  <c r="F17" i="25"/>
  <c r="F21" i="25" s="1"/>
  <c r="B18" i="24"/>
  <c r="G63" i="22"/>
  <c r="F31" i="26"/>
  <c r="G16" i="26" l="1"/>
  <c r="F55" i="26"/>
  <c r="G9" i="26"/>
  <c r="F16" i="26"/>
  <c r="F9" i="26"/>
  <c r="I63" i="22"/>
  <c r="H65" i="22"/>
  <c r="D28" i="24"/>
  <c r="I41" i="22"/>
  <c r="I221" i="22"/>
  <c r="F38" i="25"/>
  <c r="F40" i="25" s="1"/>
  <c r="B40" i="25"/>
  <c r="B48" i="25" s="1"/>
  <c r="G65" i="22"/>
  <c r="B13" i="24"/>
  <c r="D9" i="24"/>
  <c r="D13" i="24" s="1"/>
  <c r="D18" i="24"/>
  <c r="D22" i="24" s="1"/>
  <c r="B22" i="24"/>
  <c r="H23" i="26"/>
  <c r="G23" i="26" s="1"/>
  <c r="F23" i="26" l="1"/>
  <c r="I65" i="22"/>
  <c r="D35" i="26" l="1"/>
  <c r="H236" i="22"/>
  <c r="D28" i="26"/>
  <c r="H229" i="22"/>
  <c r="D46" i="26"/>
  <c r="H250" i="22"/>
  <c r="D45" i="26"/>
  <c r="H249" i="22"/>
  <c r="D41" i="26"/>
  <c r="H245" i="22"/>
  <c r="D33" i="26"/>
  <c r="H234" i="22"/>
  <c r="H278" i="22"/>
  <c r="D65" i="26"/>
  <c r="D34" i="26"/>
  <c r="H235" i="22"/>
  <c r="D37" i="26"/>
  <c r="H238" i="22"/>
  <c r="D12" i="26"/>
  <c r="H210" i="22"/>
  <c r="H212" i="22" s="1"/>
  <c r="D27" i="26"/>
  <c r="H228" i="22"/>
  <c r="D26" i="26"/>
  <c r="H227" i="22"/>
  <c r="H248" i="22"/>
  <c r="D44" i="26"/>
  <c r="H244" i="22"/>
  <c r="H246" i="22" s="1"/>
  <c r="D40" i="26"/>
  <c r="D36" i="26"/>
  <c r="H237" i="22"/>
  <c r="H226" i="22"/>
  <c r="D25" i="26"/>
  <c r="D57" i="26"/>
  <c r="H270" i="22"/>
  <c r="H271" i="22" s="1"/>
  <c r="C36" i="24" s="1"/>
  <c r="D32" i="26"/>
  <c r="H233" i="22"/>
  <c r="D67" i="26" l="1"/>
  <c r="H239" i="22"/>
  <c r="C30" i="24" s="1"/>
  <c r="H310" i="22"/>
  <c r="D47" i="26"/>
  <c r="D14" i="26"/>
  <c r="D58" i="26"/>
  <c r="C31" i="24"/>
  <c r="G248" i="22"/>
  <c r="C44" i="26"/>
  <c r="C33" i="26"/>
  <c r="G234" i="22"/>
  <c r="I234" i="22" s="1"/>
  <c r="G270" i="22"/>
  <c r="C57" i="26"/>
  <c r="C28" i="26"/>
  <c r="H28" i="26" s="1"/>
  <c r="G229" i="22"/>
  <c r="I229" i="22" s="1"/>
  <c r="D42" i="26"/>
  <c r="C45" i="26"/>
  <c r="G249" i="22"/>
  <c r="I249" i="22" s="1"/>
  <c r="C26" i="26"/>
  <c r="H26" i="26" s="1"/>
  <c r="G227" i="22"/>
  <c r="I227" i="22" s="1"/>
  <c r="C27" i="26"/>
  <c r="G228" i="22"/>
  <c r="I228" i="22" s="1"/>
  <c r="G26" i="26"/>
  <c r="C34" i="26"/>
  <c r="H34" i="26" s="1"/>
  <c r="G235" i="22"/>
  <c r="I235" i="22" s="1"/>
  <c r="C37" i="26"/>
  <c r="H37" i="26" s="1"/>
  <c r="G238" i="22"/>
  <c r="I238" i="22" s="1"/>
  <c r="G278" i="22"/>
  <c r="C65" i="26"/>
  <c r="C41" i="26"/>
  <c r="G245" i="22"/>
  <c r="I245" i="22" s="1"/>
  <c r="C36" i="26"/>
  <c r="G237" i="22"/>
  <c r="I237" i="22" s="1"/>
  <c r="H289" i="22"/>
  <c r="H251" i="22"/>
  <c r="C32" i="24" s="1"/>
  <c r="D38" i="26"/>
  <c r="C12" i="26"/>
  <c r="G210" i="22"/>
  <c r="C32" i="26"/>
  <c r="G233" i="22"/>
  <c r="I233" i="22" s="1"/>
  <c r="C40" i="26"/>
  <c r="G244" i="22"/>
  <c r="C46" i="26"/>
  <c r="G250" i="22"/>
  <c r="I250" i="22" s="1"/>
  <c r="C35" i="26"/>
  <c r="G236" i="22"/>
  <c r="I236" i="22" s="1"/>
  <c r="G226" i="22"/>
  <c r="C25" i="26"/>
  <c r="C27" i="24"/>
  <c r="H240" i="22" l="1"/>
  <c r="H35" i="26"/>
  <c r="F35" i="26" s="1"/>
  <c r="H36" i="26"/>
  <c r="F36" i="26" s="1"/>
  <c r="F34" i="26"/>
  <c r="H46" i="26"/>
  <c r="F46" i="26" s="1"/>
  <c r="H41" i="26"/>
  <c r="H32" i="26"/>
  <c r="F32" i="26" s="1"/>
  <c r="F37" i="26"/>
  <c r="F26" i="26"/>
  <c r="F28" i="26"/>
  <c r="H45" i="26"/>
  <c r="F45" i="26" s="1"/>
  <c r="D69" i="26"/>
  <c r="G34" i="26"/>
  <c r="H267" i="22"/>
  <c r="I244" i="22"/>
  <c r="I246" i="22" s="1"/>
  <c r="G246" i="22"/>
  <c r="G251" i="22"/>
  <c r="B32" i="24" s="1"/>
  <c r="D32" i="24" s="1"/>
  <c r="I248" i="22"/>
  <c r="I251" i="22" s="1"/>
  <c r="C38" i="26"/>
  <c r="H25" i="26"/>
  <c r="H40" i="26"/>
  <c r="C42" i="26"/>
  <c r="I210" i="22"/>
  <c r="I212" i="22" s="1"/>
  <c r="G212" i="22"/>
  <c r="G28" i="26"/>
  <c r="H65" i="26"/>
  <c r="C67" i="26"/>
  <c r="H27" i="26"/>
  <c r="F27" i="26" s="1"/>
  <c r="G289" i="22"/>
  <c r="I289" i="22" s="1"/>
  <c r="G271" i="22"/>
  <c r="B36" i="24" s="1"/>
  <c r="D36" i="24" s="1"/>
  <c r="I270" i="22"/>
  <c r="I271" i="22" s="1"/>
  <c r="C47" i="26"/>
  <c r="H44" i="26"/>
  <c r="F44" i="26" s="1"/>
  <c r="G310" i="22"/>
  <c r="I310" i="22" s="1"/>
  <c r="C58" i="26"/>
  <c r="H57" i="26"/>
  <c r="H33" i="26"/>
  <c r="G37" i="26"/>
  <c r="I226" i="22"/>
  <c r="I239" i="22" s="1"/>
  <c r="G239" i="22"/>
  <c r="B30" i="24" s="1"/>
  <c r="D30" i="24" s="1"/>
  <c r="H12" i="26"/>
  <c r="C14" i="26"/>
  <c r="H288" i="22"/>
  <c r="H311" i="22" s="1"/>
  <c r="H328" i="22" s="1"/>
  <c r="I278" i="22"/>
  <c r="F57" i="26" l="1"/>
  <c r="G33" i="26"/>
  <c r="H67" i="26"/>
  <c r="G67" i="26" s="1"/>
  <c r="G65" i="26"/>
  <c r="F40" i="26"/>
  <c r="F65" i="26"/>
  <c r="G41" i="26"/>
  <c r="G12" i="26"/>
  <c r="F12" i="26"/>
  <c r="G35" i="26"/>
  <c r="G27" i="26"/>
  <c r="G45" i="26"/>
  <c r="G32" i="26"/>
  <c r="G44" i="26"/>
  <c r="F41" i="26"/>
  <c r="G46" i="26"/>
  <c r="G36" i="26"/>
  <c r="H38" i="26"/>
  <c r="G25" i="26"/>
  <c r="H58" i="26"/>
  <c r="G57" i="26"/>
  <c r="G267" i="22"/>
  <c r="B31" i="24"/>
  <c r="D31" i="24" s="1"/>
  <c r="H14" i="26"/>
  <c r="G14" i="26" s="1"/>
  <c r="F33" i="26"/>
  <c r="H47" i="26"/>
  <c r="G47" i="26" s="1"/>
  <c r="B27" i="24"/>
  <c r="G240" i="22"/>
  <c r="H42" i="26"/>
  <c r="G40" i="26"/>
  <c r="I267" i="22"/>
  <c r="C69" i="26"/>
  <c r="I240" i="22"/>
  <c r="F25" i="26"/>
  <c r="G288" i="22"/>
  <c r="F67" i="26" l="1"/>
  <c r="F47" i="26"/>
  <c r="F14" i="26"/>
  <c r="H69" i="26"/>
  <c r="G58" i="26"/>
  <c r="F58" i="26"/>
  <c r="I288" i="22"/>
  <c r="I311" i="22" s="1"/>
  <c r="G311" i="22"/>
  <c r="G328" i="22" s="1"/>
  <c r="D27" i="24"/>
  <c r="I328" i="22" l="1"/>
  <c r="E43" i="25"/>
  <c r="E46" i="25" l="1"/>
  <c r="E48" i="25" s="1"/>
  <c r="F43" i="25"/>
  <c r="F46" i="25" s="1"/>
  <c r="F48" i="25" s="1"/>
  <c r="E76" i="26" l="1"/>
  <c r="E68" i="23"/>
  <c r="F68" i="23" l="1"/>
  <c r="F76" i="26"/>
  <c r="F36" i="23"/>
  <c r="J237" i="22" s="1"/>
  <c r="F12" i="23"/>
  <c r="F28" i="23"/>
  <c r="J229" i="22" s="1"/>
  <c r="F34" i="23"/>
  <c r="J235" i="22" s="1"/>
  <c r="F26" i="23"/>
  <c r="J227" i="22" s="1"/>
  <c r="F41" i="23"/>
  <c r="J245" i="22" s="1"/>
  <c r="F32" i="23"/>
  <c r="J233" i="22" s="1"/>
  <c r="F49" i="23"/>
  <c r="J270" i="22" s="1"/>
  <c r="F25" i="23"/>
  <c r="J226" i="22" s="1"/>
  <c r="F53" i="23"/>
  <c r="F57" i="23"/>
  <c r="J278" i="22" s="1"/>
  <c r="J210" i="22"/>
  <c r="F33" i="23"/>
  <c r="J234" i="22" s="1"/>
  <c r="F44" i="23"/>
  <c r="J248" i="22" s="1"/>
  <c r="F37" i="23"/>
  <c r="J238" i="22" s="1"/>
  <c r="F58" i="23"/>
  <c r="J279" i="22" s="1"/>
  <c r="G279" i="22" s="1"/>
  <c r="F45" i="23"/>
  <c r="J249" i="22" s="1"/>
  <c r="F35" i="23"/>
  <c r="J236" i="22" s="1"/>
  <c r="F40" i="23"/>
  <c r="J244" i="22" s="1"/>
  <c r="F27" i="23"/>
  <c r="J228" i="22" s="1"/>
  <c r="F46" i="23"/>
  <c r="J250" i="22" s="1"/>
  <c r="G281" i="22" l="1"/>
  <c r="G57" i="23"/>
  <c r="K278" i="22" s="1"/>
  <c r="G49" i="23"/>
  <c r="K270" i="22" s="1"/>
  <c r="G53" i="23"/>
  <c r="G45" i="23"/>
  <c r="K249" i="22" s="1"/>
  <c r="G44" i="23"/>
  <c r="K248" i="22" s="1"/>
  <c r="G33" i="23"/>
  <c r="K234" i="22" s="1"/>
  <c r="G25" i="23"/>
  <c r="K226" i="22" s="1"/>
  <c r="K210" i="22"/>
  <c r="G41" i="23"/>
  <c r="K245" i="22" s="1"/>
  <c r="G46" i="23"/>
  <c r="K250" i="22" s="1"/>
  <c r="G36" i="23"/>
  <c r="K237" i="22" s="1"/>
  <c r="G40" i="23"/>
  <c r="K244" i="22" s="1"/>
  <c r="G37" i="23"/>
  <c r="K238" i="22" s="1"/>
  <c r="G35" i="23"/>
  <c r="K236" i="22" s="1"/>
  <c r="G28" i="23"/>
  <c r="K229" i="22" s="1"/>
  <c r="G26" i="23"/>
  <c r="K227" i="22" s="1"/>
  <c r="G34" i="23"/>
  <c r="K235" i="22" s="1"/>
  <c r="G12" i="23"/>
  <c r="G27" i="23"/>
  <c r="K228" i="22" s="1"/>
  <c r="G58" i="23"/>
  <c r="K279" i="22" s="1"/>
  <c r="H279" i="22" s="1"/>
  <c r="H281" i="22" s="1"/>
  <c r="G32" i="23"/>
  <c r="K233" i="22" s="1"/>
  <c r="C38" i="24" l="1"/>
  <c r="H283" i="22"/>
  <c r="H330" i="22" s="1"/>
  <c r="B38" i="24"/>
  <c r="G283" i="22"/>
  <c r="G330" i="22" s="1"/>
  <c r="I279" i="22"/>
  <c r="I281" i="22" s="1"/>
  <c r="I283" i="22" s="1"/>
  <c r="I330" i="22" s="1"/>
  <c r="D38" i="24" l="1"/>
  <c r="D39" i="24" s="1"/>
  <c r="D41" i="24" s="1"/>
  <c r="B39" i="24"/>
  <c r="B41" i="24" s="1"/>
  <c r="C39" i="24"/>
  <c r="C41" i="24" s="1"/>
</calcChain>
</file>

<file path=xl/sharedStrings.xml><?xml version="1.0" encoding="utf-8"?>
<sst xmlns="http://schemas.openxmlformats.org/spreadsheetml/2006/main" count="602" uniqueCount="426">
  <si>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</si>
  <si>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</si>
  <si>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</si>
  <si>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</si>
  <si>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</si>
  <si>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</si>
  <si>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</si>
  <si>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</si>
  <si>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</si>
  <si>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</si>
  <si>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</si>
  <si>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</si>
  <si>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</si>
  <si>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</si>
  <si>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</si>
  <si>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</si>
  <si>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</si>
  <si>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</si>
  <si>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</si>
  <si>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</si>
  <si>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</si>
  <si>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</si>
  <si>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</si>
  <si>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</si>
  <si>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</si>
  <si>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</si>
  <si>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</si>
  <si>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</si>
  <si>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</si>
  <si>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</si>
  <si>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</si>
  <si>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</si>
  <si>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</si>
  <si>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</si>
  <si>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</si>
  <si>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</si>
  <si>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</si>
  <si>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</si>
  <si>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</si>
  <si>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</si>
  <si>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</si>
  <si>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</si>
  <si>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</si>
  <si>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</si>
  <si>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</si>
  <si>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</si>
  <si>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</si>
  <si>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</si>
  <si>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</si>
  <si>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</si>
  <si>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</si>
  <si>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</si>
  <si>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</si>
  <si>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</si>
  <si>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</si>
  <si>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</si>
  <si>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</si>
  <si>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</si>
  <si>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</si>
  <si>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</si>
  <si>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</si>
  <si>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</si>
  <si>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</si>
  <si>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</si>
  <si>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</si>
  <si>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</si>
  <si>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</si>
  <si>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</si>
  <si>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</si>
  <si>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</si>
  <si>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</si>
  <si>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</si>
  <si>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</si>
  <si>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</si>
  <si>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</si>
  <si>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</si>
  <si>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</si>
  <si>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</si>
  <si>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</si>
  <si>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</si>
  <si>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</si>
  <si>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</si>
  <si>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</si>
  <si>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</si>
  <si>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</si>
  <si>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</si>
  <si>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</si>
  <si>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</si>
  <si>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</si>
  <si>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</si>
  <si>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</si>
  <si>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</si>
  <si>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</si>
  <si>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</si>
  <si>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</si>
  <si>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</si>
  <si>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</si>
  <si>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</si>
  <si>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</si>
  <si>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</si>
  <si>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</si>
  <si>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</si>
  <si>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</si>
  <si>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</si>
  <si>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</si>
  <si>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</si>
  <si>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</si>
  <si>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</si>
  <si>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</si>
  <si>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</si>
  <si>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</si>
  <si>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</si>
  <si>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</si>
  <si>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</si>
  <si>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</si>
  <si>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</si>
  <si>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</si>
  <si>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</si>
  <si>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</si>
  <si>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</si>
  <si>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</si>
  <si>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</si>
  <si>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</si>
  <si>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</si>
  <si>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</si>
  <si>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</si>
  <si>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</si>
  <si>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</si>
  <si>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</si>
  <si>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</si>
  <si>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</si>
  <si>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</si>
  <si>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</si>
  <si>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</si>
  <si>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</si>
  <si>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</si>
  <si>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</si>
  <si>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</si>
  <si>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</si>
  <si>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</si>
  <si>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</si>
  <si>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</si>
  <si>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</si>
  <si>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</si>
  <si>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</si>
  <si>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</si>
  <si>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</si>
  <si>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</si>
  <si>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</si>
  <si>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</si>
  <si>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</si>
  <si>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</si>
  <si>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</si>
  <si>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</si>
  <si>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</si>
  <si>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</si>
  <si>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</si>
  <si>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</si>
  <si>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</si>
  <si>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</si>
  <si>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</si>
  <si>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</si>
  <si>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</si>
  <si>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</si>
  <si>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</si>
  <si>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</si>
  <si>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</si>
  <si>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</si>
  <si>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</si>
  <si>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</si>
  <si>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</si>
  <si>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</si>
  <si>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</si>
  <si>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</si>
  <si>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</si>
  <si>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</si>
  <si>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</si>
  <si>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</si>
  <si>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</si>
  <si>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</si>
  <si>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</si>
  <si>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</si>
  <si>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</si>
  <si>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</si>
  <si>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</si>
  <si>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</si>
  <si>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</si>
  <si>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</si>
  <si>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</si>
  <si>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</si>
  <si>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</si>
  <si>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</si>
  <si>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</si>
  <si>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</si>
  <si>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</si>
  <si>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</si>
  <si>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</si>
  <si>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</si>
  <si>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</si>
  <si>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</si>
  <si>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</si>
  <si>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</si>
  <si>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</si>
  <si>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</si>
  <si>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</si>
  <si>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</si>
  <si>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</si>
  <si>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</si>
  <si>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</si>
  <si>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</si>
  <si>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</si>
  <si>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</si>
  <si>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</si>
  <si>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</si>
  <si>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</si>
  <si>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</si>
  <si>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</si>
  <si>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</si>
  <si>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</si>
  <si>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</si>
  <si>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</si>
  <si>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</si>
  <si>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</si>
  <si>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</si>
  <si>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</si>
  <si>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</si>
  <si>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</si>
  <si>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</si>
  <si>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</si>
  <si>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</si>
  <si>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</si>
  <si>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</si>
  <si>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</si>
  <si>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</si>
  <si>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</si>
  <si>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</si>
  <si>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</si>
  <si>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</si>
  <si>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</si>
  <si>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</si>
  <si>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</si>
  <si>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</si>
  <si>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</si>
  <si>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</si>
  <si>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</si>
  <si>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</si>
  <si>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</si>
  <si>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</si>
  <si>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</si>
  <si>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</si>
  <si>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</si>
  <si>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</si>
  <si>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</si>
  <si>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</si>
  <si>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</si>
  <si>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</si>
  <si>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</si>
  <si>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</si>
  <si>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</si>
  <si>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</si>
  <si>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</si>
  <si>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</si>
  <si>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</si>
  <si>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</si>
  <si>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</si>
  <si>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</si>
  <si>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</si>
  <si>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</si>
  <si>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</si>
  <si>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</si>
  <si>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</si>
  <si>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</si>
  <si>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</si>
  <si>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</si>
  <si>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</si>
  <si>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</si>
  <si>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</si>
  <si>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</si>
  <si>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</si>
  <si>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</si>
  <si>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</si>
  <si>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</si>
  <si>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</si>
  <si>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</si>
  <si>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</si>
  <si>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</si>
  <si>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</si>
  <si>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</si>
  <si>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</si>
  <si>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</si>
  <si>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</si>
  <si>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</si>
  <si>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</si>
  <si>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</si>
  <si>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</si>
  <si>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</si>
  <si>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</si>
  <si>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</si>
  <si>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</si>
  <si>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</si>
  <si>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</si>
  <si>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</si>
  <si>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</si>
  <si>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</si>
  <si>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</si>
  <si>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</si>
  <si>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</si>
  <si>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</si>
  <si>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</si>
  <si>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</si>
  <si>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</si>
  <si>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</si>
  <si>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</si>
  <si>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</si>
  <si>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</si>
  <si>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</si>
  <si>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</si>
  <si>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</si>
  <si>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</si>
  <si>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</si>
  <si>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</si>
  <si>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</si>
  <si>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</si>
  <si>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</si>
  <si>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</si>
  <si>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</si>
  <si>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</si>
  <si>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</si>
  <si>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</si>
  <si>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</si>
  <si>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</si>
  <si>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</si>
  <si>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</si>
  <si>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</si>
  <si>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</si>
  <si>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</si>
  <si>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</si>
  <si>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</si>
  <si>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</si>
  <si>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</si>
  <si>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</si>
  <si>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</si>
  <si>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</si>
  <si>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</si>
  <si>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</si>
  <si>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</si>
  <si>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</si>
  <si>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</si>
  <si>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</si>
  <si>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</si>
  <si>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</si>
  <si>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</si>
  <si>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</si>
  <si>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</si>
  <si>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</si>
  <si>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</si>
  <si>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</si>
  <si>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</si>
  <si>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</si>
  <si>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</si>
  <si>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</si>
  <si>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</si>
  <si>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</si>
  <si>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</si>
  <si>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</si>
  <si>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</si>
  <si>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</si>
  <si>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</si>
  <si>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</si>
  <si>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</si>
  <si>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</si>
  <si>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</si>
  <si>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</si>
  <si>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</si>
  <si>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</si>
  <si>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</si>
  <si>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</si>
  <si>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</si>
  <si>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</si>
  <si>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</si>
  <si>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</si>
  <si>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</si>
  <si>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</si>
  <si>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</si>
  <si>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</si>
  <si>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</si>
  <si>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</si>
  <si>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</si>
  <si>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</si>
  <si>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</si>
  <si>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</si>
  <si>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</si>
  <si>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</si>
  <si>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</si>
  <si>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</si>
  <si>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</si>
  <si>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</si>
  <si>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</si>
  <si>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</si>
  <si>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</si>
  <si>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</si>
  <si>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</si>
  <si>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</si>
  <si>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</si>
  <si>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</si>
  <si>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</si>
  <si>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</si>
  <si>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</si>
  <si>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</si>
  <si>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</si>
  <si>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</si>
  <si>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</si>
  <si>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</si>
  <si>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</si>
  <si>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</si>
  <si>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</si>
  <si>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</si>
  <si>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Electric Rate</t>
  </si>
  <si>
    <t>Gas Rate</t>
  </si>
  <si>
    <t>Electric Allocator</t>
  </si>
  <si>
    <t>Gas Allocator</t>
  </si>
  <si>
    <t>(20) 904 - Uncollectible Accounts</t>
  </si>
  <si>
    <t>FOR THE 12 MONTHS ENDED DECEMBER 31, 2018</t>
  </si>
  <si>
    <t>DEC18 CBR</t>
  </si>
  <si>
    <t>(Based on allocation factors developed using 12 ME 12/31/2018 information)</t>
  </si>
  <si>
    <t>(Allocation of Common is based on allocation factors developed for December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</si>
</sst>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164" fontId="0" fillId="0" borderId="0" xfId="0" applyNumberFormat="1"/>
    <xf numFmtId="164" fontId="1" fillId="0" borderId="0" xfId="0" applyNumberFormat="1" applyFont="1" applyFill="1" applyBorder="1" applyAlignment="1">
      <alignment horizontal="right"/>
    </xf>
    <xf numFmtId="0" fontId="0" fillId="0" borderId="0" xfId="0"/>
    <xf numFmtId="37" fontId="3" fillId="0" borderId="16" xfId="0" applyNumberFormat="1" applyFont="1" applyFill="1" applyBorder="1"/>
    <xf numFmtId="42" fontId="3" fillId="0" borderId="0" xfId="0" applyNumberFormat="1" applyFont="1" applyFill="1" applyBorder="1"/>
    <xf numFmtId="167" fontId="2" fillId="0" borderId="11" xfId="0" quotePrefix="1" applyNumberFormat="1" applyFont="1" applyFill="1" applyBorder="1" applyAlignment="1">
      <alignment horizontal="left" vertical="center"/>
    </xf>
    <xf numFmtId="168" fontId="6" fillId="0" borderId="16" xfId="0" applyNumberFormat="1" applyFont="1" applyBorder="1"/>
    <xf numFmtId="168" fontId="6" fillId="0" borderId="0" xfId="0" applyNumberFormat="1" applyFont="1" applyBorder="1"/>
    <xf numFmtId="167" fontId="5" fillId="0" borderId="11" xfId="0" applyNumberFormat="1" applyFont="1" applyBorder="1"/>
    <xf numFmtId="37" fontId="3" fillId="0" borderId="16" xfId="0" applyNumberFormat="1" applyFont="1" applyBorder="1"/>
    <xf numFmtId="37" fontId="3" fillId="0" borderId="0" xfId="0" applyNumberFormat="1" applyFont="1" applyBorder="1"/>
    <xf numFmtId="167" fontId="3" fillId="0" borderId="11" xfId="0" applyNumberFormat="1" applyFont="1" applyBorder="1"/>
    <xf numFmtId="168" fontId="3" fillId="0" borderId="0" xfId="0" applyNumberFormat="1" applyFont="1" applyFill="1" applyBorder="1"/>
    <xf numFmtId="167" fontId="3" fillId="0" borderId="11" xfId="0" quotePrefix="1" applyNumberFormat="1" applyFont="1" applyBorder="1" applyAlignment="1">
      <alignment horizontal="left"/>
    </xf>
    <xf numFmtId="166" fontId="3" fillId="0" borderId="15" xfId="0" applyNumberFormat="1" applyFont="1" applyBorder="1"/>
    <xf numFmtId="166" fontId="3" fillId="0" borderId="3" xfId="0" applyNumberFormat="1" applyFont="1" applyBorder="1"/>
    <xf numFmtId="166" fontId="3" fillId="0" borderId="12" xfId="0" applyNumberFormat="1" applyFont="1" applyBorder="1"/>
    <xf numFmtId="166" fontId="3" fillId="0" borderId="16" xfId="0" applyNumberFormat="1" applyFont="1" applyBorder="1"/>
    <xf numFmtId="166" fontId="3" fillId="0" borderId="0" xfId="0" applyNumberFormat="1" applyFont="1"/>
    <xf numFmtId="167" fontId="3" fillId="0" borderId="11" xfId="0" applyNumberFormat="1" applyFont="1" applyFill="1" applyBorder="1"/>
    <xf numFmtId="166" fontId="3" fillId="0" borderId="12" xfId="0" applyNumberFormat="1" applyFont="1" applyFill="1" applyBorder="1"/>
    <xf numFmtId="166" fontId="3" fillId="0" borderId="0" xfId="0" applyNumberFormat="1" applyFont="1" applyFill="1"/>
    <xf numFmtId="37" fontId="3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/>
    </xf>
    <xf numFmtId="37" fontId="3" fillId="0" borderId="15" xfId="0" applyNumberFormat="1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Continuous"/>
    </xf>
    <xf numFmtId="42" fontId="3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2" fillId="0" borderId="11" xfId="0" applyNumberFormat="1" applyFont="1" applyBorder="1" applyAlignment="1">
      <alignment vertical="top"/>
    </xf>
    <xf numFmtId="167" fontId="3" fillId="0" borderId="10" xfId="0" applyNumberFormat="1" applyFont="1" applyBorder="1"/>
    <xf numFmtId="166" fontId="3" fillId="0" borderId="10" xfId="0" applyNumberFormat="1" applyFont="1" applyFill="1" applyBorder="1"/>
    <xf numFmtId="43" fontId="0" fillId="0" borderId="0" xfId="0" applyNumberFormat="1" applyFill="1"/>
    <xf numFmtId="37" fontId="3" fillId="0" borderId="3" xfId="0" applyNumberFormat="1" applyFont="1" applyFill="1" applyBorder="1"/>
    <xf numFmtId="37" fontId="3" fillId="0" borderId="17" xfId="0" applyNumberFormat="1" applyFont="1" applyFill="1" applyBorder="1"/>
    <xf numFmtId="37" fontId="3" fillId="0" borderId="1" xfId="0" applyNumberFormat="1" applyFont="1" applyFill="1" applyBorder="1"/>
    <xf numFmtId="167" fontId="5" fillId="0" borderId="8" xfId="0" applyNumberFormat="1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right"/>
    </xf>
    <xf numFmtId="166" fontId="7" fillId="0" borderId="3" xfId="0" applyNumberFormat="1" applyFont="1" applyFill="1" applyBorder="1" applyAlignment="1">
      <alignment horizontal="center"/>
    </xf>
    <xf numFmtId="43" fontId="7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3" fillId="0" borderId="6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5" xfId="0" quotePrefix="1" applyNumberFormat="1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/>
    <xf numFmtId="166" fontId="3" fillId="0" borderId="8" xfId="0" applyNumberFormat="1" applyFont="1" applyFill="1" applyBorder="1"/>
    <xf numFmtId="166" fontId="3" fillId="0" borderId="8" xfId="0" applyNumberFormat="1" applyFont="1" applyFill="1" applyBorder="1" applyAlignment="1">
      <alignment horizontal="center"/>
    </xf>
    <xf numFmtId="10" fontId="3" fillId="0" borderId="8" xfId="0" applyNumberFormat="1" applyFont="1" applyFill="1" applyBorder="1"/>
    <xf numFmtId="166" fontId="3" fillId="0" borderId="16" xfId="0" applyNumberFormat="1" applyFont="1" applyFill="1" applyBorder="1"/>
    <xf numFmtId="165" fontId="3" fillId="0" borderId="0" xfId="0" applyNumberFormat="1" applyFont="1" applyFill="1"/>
    <xf numFmtId="42" fontId="3" fillId="0" borderId="11" xfId="0" applyNumberFormat="1" applyFont="1" applyFill="1" applyBorder="1"/>
    <xf numFmtId="42" fontId="3" fillId="0" borderId="16" xfId="0" applyNumberFormat="1" applyFont="1" applyFill="1" applyBorder="1"/>
    <xf numFmtId="0" fontId="3" fillId="0" borderId="11" xfId="0" applyNumberFormat="1" applyFont="1" applyFill="1" applyBorder="1" applyAlignment="1">
      <alignment horizontal="center"/>
    </xf>
    <xf numFmtId="41" fontId="3" fillId="0" borderId="13" xfId="0" applyNumberFormat="1" applyFont="1" applyFill="1" applyBorder="1"/>
    <xf numFmtId="10" fontId="3" fillId="0" borderId="11" xfId="0" applyNumberFormat="1" applyFont="1" applyFill="1" applyBorder="1"/>
    <xf numFmtId="168" fontId="3" fillId="0" borderId="0" xfId="0" applyNumberFormat="1" applyFont="1" applyFill="1"/>
    <xf numFmtId="41" fontId="3" fillId="0" borderId="17" xfId="0" applyNumberFormat="1" applyFont="1" applyFill="1" applyBorder="1"/>
    <xf numFmtId="0" fontId="3" fillId="0" borderId="10" xfId="0" applyFont="1" applyFill="1" applyBorder="1" applyAlignment="1">
      <alignment horizontal="left"/>
    </xf>
    <xf numFmtId="41" fontId="3" fillId="0" borderId="15" xfId="0" applyNumberFormat="1" applyFont="1" applyFill="1" applyBorder="1"/>
    <xf numFmtId="0" fontId="3" fillId="0" borderId="13" xfId="0" applyNumberFormat="1" applyFont="1" applyFill="1" applyBorder="1" applyAlignment="1">
      <alignment horizontal="center"/>
    </xf>
    <xf numFmtId="0" fontId="3" fillId="0" borderId="10" xfId="0" quotePrefix="1" applyFont="1" applyFill="1" applyBorder="1" applyAlignment="1">
      <alignment horizontal="left"/>
    </xf>
    <xf numFmtId="41" fontId="3" fillId="0" borderId="11" xfId="0" applyNumberFormat="1" applyFont="1" applyFill="1" applyBorder="1"/>
    <xf numFmtId="0" fontId="3" fillId="0" borderId="11" xfId="0" applyFont="1" applyFill="1" applyBorder="1"/>
    <xf numFmtId="41" fontId="3" fillId="0" borderId="16" xfId="0" applyNumberFormat="1" applyFont="1" applyFill="1" applyBorder="1"/>
    <xf numFmtId="0" fontId="3" fillId="0" borderId="10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5" xfId="0" applyFont="1" applyFill="1" applyBorder="1"/>
    <xf numFmtId="10" fontId="3" fillId="0" borderId="13" xfId="0" applyNumberFormat="1" applyFont="1" applyFill="1" applyBorder="1"/>
    <xf numFmtId="166" fontId="3" fillId="0" borderId="11" xfId="0" applyNumberFormat="1" applyFont="1" applyFill="1" applyBorder="1"/>
    <xf numFmtId="42" fontId="6" fillId="0" borderId="13" xfId="0" applyNumberFormat="1" applyFont="1" applyFill="1" applyBorder="1"/>
    <xf numFmtId="168" fontId="6" fillId="0" borderId="13" xfId="0" applyNumberFormat="1" applyFont="1" applyFill="1" applyBorder="1"/>
    <xf numFmtId="10" fontId="6" fillId="0" borderId="13" xfId="0" applyNumberFormat="1" applyFont="1" applyFill="1" applyBorder="1"/>
    <xf numFmtId="0" fontId="3" fillId="0" borderId="11" xfId="0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left"/>
    </xf>
    <xf numFmtId="166" fontId="3" fillId="0" borderId="0" xfId="0" applyNumberFormat="1" applyFont="1" applyFill="1" applyBorder="1"/>
    <xf numFmtId="43" fontId="3" fillId="0" borderId="0" xfId="0" applyNumberFormat="1" applyFont="1" applyFill="1"/>
    <xf numFmtId="10" fontId="3" fillId="0" borderId="10" xfId="0" applyNumberFormat="1" applyFont="1" applyFill="1" applyBorder="1"/>
    <xf numFmtId="10" fontId="3" fillId="0" borderId="16" xfId="0" applyNumberFormat="1" applyFont="1" applyFill="1" applyBorder="1"/>
    <xf numFmtId="10" fontId="3" fillId="0" borderId="0" xfId="0" applyNumberFormat="1" applyFont="1" applyFill="1"/>
    <xf numFmtId="166" fontId="3" fillId="0" borderId="3" xfId="0" quotePrefix="1" applyNumberFormat="1" applyFont="1" applyFill="1" applyBorder="1" applyAlignment="1">
      <alignment horizontal="left"/>
    </xf>
    <xf numFmtId="166" fontId="3" fillId="0" borderId="3" xfId="0" applyNumberFormat="1" applyFont="1" applyFill="1" applyBorder="1"/>
    <xf numFmtId="10" fontId="3" fillId="0" borderId="12" xfId="0" applyNumberFormat="1" applyFont="1" applyFill="1" applyBorder="1"/>
    <xf numFmtId="10" fontId="3" fillId="0" borderId="15" xfId="0" applyNumberFormat="1" applyFont="1" applyFill="1" applyBorder="1"/>
    <xf numFmtId="0" fontId="10" fillId="0" borderId="0" xfId="0" applyFont="1" applyFill="1"/>
    <xf numFmtId="166" fontId="3" fillId="0" borderId="18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/>
    <xf numFmtId="166" fontId="3" fillId="0" borderId="19" xfId="0" applyNumberFormat="1" applyFont="1" applyFill="1" applyBorder="1" applyAlignment="1">
      <alignment horizontal="center"/>
    </xf>
    <xf numFmtId="10" fontId="3" fillId="0" borderId="19" xfId="0" applyNumberFormat="1" applyFont="1" applyFill="1" applyBorder="1"/>
    <xf numFmtId="168" fontId="3" fillId="0" borderId="11" xfId="0" applyNumberFormat="1" applyFont="1" applyFill="1" applyBorder="1"/>
    <xf numFmtId="10" fontId="3" fillId="0" borderId="11" xfId="0" applyNumberFormat="1" applyFont="1" applyFill="1" applyBorder="1" applyAlignment="1">
      <alignment horizontal="right" wrapText="1"/>
    </xf>
    <xf numFmtId="168" fontId="3" fillId="0" borderId="16" xfId="0" applyNumberFormat="1" applyFont="1" applyFill="1" applyBorder="1"/>
    <xf numFmtId="166" fontId="3" fillId="0" borderId="13" xfId="0" applyNumberFormat="1" applyFont="1" applyFill="1" applyBorder="1"/>
    <xf numFmtId="10" fontId="3" fillId="0" borderId="13" xfId="0" applyNumberFormat="1" applyFont="1" applyFill="1" applyBorder="1" applyAlignment="1">
      <alignment horizontal="right" wrapText="1"/>
    </xf>
    <xf numFmtId="166" fontId="3" fillId="0" borderId="20" xfId="0" applyNumberFormat="1" applyFont="1" applyFill="1" applyBorder="1"/>
    <xf numFmtId="166" fontId="3" fillId="0" borderId="15" xfId="0" applyNumberFormat="1" applyFont="1" applyFill="1" applyBorder="1"/>
    <xf numFmtId="10" fontId="3" fillId="0" borderId="18" xfId="0" applyNumberFormat="1" applyFont="1" applyFill="1" applyBorder="1" applyAlignment="1">
      <alignment horizontal="center"/>
    </xf>
    <xf numFmtId="10" fontId="3" fillId="0" borderId="20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6" fontId="3" fillId="0" borderId="21" xfId="0" applyNumberFormat="1" applyFont="1" applyFill="1" applyBorder="1"/>
    <xf numFmtId="10" fontId="3" fillId="0" borderId="18" xfId="0" applyNumberFormat="1" applyFont="1" applyFill="1" applyBorder="1"/>
    <xf numFmtId="10" fontId="3" fillId="0" borderId="20" xfId="0" applyNumberFormat="1" applyFont="1" applyFill="1" applyBorder="1"/>
    <xf numFmtId="0" fontId="3" fillId="0" borderId="0" xfId="0" applyFont="1" applyFill="1" applyBorder="1"/>
    <xf numFmtId="166" fontId="7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 applyFill="1" applyBorder="1" applyAlignment="1">
      <alignment horizontal="centerContinuous" vertical="center"/>
    </xf>
    <xf numFmtId="0" fontId="2" fillId="0" borderId="13" xfId="0" quotePrefix="1" applyNumberFormat="1" applyFont="1" applyFill="1" applyBorder="1" applyAlignment="1">
      <alignment horizontal="left" vertical="center"/>
    </xf>
    <xf numFmtId="168" fontId="2" fillId="0" borderId="16" xfId="0" applyNumberFormat="1" applyFont="1" applyFill="1" applyBorder="1"/>
    <xf numFmtId="10" fontId="3" fillId="0" borderId="6" xfId="0" applyNumberFormat="1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left"/>
    </xf>
    <xf numFmtId="0" fontId="11" fillId="0" borderId="5" xfId="0" applyFont="1" applyBorder="1"/>
    <xf numFmtId="37" fontId="11" fillId="0" borderId="15" xfId="0" applyNumberFormat="1" applyFont="1" applyFill="1" applyBorder="1"/>
    <xf numFmtId="0" fontId="11" fillId="0" borderId="0" xfId="0" applyFont="1"/>
    <xf numFmtId="0" fontId="11" fillId="0" borderId="0" xfId="0" applyFont="1" applyFill="1" applyAlignment="1">
      <alignment horizontal="centerContinuous"/>
    </xf>
    <xf numFmtId="0" fontId="11" fillId="0" borderId="0" xfId="0" applyFont="1" applyFill="1"/>
    <xf numFmtId="167" fontId="11" fillId="0" borderId="13" xfId="0" applyNumberFormat="1" applyFont="1" applyBorder="1"/>
    <xf numFmtId="37" fontId="11" fillId="0" borderId="3" xfId="0" applyNumberFormat="1" applyFont="1" applyFill="1" applyBorder="1"/>
    <xf numFmtId="41" fontId="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41" fontId="8" fillId="0" borderId="3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right"/>
    </xf>
    <xf numFmtId="0" fontId="8" fillId="0" borderId="0" xfId="0" applyFont="1" applyFill="1"/>
    <xf numFmtId="164" fontId="7" fillId="0" borderId="0" xfId="0" applyNumberFormat="1" applyFont="1" applyFill="1" applyAlignment="1">
      <alignment horizontal="left"/>
    </xf>
    <xf numFmtId="42" fontId="8" fillId="0" borderId="0" xfId="0" applyNumberFormat="1" applyFont="1" applyFill="1"/>
    <xf numFmtId="41" fontId="8" fillId="0" borderId="0" xfId="0" applyNumberFormat="1" applyFont="1" applyFill="1"/>
    <xf numFmtId="164" fontId="8" fillId="0" borderId="0" xfId="0" applyNumberFormat="1" applyFont="1" applyFill="1" applyAlignment="1">
      <alignment horizontal="left"/>
    </xf>
    <xf numFmtId="42" fontId="8" fillId="0" borderId="0" xfId="0" applyNumberFormat="1" applyFont="1" applyFill="1" applyAlignment="1">
      <alignment horizontal="right"/>
    </xf>
    <xf numFmtId="41" fontId="1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41" fontId="7" fillId="0" borderId="14" xfId="0" applyNumberFormat="1" applyFont="1" applyFill="1" applyBorder="1" applyAlignment="1">
      <alignment horizontal="right"/>
    </xf>
    <xf numFmtId="164" fontId="11" fillId="0" borderId="0" xfId="0" applyNumberFormat="1" applyFont="1" applyFill="1"/>
    <xf numFmtId="41" fontId="7" fillId="0" borderId="4" xfId="0" applyNumberFormat="1" applyFont="1" applyFill="1" applyBorder="1" applyAlignment="1">
      <alignment horizontal="right"/>
    </xf>
    <xf numFmtId="10" fontId="11" fillId="0" borderId="0" xfId="0" applyNumberFormat="1" applyFont="1" applyFill="1"/>
    <xf numFmtId="164" fontId="8" fillId="0" borderId="3" xfId="0" applyNumberFormat="1" applyFont="1" applyFill="1" applyBorder="1" applyAlignment="1">
      <alignment horizontal="left"/>
    </xf>
    <xf numFmtId="41" fontId="8" fillId="0" borderId="1" xfId="0" applyNumberFormat="1" applyFont="1" applyFill="1" applyBorder="1" applyAlignment="1">
      <alignment horizontal="right"/>
    </xf>
    <xf numFmtId="41" fontId="8" fillId="0" borderId="2" xfId="0" applyNumberFormat="1" applyFont="1" applyFill="1" applyBorder="1" applyAlignment="1">
      <alignment horizontal="right"/>
    </xf>
    <xf numFmtId="42" fontId="7" fillId="0" borderId="4" xfId="0" applyNumberFormat="1" applyFont="1" applyFill="1" applyBorder="1" applyAlignment="1">
      <alignment horizontal="right"/>
    </xf>
    <xf numFmtId="44" fontId="11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166" fontId="3" fillId="0" borderId="6" xfId="0" applyNumberFormat="1" applyFont="1" applyFill="1" applyBorder="1" applyAlignment="1">
      <alignment horizontal="center"/>
    </xf>
    <xf numFmtId="166" fontId="3" fillId="0" borderId="7" xfId="0" applyNumberFormat="1" applyFont="1" applyFill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12">
          <cell r="E12">
            <v>0.62209999999999999</v>
          </cell>
          <cell r="F12">
            <v>0.37790000000000001</v>
          </cell>
        </row>
        <row r="19">
          <cell r="E19">
            <v>0.6038</v>
          </cell>
          <cell r="F19">
            <v>0.3962</v>
          </cell>
        </row>
        <row r="35">
          <cell r="E35">
            <v>0.66190000000000004</v>
          </cell>
          <cell r="F35">
            <v>0.33810000000000001</v>
          </cell>
        </row>
        <row r="40">
          <cell r="E40">
            <v>0.69140000000000001</v>
          </cell>
          <cell r="F40">
            <v>0.30859999999999999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pane xSplit="1" ySplit="7" topLeftCell="B23" activePane="bottomRight" state="frozen"/>
      <selection activeCell="E65" sqref="E65"/>
      <selection pane="topRight" activeCell="E65" sqref="E65"/>
      <selection pane="bottomLeft" activeCell="E65" sqref="E65"/>
      <selection pane="bottomRight" activeCell="A31" sqref="A31"/>
    </sheetView>
  </sheetViews>
  <sheetFormatPr defaultColWidth="9.140625" defaultRowHeight="15" x14ac:dyDescent="0.25"/>
  <cols>
    <col min="1" max="1" width="55.5703125" style="131" customWidth="1"/>
    <col min="2" max="2" width="15" style="131" customWidth="1"/>
    <col min="3" max="4" width="15" style="131" bestFit="1" customWidth="1"/>
    <col min="5" max="16384" width="9.140625" style="3"/>
  </cols>
  <sheetData>
    <row r="1" spans="1:4" ht="14.45" x14ac:dyDescent="0.3">
      <c r="A1" s="29" t="s">
        <v>350</v>
      </c>
      <c r="B1" s="127"/>
      <c r="C1" s="127"/>
      <c r="D1" s="127"/>
    </row>
    <row r="2" spans="1:4" ht="14.45" x14ac:dyDescent="0.3">
      <c r="A2" s="29" t="s">
        <v>349</v>
      </c>
      <c r="B2" s="127"/>
      <c r="C2" s="127"/>
      <c r="D2" s="127"/>
    </row>
    <row r="3" spans="1:4" ht="14.45" x14ac:dyDescent="0.3">
      <c r="A3" s="29" t="s">
        <v>422</v>
      </c>
      <c r="B3" s="29"/>
      <c r="C3" s="29"/>
      <c r="D3" s="29"/>
    </row>
    <row r="4" spans="1:4" ht="14.45" x14ac:dyDescent="0.3">
      <c r="A4" s="128"/>
      <c r="B4" s="127"/>
      <c r="C4" s="127"/>
      <c r="D4" s="127"/>
    </row>
    <row r="5" spans="1:4" ht="14.45" x14ac:dyDescent="0.3">
      <c r="A5" s="120" t="s">
        <v>425</v>
      </c>
      <c r="B5" s="120"/>
      <c r="C5" s="120"/>
      <c r="D5" s="120"/>
    </row>
    <row r="6" spans="1:4" ht="14.45" x14ac:dyDescent="0.3">
      <c r="A6" s="121"/>
      <c r="B6" s="121"/>
      <c r="C6" s="121"/>
      <c r="D6" s="121"/>
    </row>
    <row r="7" spans="1:4" ht="14.45" x14ac:dyDescent="0.3">
      <c r="A7" s="129"/>
      <c r="B7" s="28" t="s">
        <v>34</v>
      </c>
      <c r="C7" s="27" t="s">
        <v>33</v>
      </c>
      <c r="D7" s="26" t="s">
        <v>348</v>
      </c>
    </row>
    <row r="8" spans="1:4" ht="14.45" x14ac:dyDescent="0.3">
      <c r="A8" s="24" t="s">
        <v>347</v>
      </c>
      <c r="B8" s="23"/>
      <c r="C8" s="23"/>
      <c r="D8" s="4"/>
    </row>
    <row r="9" spans="1:4" ht="14.45" x14ac:dyDescent="0.3">
      <c r="A9" s="20" t="s">
        <v>31</v>
      </c>
      <c r="B9" s="68">
        <f>'Unallocated Detail (CBR)'!G18</f>
        <v>2165233766.8899999</v>
      </c>
      <c r="C9" s="68">
        <f>'Unallocated Detail (CBR)'!H18</f>
        <v>876657675.66999984</v>
      </c>
      <c r="D9" s="105">
        <f>SUM(B9:C9)</f>
        <v>3041891442.5599995</v>
      </c>
    </row>
    <row r="10" spans="1:4" ht="14.45" x14ac:dyDescent="0.3">
      <c r="A10" s="20" t="s">
        <v>30</v>
      </c>
      <c r="B10" s="22">
        <f>'Unallocated Detail (CBR)'!G21</f>
        <v>340431.51999999897</v>
      </c>
      <c r="C10" s="22">
        <f>'Unallocated Detail (CBR)'!H21</f>
        <v>0</v>
      </c>
      <c r="D10" s="4">
        <f>SUM(B10:C10)</f>
        <v>340431.51999999897</v>
      </c>
    </row>
    <row r="11" spans="1:4" ht="14.45" x14ac:dyDescent="0.3">
      <c r="A11" s="20" t="s">
        <v>29</v>
      </c>
      <c r="B11" s="22">
        <f>'Unallocated Detail (CBR)'!G25</f>
        <v>155333122.24000001</v>
      </c>
      <c r="C11" s="22">
        <f>'Unallocated Detail (CBR)'!H25</f>
        <v>0</v>
      </c>
      <c r="D11" s="4">
        <f>SUM(B11:C11)</f>
        <v>155333122.24000001</v>
      </c>
    </row>
    <row r="12" spans="1:4" ht="14.45" x14ac:dyDescent="0.3">
      <c r="A12" s="20" t="s">
        <v>28</v>
      </c>
      <c r="B12" s="21">
        <f>'Unallocated Detail (CBR)'!G40</f>
        <v>122175867.17999999</v>
      </c>
      <c r="C12" s="94">
        <f>'Unallocated Detail (CBR)'!H40</f>
        <v>-25909998.579999998</v>
      </c>
      <c r="D12" s="25">
        <f>SUM(B12:C12)</f>
        <v>96265868.599999994</v>
      </c>
    </row>
    <row r="13" spans="1:4" ht="14.45" x14ac:dyDescent="0.3">
      <c r="A13" s="20" t="s">
        <v>27</v>
      </c>
      <c r="B13" s="13">
        <f>SUM(B9:B12)</f>
        <v>2443083187.8299994</v>
      </c>
      <c r="C13" s="13">
        <f>SUM(C9:C12)</f>
        <v>850747677.08999979</v>
      </c>
      <c r="D13" s="105">
        <f>SUM(D9:D12)</f>
        <v>3293830864.9199996</v>
      </c>
    </row>
    <row r="14" spans="1:4" ht="14.45" x14ac:dyDescent="0.3">
      <c r="A14" s="24" t="s">
        <v>346</v>
      </c>
      <c r="B14" s="23"/>
      <c r="C14" s="23"/>
      <c r="D14" s="4"/>
    </row>
    <row r="15" spans="1:4" ht="14.45" x14ac:dyDescent="0.3">
      <c r="A15" s="24" t="s">
        <v>345</v>
      </c>
      <c r="B15" s="23"/>
      <c r="C15" s="23"/>
      <c r="D15" s="4"/>
    </row>
    <row r="16" spans="1:4" ht="14.45" x14ac:dyDescent="0.3">
      <c r="A16" s="24" t="s">
        <v>344</v>
      </c>
      <c r="B16" s="23"/>
      <c r="C16" s="23"/>
      <c r="D16" s="4"/>
    </row>
    <row r="17" spans="1:4" ht="14.45" x14ac:dyDescent="0.3">
      <c r="A17" s="24" t="s">
        <v>343</v>
      </c>
      <c r="B17" s="23"/>
      <c r="C17" s="23"/>
      <c r="D17" s="4"/>
    </row>
    <row r="18" spans="1:4" ht="14.45" x14ac:dyDescent="0.3">
      <c r="A18" s="20" t="s">
        <v>26</v>
      </c>
      <c r="B18" s="68">
        <f>'Unallocated Detail (CBR)'!G47</f>
        <v>204174130.28999999</v>
      </c>
      <c r="C18" s="68">
        <f>'Unallocated Detail (CBR)'!H47</f>
        <v>0</v>
      </c>
      <c r="D18" s="105">
        <f>B18+C18</f>
        <v>204174130.28999999</v>
      </c>
    </row>
    <row r="19" spans="1:4" ht="14.45" x14ac:dyDescent="0.3">
      <c r="A19" s="20" t="s">
        <v>25</v>
      </c>
      <c r="B19" s="22">
        <f>'Unallocated Detail (CBR)'!G56</f>
        <v>591842797.56999886</v>
      </c>
      <c r="C19" s="22">
        <f>'Unallocated Detail (CBR)'!H56</f>
        <v>296699052.05999887</v>
      </c>
      <c r="D19" s="61">
        <f>B19+C19</f>
        <v>888541849.62999773</v>
      </c>
    </row>
    <row r="20" spans="1:4" ht="14.45" x14ac:dyDescent="0.3">
      <c r="A20" s="20" t="s">
        <v>24</v>
      </c>
      <c r="B20" s="22">
        <f>'Unallocated Detail (CBR)'!G59</f>
        <v>115807777.5999999</v>
      </c>
      <c r="C20" s="22">
        <f>'Unallocated Detail (CBR)'!H59</f>
        <v>0</v>
      </c>
      <c r="D20" s="61">
        <f>B20+C20</f>
        <v>115807777.5999999</v>
      </c>
    </row>
    <row r="21" spans="1:4" ht="14.45" x14ac:dyDescent="0.3">
      <c r="A21" s="20" t="s">
        <v>23</v>
      </c>
      <c r="B21" s="21">
        <f>'Unallocated Detail (CBR)'!G62</f>
        <v>-77453659.509999901</v>
      </c>
      <c r="C21" s="94">
        <f>'Unallocated Detail (CBR)'!H62</f>
        <v>0</v>
      </c>
      <c r="D21" s="109">
        <f>B21+C21</f>
        <v>-77453659.509999901</v>
      </c>
    </row>
    <row r="22" spans="1:4" ht="14.45" x14ac:dyDescent="0.3">
      <c r="A22" s="20" t="s">
        <v>22</v>
      </c>
      <c r="B22" s="13">
        <f>SUM(B18:B21)</f>
        <v>834371045.94999886</v>
      </c>
      <c r="C22" s="13">
        <f>SUM(C18:C21)</f>
        <v>296699052.05999887</v>
      </c>
      <c r="D22" s="105">
        <f>SUM(D18:D21)</f>
        <v>1131070098.0099976</v>
      </c>
    </row>
    <row r="23" spans="1:4" ht="14.45" x14ac:dyDescent="0.3">
      <c r="A23" s="14" t="s">
        <v>342</v>
      </c>
      <c r="B23" s="11"/>
      <c r="C23" s="11"/>
      <c r="D23" s="10"/>
    </row>
    <row r="24" spans="1:4" ht="14.45" x14ac:dyDescent="0.3">
      <c r="A24" s="20" t="s">
        <v>21</v>
      </c>
      <c r="B24" s="68">
        <f>'Unallocated Detail (CBR)'!G137</f>
        <v>127167992.89</v>
      </c>
      <c r="C24" s="68">
        <f>'Unallocated Detail (CBR)'!H137</f>
        <v>6042805.129999999</v>
      </c>
      <c r="D24" s="105">
        <f t="shared" ref="D24:D38" si="0">B24+C24</f>
        <v>133210798.02</v>
      </c>
    </row>
    <row r="25" spans="1:4" ht="14.45" x14ac:dyDescent="0.3">
      <c r="A25" s="20" t="s">
        <v>20</v>
      </c>
      <c r="B25" s="19">
        <f>'Unallocated Detail (CBR)'!G167</f>
        <v>24439502.479999997</v>
      </c>
      <c r="C25" s="19">
        <f>'Unallocated Detail (CBR)'!H167</f>
        <v>2110.77</v>
      </c>
      <c r="D25" s="61">
        <f t="shared" si="0"/>
        <v>24441613.249999996</v>
      </c>
    </row>
    <row r="26" spans="1:4" ht="14.45" x14ac:dyDescent="0.3">
      <c r="A26" s="20" t="s">
        <v>19</v>
      </c>
      <c r="B26" s="19">
        <f>'Unallocated Detail (CBR)'!G205</f>
        <v>83251239.00999999</v>
      </c>
      <c r="C26" s="19">
        <f>'Unallocated Detail (CBR)'!H205</f>
        <v>60174168.099999979</v>
      </c>
      <c r="D26" s="61">
        <f t="shared" si="0"/>
        <v>143425407.10999995</v>
      </c>
    </row>
    <row r="27" spans="1:4" ht="14.45" x14ac:dyDescent="0.3">
      <c r="A27" s="20" t="s">
        <v>18</v>
      </c>
      <c r="B27" s="19">
        <f>'Unallocated Detail (CBR)'!G212</f>
        <v>53199861.179999992</v>
      </c>
      <c r="C27" s="19">
        <f>'Unallocated Detail (CBR)'!H212</f>
        <v>29807451.619999997</v>
      </c>
      <c r="D27" s="61">
        <f t="shared" si="0"/>
        <v>83007312.799999982</v>
      </c>
    </row>
    <row r="28" spans="1:4" ht="14.45" x14ac:dyDescent="0.3">
      <c r="A28" s="20" t="s">
        <v>17</v>
      </c>
      <c r="B28" s="19">
        <f>'Unallocated Detail (CBR)'!G221</f>
        <v>22140921.049999997</v>
      </c>
      <c r="C28" s="19">
        <f>'Unallocated Detail (CBR)'!H221</f>
        <v>6574431.0799999991</v>
      </c>
      <c r="D28" s="61">
        <f t="shared" si="0"/>
        <v>28715352.129999995</v>
      </c>
    </row>
    <row r="29" spans="1:4" ht="14.45" x14ac:dyDescent="0.3">
      <c r="A29" s="20" t="s">
        <v>16</v>
      </c>
      <c r="B29" s="19">
        <f>'Unallocated Detail (CBR)'!G224</f>
        <v>97087902.950000003</v>
      </c>
      <c r="C29" s="19">
        <f>'Unallocated Detail (CBR)'!H224</f>
        <v>14625833.34</v>
      </c>
      <c r="D29" s="61">
        <f t="shared" si="0"/>
        <v>111713736.29000001</v>
      </c>
    </row>
    <row r="30" spans="1:4" ht="14.45" x14ac:dyDescent="0.3">
      <c r="A30" s="20" t="s">
        <v>15</v>
      </c>
      <c r="B30" s="19">
        <f>'Unallocated Detail (CBR)'!G239</f>
        <v>124825410.95999999</v>
      </c>
      <c r="C30" s="19">
        <f>'Unallocated Detail (CBR)'!H239</f>
        <v>57249534.549999997</v>
      </c>
      <c r="D30" s="61">
        <f t="shared" si="0"/>
        <v>182074945.50999999</v>
      </c>
    </row>
    <row r="31" spans="1:4" ht="14.45" x14ac:dyDescent="0.3">
      <c r="A31" s="20" t="s">
        <v>14</v>
      </c>
      <c r="B31" s="19">
        <f>'Unallocated Detail (CBR)'!G246</f>
        <v>341625259.95999998</v>
      </c>
      <c r="C31" s="19">
        <f>'Unallocated Detail (CBR)'!H246</f>
        <v>116957730.5099999</v>
      </c>
      <c r="D31" s="61">
        <f t="shared" si="0"/>
        <v>458582990.46999991</v>
      </c>
    </row>
    <row r="32" spans="1:4" ht="14.45" x14ac:dyDescent="0.3">
      <c r="A32" s="20" t="s">
        <v>13</v>
      </c>
      <c r="B32" s="19">
        <f>'Unallocated Detail (CBR)'!G251</f>
        <v>75292958.060000002</v>
      </c>
      <c r="C32" s="19">
        <f>'Unallocated Detail (CBR)'!H251</f>
        <v>26117569.960000001</v>
      </c>
      <c r="D32" s="61">
        <f t="shared" si="0"/>
        <v>101410528.02000001</v>
      </c>
    </row>
    <row r="33" spans="1:4" ht="14.45" x14ac:dyDescent="0.3">
      <c r="A33" s="20" t="s">
        <v>12</v>
      </c>
      <c r="B33" s="19">
        <f>'Unallocated Detail (CBR)'!G254</f>
        <v>35645161.039999902</v>
      </c>
      <c r="C33" s="19">
        <f>'Unallocated Detail (CBR)'!H254</f>
        <v>0</v>
      </c>
      <c r="D33" s="61">
        <f t="shared" si="0"/>
        <v>35645161.039999902</v>
      </c>
    </row>
    <row r="34" spans="1:4" ht="14.45" x14ac:dyDescent="0.3">
      <c r="A34" s="12" t="s">
        <v>11</v>
      </c>
      <c r="B34" s="19">
        <f>'Unallocated Detail (CBR)'!G262</f>
        <v>-21632953.829999994</v>
      </c>
      <c r="C34" s="19">
        <f>'Unallocated Detail (CBR)'!H262</f>
        <v>8769360.9199999981</v>
      </c>
      <c r="D34" s="18">
        <f t="shared" si="0"/>
        <v>-12863592.909999996</v>
      </c>
    </row>
    <row r="35" spans="1:4" ht="14.45" x14ac:dyDescent="0.3">
      <c r="A35" s="20" t="s">
        <v>341</v>
      </c>
      <c r="B35" s="19">
        <f>'Unallocated Detail (CBR)'!G266</f>
        <v>-41661500.859999999</v>
      </c>
      <c r="C35" s="19">
        <f>'Unallocated Detail (CBR)'!H266</f>
        <v>0</v>
      </c>
      <c r="D35" s="18">
        <f t="shared" si="0"/>
        <v>-41661500.859999999</v>
      </c>
    </row>
    <row r="36" spans="1:4" x14ac:dyDescent="0.25">
      <c r="A36" s="12" t="s">
        <v>10</v>
      </c>
      <c r="B36" s="19">
        <f>'Unallocated Detail (CBR)'!G271</f>
        <v>234440433.30000001</v>
      </c>
      <c r="C36" s="19">
        <f>'Unallocated Detail (CBR)'!H271</f>
        <v>101477296.77</v>
      </c>
      <c r="D36" s="18">
        <f t="shared" si="0"/>
        <v>335917730.06999999</v>
      </c>
    </row>
    <row r="37" spans="1:4" x14ac:dyDescent="0.25">
      <c r="A37" s="12" t="s">
        <v>9</v>
      </c>
      <c r="B37" s="19">
        <f>'Unallocated Detail (CBR)'!G276</f>
        <v>22841555.030000001</v>
      </c>
      <c r="C37" s="19">
        <f>'Unallocated Detail (CBR)'!H276</f>
        <v>31944158.879999999</v>
      </c>
      <c r="D37" s="18">
        <f t="shared" si="0"/>
        <v>54785713.909999996</v>
      </c>
    </row>
    <row r="38" spans="1:4" x14ac:dyDescent="0.25">
      <c r="A38" s="12" t="s">
        <v>8</v>
      </c>
      <c r="B38" s="17">
        <f>'Unallocated Detail (CBR)'!G281</f>
        <v>38907707.560000002</v>
      </c>
      <c r="C38" s="16">
        <f>'Unallocated Detail (CBR)'!H281</f>
        <v>-9558130.5899999961</v>
      </c>
      <c r="D38" s="15">
        <f t="shared" si="0"/>
        <v>29349576.970000006</v>
      </c>
    </row>
    <row r="39" spans="1:4" x14ac:dyDescent="0.25">
      <c r="A39" s="14" t="s">
        <v>7</v>
      </c>
      <c r="B39" s="13">
        <f>SUM(B22:B38)</f>
        <v>2051942496.7299988</v>
      </c>
      <c r="C39" s="13">
        <f>SUM(C22:C38)</f>
        <v>746883373.09999859</v>
      </c>
      <c r="D39" s="105">
        <f>SUM(D22:D38)</f>
        <v>2798825869.8299971</v>
      </c>
    </row>
    <row r="40" spans="1:4" x14ac:dyDescent="0.25">
      <c r="A40" s="12"/>
      <c r="B40" s="11"/>
      <c r="C40" s="11"/>
      <c r="D40" s="10"/>
    </row>
    <row r="41" spans="1:4" ht="16.5" x14ac:dyDescent="0.35">
      <c r="A41" s="9" t="s">
        <v>6</v>
      </c>
      <c r="B41" s="8">
        <f>B13-B39</f>
        <v>391140691.10000062</v>
      </c>
      <c r="C41" s="8">
        <f>C13-C39</f>
        <v>103864303.9900012</v>
      </c>
      <c r="D41" s="7">
        <f>D13-D39</f>
        <v>495004995.09000254</v>
      </c>
    </row>
    <row r="42" spans="1:4" x14ac:dyDescent="0.25">
      <c r="A42" s="6"/>
      <c r="B42" s="5"/>
      <c r="C42" s="5"/>
      <c r="D42" s="4"/>
    </row>
    <row r="43" spans="1:4" x14ac:dyDescent="0.25">
      <c r="A43" s="123"/>
      <c r="B43" s="30"/>
      <c r="C43" s="30"/>
      <c r="D43" s="130"/>
    </row>
  </sheetData>
  <pageMargins left="0.7" right="0.7" top="0.75" bottom="0.75" header="0.3" footer="0.3"/>
  <pageSetup scale="89" fitToHeight="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6" activePane="bottomRight" state="frozen"/>
      <selection activeCell="E65" sqref="E65"/>
      <selection pane="topRight" activeCell="E65" sqref="E65"/>
      <selection pane="bottomLeft" activeCell="E65" sqref="E65"/>
      <selection pane="bottomRight" activeCell="B6" sqref="B6"/>
    </sheetView>
  </sheetViews>
  <sheetFormatPr defaultColWidth="9.140625" defaultRowHeight="15" x14ac:dyDescent="0.25"/>
  <cols>
    <col min="1" max="1" width="40" style="131" bestFit="1" customWidth="1"/>
    <col min="2" max="2" width="17.5703125" style="133" customWidth="1"/>
    <col min="3" max="3" width="15.28515625" style="133" customWidth="1"/>
    <col min="4" max="4" width="15.42578125" style="133" customWidth="1"/>
    <col min="5" max="5" width="14.28515625" style="133" customWidth="1"/>
    <col min="6" max="6" width="15" style="133" bestFit="1" customWidth="1"/>
    <col min="7" max="7" width="9.140625" style="31"/>
    <col min="8" max="8" width="32.42578125" style="31" customWidth="1"/>
    <col min="9" max="10" width="9.140625" style="31"/>
    <col min="11" max="16384" width="9.140625" style="3"/>
  </cols>
  <sheetData>
    <row r="1" spans="1:7" s="3" customFormat="1" ht="18" customHeight="1" x14ac:dyDescent="0.3">
      <c r="A1" s="29" t="s">
        <v>350</v>
      </c>
      <c r="B1" s="132"/>
      <c r="C1" s="132"/>
      <c r="D1" s="132"/>
      <c r="E1" s="132"/>
      <c r="F1" s="132"/>
      <c r="G1" s="31"/>
    </row>
    <row r="2" spans="1:7" s="3" customFormat="1" ht="18" customHeight="1" x14ac:dyDescent="0.3">
      <c r="A2" s="29" t="s">
        <v>352</v>
      </c>
      <c r="B2" s="132"/>
      <c r="C2" s="132"/>
      <c r="D2" s="132"/>
      <c r="E2" s="132"/>
      <c r="F2" s="132"/>
      <c r="G2" s="31"/>
    </row>
    <row r="3" spans="1:7" s="3" customFormat="1" ht="18" customHeight="1" x14ac:dyDescent="0.3">
      <c r="A3" s="29" t="str">
        <f>'Allocated (CBR)'!A3</f>
        <v>FOR THE 12 MONTHS ENDED DECEMBER 31, 2018</v>
      </c>
      <c r="B3" s="132"/>
      <c r="C3" s="132"/>
      <c r="D3" s="132"/>
      <c r="E3" s="132"/>
      <c r="F3" s="132"/>
      <c r="G3" s="31"/>
    </row>
    <row r="4" spans="1:7" s="3" customFormat="1" ht="12" customHeight="1" x14ac:dyDescent="0.3">
      <c r="A4" s="131"/>
      <c r="B4" s="133"/>
      <c r="C4" s="133"/>
      <c r="D4" s="133"/>
      <c r="E4" s="133"/>
      <c r="F4" s="133"/>
      <c r="G4" s="31"/>
    </row>
    <row r="5" spans="1:7" s="3" customFormat="1" ht="18" customHeight="1" x14ac:dyDescent="0.3">
      <c r="A5" s="129"/>
      <c r="B5" s="44" t="s">
        <v>34</v>
      </c>
      <c r="C5" s="44" t="s">
        <v>33</v>
      </c>
      <c r="D5" s="44" t="s">
        <v>35</v>
      </c>
      <c r="E5" s="44" t="s">
        <v>351</v>
      </c>
      <c r="F5" s="43" t="s">
        <v>348</v>
      </c>
      <c r="G5" s="31"/>
    </row>
    <row r="6" spans="1:7" s="3" customFormat="1" ht="18" customHeight="1" x14ac:dyDescent="0.3">
      <c r="A6" s="42" t="s">
        <v>32</v>
      </c>
      <c r="B6" s="41"/>
      <c r="C6" s="41"/>
      <c r="D6" s="41"/>
      <c r="E6" s="41"/>
      <c r="F6" s="40"/>
      <c r="G6" s="31"/>
    </row>
    <row r="7" spans="1:7" s="3" customFormat="1" ht="18" customHeight="1" x14ac:dyDescent="0.3">
      <c r="A7" s="14" t="s">
        <v>347</v>
      </c>
      <c r="B7" s="23"/>
      <c r="C7" s="23"/>
      <c r="D7" s="23"/>
      <c r="E7" s="23"/>
      <c r="F7" s="4"/>
      <c r="G7" s="31"/>
    </row>
    <row r="8" spans="1:7" s="3" customFormat="1" ht="18" customHeight="1" x14ac:dyDescent="0.3">
      <c r="A8" s="12" t="s">
        <v>31</v>
      </c>
      <c r="B8" s="13">
        <f>'Unallocated Detail (CBR)'!B18</f>
        <v>2165233766.8899999</v>
      </c>
      <c r="C8" s="13">
        <f>'Unallocated Detail (CBR)'!C18</f>
        <v>876657675.66999984</v>
      </c>
      <c r="D8" s="13">
        <f>'Unallocated Detail (CBR)'!D18</f>
        <v>0</v>
      </c>
      <c r="E8" s="13">
        <v>0</v>
      </c>
      <c r="F8" s="105">
        <f>SUM(B8:E8)</f>
        <v>3041891442.5599995</v>
      </c>
      <c r="G8" s="32"/>
    </row>
    <row r="9" spans="1:7" s="3" customFormat="1" ht="18" customHeight="1" x14ac:dyDescent="0.3">
      <c r="A9" s="12" t="s">
        <v>30</v>
      </c>
      <c r="B9" s="88">
        <f>'Unallocated Detail (CBR)'!B21</f>
        <v>340431.51999999897</v>
      </c>
      <c r="C9" s="88">
        <f>'Unallocated Detail (CBR)'!C21</f>
        <v>0</v>
      </c>
      <c r="D9" s="88">
        <f>'Unallocated Detail (CBR)'!D21</f>
        <v>0</v>
      </c>
      <c r="E9" s="88">
        <v>0</v>
      </c>
      <c r="F9" s="61">
        <f>SUM(B9:E9)</f>
        <v>340431.51999999897</v>
      </c>
      <c r="G9" s="32"/>
    </row>
    <row r="10" spans="1:7" s="3" customFormat="1" ht="18" customHeight="1" x14ac:dyDescent="0.3">
      <c r="A10" s="12" t="s">
        <v>29</v>
      </c>
      <c r="B10" s="88">
        <f>'Unallocated Detail (CBR)'!B25</f>
        <v>155333122.24000001</v>
      </c>
      <c r="C10" s="88">
        <f>'Unallocated Detail (CBR)'!C25</f>
        <v>0</v>
      </c>
      <c r="D10" s="88">
        <f>'Unallocated Detail (CBR)'!D25</f>
        <v>0</v>
      </c>
      <c r="E10" s="88">
        <v>0</v>
      </c>
      <c r="F10" s="61">
        <f>SUM(B10:E10)</f>
        <v>155333122.24000001</v>
      </c>
      <c r="G10" s="32"/>
    </row>
    <row r="11" spans="1:7" s="3" customFormat="1" ht="18" customHeight="1" x14ac:dyDescent="0.3">
      <c r="A11" s="12" t="s">
        <v>28</v>
      </c>
      <c r="B11" s="21">
        <f>'Unallocated Detail (CBR)'!B40</f>
        <v>122175867.17999999</v>
      </c>
      <c r="C11" s="94">
        <f>'Unallocated Detail (CBR)'!C40</f>
        <v>-25909998.579999998</v>
      </c>
      <c r="D11" s="94">
        <f>'Unallocated Detail (CBR)'!D40</f>
        <v>0</v>
      </c>
      <c r="E11" s="94">
        <v>0</v>
      </c>
      <c r="F11" s="109">
        <f>SUM(B11:E11)</f>
        <v>96265868.599999994</v>
      </c>
      <c r="G11" s="32"/>
    </row>
    <row r="12" spans="1:7" s="3" customFormat="1" ht="18" customHeight="1" x14ac:dyDescent="0.3">
      <c r="A12" s="12" t="s">
        <v>27</v>
      </c>
      <c r="B12" s="13">
        <f>SUM(B8:B11)</f>
        <v>2443083187.8299994</v>
      </c>
      <c r="C12" s="13">
        <f>SUM(C8:C11)</f>
        <v>850747677.08999979</v>
      </c>
      <c r="D12" s="13">
        <f>SUM(D8:D11)</f>
        <v>0</v>
      </c>
      <c r="E12" s="13">
        <f>SUM(E8:E11)</f>
        <v>0</v>
      </c>
      <c r="F12" s="105">
        <f>SUM(F8:F11)</f>
        <v>3293830864.9199996</v>
      </c>
      <c r="G12" s="32"/>
    </row>
    <row r="13" spans="1:7" s="3" customFormat="1" ht="18" customHeight="1" x14ac:dyDescent="0.3">
      <c r="A13" s="14" t="s">
        <v>346</v>
      </c>
      <c r="B13" s="23"/>
      <c r="C13" s="23"/>
      <c r="D13" s="23"/>
      <c r="E13" s="23"/>
      <c r="F13" s="4"/>
      <c r="G13" s="32"/>
    </row>
    <row r="14" spans="1:7" s="3" customFormat="1" ht="18" customHeight="1" x14ac:dyDescent="0.3">
      <c r="A14" s="14" t="s">
        <v>345</v>
      </c>
      <c r="B14" s="23"/>
      <c r="C14" s="23"/>
      <c r="D14" s="23"/>
      <c r="E14" s="23"/>
      <c r="F14" s="4"/>
      <c r="G14" s="32"/>
    </row>
    <row r="15" spans="1:7" s="3" customFormat="1" ht="18" customHeight="1" x14ac:dyDescent="0.3">
      <c r="A15" s="14" t="s">
        <v>344</v>
      </c>
      <c r="B15" s="23"/>
      <c r="C15" s="23"/>
      <c r="D15" s="23"/>
      <c r="E15" s="23"/>
      <c r="F15" s="4"/>
      <c r="G15" s="32"/>
    </row>
    <row r="16" spans="1:7" s="3" customFormat="1" ht="18" customHeight="1" x14ac:dyDescent="0.3">
      <c r="A16" s="14" t="s">
        <v>343</v>
      </c>
      <c r="B16" s="23"/>
      <c r="C16" s="23"/>
      <c r="D16" s="23"/>
      <c r="E16" s="23"/>
      <c r="F16" s="4"/>
      <c r="G16" s="32"/>
    </row>
    <row r="17" spans="1:7" s="3" customFormat="1" ht="18" customHeight="1" x14ac:dyDescent="0.3">
      <c r="A17" s="12" t="s">
        <v>26</v>
      </c>
      <c r="B17" s="13">
        <f>'Unallocated Detail (CBR)'!B47</f>
        <v>204174130.28999999</v>
      </c>
      <c r="C17" s="13">
        <f>'Unallocated Detail (CBR)'!C47</f>
        <v>0</v>
      </c>
      <c r="D17" s="13">
        <f>'Unallocated Detail (CBR)'!D47</f>
        <v>0</v>
      </c>
      <c r="E17" s="13">
        <v>0</v>
      </c>
      <c r="F17" s="105">
        <f>SUM(B17:E17)</f>
        <v>204174130.28999999</v>
      </c>
      <c r="G17" s="32"/>
    </row>
    <row r="18" spans="1:7" s="3" customFormat="1" ht="18" customHeight="1" x14ac:dyDescent="0.3">
      <c r="A18" s="12" t="s">
        <v>25</v>
      </c>
      <c r="B18" s="88">
        <f>'Unallocated Detail (CBR)'!B56</f>
        <v>591842797.56999886</v>
      </c>
      <c r="C18" s="88">
        <f>'Unallocated Detail (CBR)'!C56</f>
        <v>296699052.05999887</v>
      </c>
      <c r="D18" s="88">
        <f>'Unallocated Detail (CBR)'!D56</f>
        <v>0</v>
      </c>
      <c r="E18" s="88">
        <v>0</v>
      </c>
      <c r="F18" s="61">
        <f>SUM(B18:E18)</f>
        <v>888541849.62999773</v>
      </c>
      <c r="G18" s="32"/>
    </row>
    <row r="19" spans="1:7" s="3" customFormat="1" ht="18" customHeight="1" x14ac:dyDescent="0.3">
      <c r="A19" s="12" t="s">
        <v>24</v>
      </c>
      <c r="B19" s="88">
        <f>'Unallocated Detail (CBR)'!B59</f>
        <v>115807777.5999999</v>
      </c>
      <c r="C19" s="88">
        <f>'Unallocated Detail (CBR)'!C59</f>
        <v>0</v>
      </c>
      <c r="D19" s="88">
        <f>'Unallocated Detail (CBR)'!D59</f>
        <v>0</v>
      </c>
      <c r="E19" s="88">
        <v>0</v>
      </c>
      <c r="F19" s="61">
        <f>SUM(B19:E19)</f>
        <v>115807777.5999999</v>
      </c>
      <c r="G19" s="32"/>
    </row>
    <row r="20" spans="1:7" s="3" customFormat="1" ht="18" customHeight="1" x14ac:dyDescent="0.3">
      <c r="A20" s="12" t="s">
        <v>23</v>
      </c>
      <c r="B20" s="21">
        <f>'Unallocated Detail (CBR)'!B62</f>
        <v>-77453659.509999901</v>
      </c>
      <c r="C20" s="94">
        <f>'Unallocated Detail (CBR)'!C62</f>
        <v>0</v>
      </c>
      <c r="D20" s="94">
        <f>'Unallocated Detail (CBR)'!D62</f>
        <v>0</v>
      </c>
      <c r="E20" s="94">
        <v>0</v>
      </c>
      <c r="F20" s="109">
        <f>SUM(B20:E20)</f>
        <v>-77453659.509999901</v>
      </c>
      <c r="G20" s="32"/>
    </row>
    <row r="21" spans="1:7" s="3" customFormat="1" ht="18" customHeight="1" x14ac:dyDescent="0.3">
      <c r="A21" s="12" t="s">
        <v>22</v>
      </c>
      <c r="B21" s="13">
        <f>SUM(B17:B20)</f>
        <v>834371045.94999886</v>
      </c>
      <c r="C21" s="13">
        <f>SUM(C17:C20)</f>
        <v>296699052.05999887</v>
      </c>
      <c r="D21" s="13">
        <f>SUM(D17:D20)</f>
        <v>0</v>
      </c>
      <c r="E21" s="13">
        <f>SUM(E17:E20)</f>
        <v>0</v>
      </c>
      <c r="F21" s="105">
        <f>SUM(F17:F20)</f>
        <v>1131070098.0099976</v>
      </c>
      <c r="G21" s="32"/>
    </row>
    <row r="22" spans="1:7" s="3" customFormat="1" ht="18" customHeight="1" x14ac:dyDescent="0.3">
      <c r="A22" s="14" t="s">
        <v>342</v>
      </c>
      <c r="B22" s="23"/>
      <c r="C22" s="23"/>
      <c r="D22" s="23"/>
      <c r="E22" s="23"/>
      <c r="F22" s="4"/>
      <c r="G22" s="32"/>
    </row>
    <row r="23" spans="1:7" s="3" customFormat="1" ht="18" customHeight="1" x14ac:dyDescent="0.3">
      <c r="A23" s="12" t="s">
        <v>21</v>
      </c>
      <c r="B23" s="13">
        <f>'Unallocated Detail (CBR)'!B137</f>
        <v>127167992.89</v>
      </c>
      <c r="C23" s="13">
        <f>'Unallocated Detail (CBR)'!C137</f>
        <v>6042805.129999999</v>
      </c>
      <c r="D23" s="13">
        <f>'Unallocated Detail (CBR)'!D137</f>
        <v>0</v>
      </c>
      <c r="E23" s="13">
        <v>0</v>
      </c>
      <c r="F23" s="105">
        <f t="shared" ref="F23:F37" si="0">SUM(B23:E23)</f>
        <v>133210798.02</v>
      </c>
      <c r="G23" s="32"/>
    </row>
    <row r="24" spans="1:7" s="3" customFormat="1" ht="18" customHeight="1" x14ac:dyDescent="0.3">
      <c r="A24" s="12" t="s">
        <v>20</v>
      </c>
      <c r="B24" s="37">
        <f>'Unallocated Detail (CBR)'!B167</f>
        <v>24439502.479999997</v>
      </c>
      <c r="C24" s="88">
        <f>'Unallocated Detail (CBR)'!C167</f>
        <v>2110.77</v>
      </c>
      <c r="D24" s="88">
        <f>'Unallocated Detail (CBR)'!D167</f>
        <v>0</v>
      </c>
      <c r="E24" s="88">
        <v>0</v>
      </c>
      <c r="F24" s="61">
        <f t="shared" si="0"/>
        <v>24441613.249999996</v>
      </c>
      <c r="G24" s="32"/>
    </row>
    <row r="25" spans="1:7" s="3" customFormat="1" ht="18" customHeight="1" x14ac:dyDescent="0.3">
      <c r="A25" s="12" t="s">
        <v>19</v>
      </c>
      <c r="B25" s="37">
        <f>'Unallocated Detail (CBR)'!B205</f>
        <v>83251239.00999999</v>
      </c>
      <c r="C25" s="23">
        <f>'Unallocated Detail (CBR)'!C205</f>
        <v>60174168.099999979</v>
      </c>
      <c r="D25" s="23">
        <f>'Unallocated Detail (CBR)'!D205</f>
        <v>0</v>
      </c>
      <c r="E25" s="88">
        <v>0</v>
      </c>
      <c r="F25" s="61">
        <f t="shared" si="0"/>
        <v>143425407.10999995</v>
      </c>
      <c r="G25" s="32"/>
    </row>
    <row r="26" spans="1:7" s="3" customFormat="1" ht="18" customHeight="1" x14ac:dyDescent="0.3">
      <c r="A26" s="20" t="s">
        <v>18</v>
      </c>
      <c r="B26" s="37">
        <f>'Unallocated Detail (CBR)'!B212</f>
        <v>30147434.009999998</v>
      </c>
      <c r="C26" s="23">
        <f>'Unallocated Detail (CBR)'!C212</f>
        <v>13255660.289999999</v>
      </c>
      <c r="D26" s="23">
        <f>'Unallocated Detail (CBR)'!D212</f>
        <v>39604218.499999903</v>
      </c>
      <c r="E26" s="88">
        <v>0</v>
      </c>
      <c r="F26" s="61">
        <f t="shared" si="0"/>
        <v>83007312.799999893</v>
      </c>
      <c r="G26" s="32"/>
    </row>
    <row r="27" spans="1:7" s="3" customFormat="1" ht="18" customHeight="1" x14ac:dyDescent="0.3">
      <c r="A27" s="12" t="s">
        <v>17</v>
      </c>
      <c r="B27" s="37">
        <f>'Unallocated Detail (CBR)'!B221</f>
        <v>20548575.079999998</v>
      </c>
      <c r="C27" s="23">
        <f>'Unallocated Detail (CBR)'!C221</f>
        <v>5423717.6699999999</v>
      </c>
      <c r="D27" s="23">
        <f>'Unallocated Detail (CBR)'!D221</f>
        <v>2743059.38</v>
      </c>
      <c r="E27" s="88">
        <v>0</v>
      </c>
      <c r="F27" s="61">
        <f t="shared" si="0"/>
        <v>28715352.129999999</v>
      </c>
      <c r="G27" s="32"/>
    </row>
    <row r="28" spans="1:7" s="3" customFormat="1" ht="18" customHeight="1" x14ac:dyDescent="0.3">
      <c r="A28" s="12" t="s">
        <v>16</v>
      </c>
      <c r="B28" s="37">
        <f>'Unallocated Detail (CBR)'!B224</f>
        <v>97087902.950000003</v>
      </c>
      <c r="C28" s="23">
        <f>'Unallocated Detail (CBR)'!C224</f>
        <v>14625833.34</v>
      </c>
      <c r="D28" s="23">
        <f>'Unallocated Detail (CBR)'!D224</f>
        <v>0</v>
      </c>
      <c r="E28" s="88">
        <v>0</v>
      </c>
      <c r="F28" s="61">
        <f t="shared" si="0"/>
        <v>111713736.29000001</v>
      </c>
      <c r="G28" s="32"/>
    </row>
    <row r="29" spans="1:7" s="3" customFormat="1" ht="18" customHeight="1" x14ac:dyDescent="0.3">
      <c r="A29" s="20" t="s">
        <v>15</v>
      </c>
      <c r="B29" s="37">
        <f>'Unallocated Detail (CBR)'!B239</f>
        <v>41602721.359999985</v>
      </c>
      <c r="C29" s="23">
        <f>'Unallocated Detail (CBR)'!C239</f>
        <v>14692131.029999986</v>
      </c>
      <c r="D29" s="23">
        <f>'Unallocated Detail (CBR)'!D239</f>
        <v>125780093.11999997</v>
      </c>
      <c r="E29" s="88">
        <v>0</v>
      </c>
      <c r="F29" s="61">
        <f t="shared" si="0"/>
        <v>182074945.50999993</v>
      </c>
      <c r="G29" s="32"/>
    </row>
    <row r="30" spans="1:7" s="3" customFormat="1" ht="18" customHeight="1" x14ac:dyDescent="0.3">
      <c r="A30" s="12" t="s">
        <v>14</v>
      </c>
      <c r="B30" s="37">
        <f>'Unallocated Detail (CBR)'!B246</f>
        <v>324144681.88</v>
      </c>
      <c r="C30" s="23">
        <f>'Unallocated Detail (CBR)'!C246</f>
        <v>108028612.1399999</v>
      </c>
      <c r="D30" s="23">
        <f>'Unallocated Detail (CBR)'!D246</f>
        <v>26409696.450000003</v>
      </c>
      <c r="E30" s="88">
        <v>0</v>
      </c>
      <c r="F30" s="61">
        <f t="shared" si="0"/>
        <v>458582990.46999985</v>
      </c>
      <c r="G30" s="32"/>
    </row>
    <row r="31" spans="1:7" s="3" customFormat="1" ht="18" customHeight="1" x14ac:dyDescent="0.3">
      <c r="A31" s="12" t="s">
        <v>13</v>
      </c>
      <c r="B31" s="37">
        <f>'Unallocated Detail (CBR)'!B251</f>
        <v>30920604.860000003</v>
      </c>
      <c r="C31" s="23">
        <f>'Unallocated Detail (CBR)'!C251</f>
        <v>3452072.7299999995</v>
      </c>
      <c r="D31" s="23">
        <f>'Unallocated Detail (CBR)'!D251</f>
        <v>67037850.429999903</v>
      </c>
      <c r="E31" s="88">
        <v>0</v>
      </c>
      <c r="F31" s="61">
        <f t="shared" si="0"/>
        <v>101410528.01999991</v>
      </c>
      <c r="G31" s="32"/>
    </row>
    <row r="32" spans="1:7" s="3" customFormat="1" ht="18" customHeight="1" x14ac:dyDescent="0.25">
      <c r="A32" s="12" t="s">
        <v>12</v>
      </c>
      <c r="B32" s="37">
        <f>'Unallocated Detail (CBR)'!B254</f>
        <v>35645161.039999902</v>
      </c>
      <c r="C32" s="88">
        <f>'Unallocated Detail (CBR)'!C254</f>
        <v>0</v>
      </c>
      <c r="D32" s="88">
        <f>'Unallocated Detail (CBR)'!D254</f>
        <v>0</v>
      </c>
      <c r="E32" s="88">
        <v>0</v>
      </c>
      <c r="F32" s="61">
        <f t="shared" si="0"/>
        <v>35645161.039999902</v>
      </c>
      <c r="G32" s="32"/>
    </row>
    <row r="33" spans="1:8" s="3" customFormat="1" ht="18" customHeight="1" x14ac:dyDescent="0.25">
      <c r="A33" s="20" t="s">
        <v>11</v>
      </c>
      <c r="B33" s="37">
        <f>'Unallocated Detail (CBR)'!B262</f>
        <v>-21632953.829999994</v>
      </c>
      <c r="C33" s="23">
        <f>'Unallocated Detail (CBR)'!C262</f>
        <v>8769360.9199999981</v>
      </c>
      <c r="D33" s="23">
        <f>'Unallocated Detail (CBR)'!D262</f>
        <v>0</v>
      </c>
      <c r="E33" s="88">
        <v>0</v>
      </c>
      <c r="F33" s="61">
        <f t="shared" si="0"/>
        <v>-12863592.909999996</v>
      </c>
      <c r="G33" s="32"/>
      <c r="H33" s="31"/>
    </row>
    <row r="34" spans="1:8" s="3" customFormat="1" ht="18" customHeight="1" x14ac:dyDescent="0.25">
      <c r="A34" s="20" t="s">
        <v>341</v>
      </c>
      <c r="B34" s="37">
        <f>'Unallocated Detail (CBR)'!B266</f>
        <v>-41661500.859999999</v>
      </c>
      <c r="C34" s="88">
        <f>'Unallocated Detail (CBR)'!C266</f>
        <v>0</v>
      </c>
      <c r="D34" s="88">
        <f>'Unallocated Detail (CBR)'!D266</f>
        <v>0</v>
      </c>
      <c r="E34" s="88">
        <v>0</v>
      </c>
      <c r="F34" s="61">
        <f t="shared" si="0"/>
        <v>-41661500.859999999</v>
      </c>
      <c r="G34" s="32"/>
      <c r="H34" s="31"/>
    </row>
    <row r="35" spans="1:8" s="3" customFormat="1" ht="18" customHeight="1" x14ac:dyDescent="0.25">
      <c r="A35" s="12" t="s">
        <v>10</v>
      </c>
      <c r="B35" s="37">
        <f>'Unallocated Detail (CBR)'!B271</f>
        <v>230249605.22</v>
      </c>
      <c r="C35" s="23">
        <f>'Unallocated Detail (CBR)'!C271</f>
        <v>99336612.409999996</v>
      </c>
      <c r="D35" s="23">
        <f>'Unallocated Detail (CBR)'!D271</f>
        <v>6331512.4399999995</v>
      </c>
      <c r="E35" s="88">
        <v>0</v>
      </c>
      <c r="F35" s="61">
        <f t="shared" si="0"/>
        <v>335917730.06999999</v>
      </c>
      <c r="G35" s="32"/>
      <c r="H35" s="31"/>
    </row>
    <row r="36" spans="1:8" s="3" customFormat="1" ht="18" customHeight="1" x14ac:dyDescent="0.25">
      <c r="A36" s="12" t="s">
        <v>9</v>
      </c>
      <c r="B36" s="37">
        <f>'Unallocated Detail (CBR)'!B276</f>
        <v>22841555.030000001</v>
      </c>
      <c r="C36" s="88">
        <f>'Unallocated Detail (CBR)'!C276</f>
        <v>31944158.879999999</v>
      </c>
      <c r="D36" s="88">
        <f>'Unallocated Detail (CBR)'!D276</f>
        <v>0</v>
      </c>
      <c r="E36" s="88">
        <v>0</v>
      </c>
      <c r="F36" s="61">
        <f t="shared" si="0"/>
        <v>54785713.909999996</v>
      </c>
      <c r="G36" s="32"/>
      <c r="H36" s="31"/>
    </row>
    <row r="37" spans="1:8" s="3" customFormat="1" ht="18" customHeight="1" x14ac:dyDescent="0.25">
      <c r="A37" s="12" t="s">
        <v>8</v>
      </c>
      <c r="B37" s="21">
        <f>'Unallocated Detail (CBR)'!B281</f>
        <v>38907707.560000002</v>
      </c>
      <c r="C37" s="39">
        <f>'Unallocated Detail (CBR)'!C281</f>
        <v>-9558130.5899999961</v>
      </c>
      <c r="D37" s="39">
        <f>'Unallocated Detail (CBR)'!D281</f>
        <v>0</v>
      </c>
      <c r="E37" s="94">
        <v>0</v>
      </c>
      <c r="F37" s="109">
        <f t="shared" si="0"/>
        <v>29349576.970000006</v>
      </c>
      <c r="G37" s="32"/>
      <c r="H37" s="31"/>
    </row>
    <row r="38" spans="1:8" s="3" customFormat="1" ht="18" customHeight="1" x14ac:dyDescent="0.25">
      <c r="A38" s="14" t="s">
        <v>7</v>
      </c>
      <c r="B38" s="13">
        <f>SUM(B21:B37)</f>
        <v>1878031274.6299987</v>
      </c>
      <c r="C38" s="13">
        <f>SUM(C21:C37)</f>
        <v>652888164.87999868</v>
      </c>
      <c r="D38" s="13">
        <f>SUM(D21:D37)</f>
        <v>267906430.31999975</v>
      </c>
      <c r="E38" s="13">
        <f>SUM(E21:E37)</f>
        <v>0</v>
      </c>
      <c r="F38" s="105">
        <f>SUM(F21:F37)</f>
        <v>2798825869.8299971</v>
      </c>
      <c r="G38" s="32"/>
      <c r="H38" s="31"/>
    </row>
    <row r="39" spans="1:8" s="3" customFormat="1" ht="12" customHeight="1" x14ac:dyDescent="0.25">
      <c r="A39" s="12"/>
      <c r="B39" s="23"/>
      <c r="C39" s="23"/>
      <c r="D39" s="23"/>
      <c r="E39" s="23"/>
      <c r="F39" s="4"/>
      <c r="G39" s="32"/>
      <c r="H39" s="31"/>
    </row>
    <row r="40" spans="1:8" s="3" customFormat="1" ht="18" customHeight="1" x14ac:dyDescent="0.25">
      <c r="A40" s="9" t="s">
        <v>6</v>
      </c>
      <c r="B40" s="13">
        <f>B12-B38</f>
        <v>565051913.20000076</v>
      </c>
      <c r="C40" s="13">
        <f>C12-C38</f>
        <v>197859512.21000111</v>
      </c>
      <c r="D40" s="13">
        <f>D12-D38</f>
        <v>-267906430.31999975</v>
      </c>
      <c r="E40" s="13">
        <f>E12-E38</f>
        <v>0</v>
      </c>
      <c r="F40" s="124">
        <f>F12-F38</f>
        <v>495004995.09000254</v>
      </c>
      <c r="G40" s="32"/>
      <c r="H40" s="38"/>
    </row>
    <row r="41" spans="1:8" s="3" customFormat="1" ht="13.5" customHeight="1" x14ac:dyDescent="0.25">
      <c r="A41" s="12"/>
      <c r="B41" s="23"/>
      <c r="C41" s="23"/>
      <c r="D41" s="23"/>
      <c r="E41" s="23"/>
      <c r="F41" s="4"/>
      <c r="G41" s="32"/>
      <c r="H41" s="31"/>
    </row>
    <row r="42" spans="1:8" s="3" customFormat="1" ht="18" customHeight="1" x14ac:dyDescent="0.25">
      <c r="A42" s="9" t="s">
        <v>5</v>
      </c>
      <c r="B42" s="23"/>
      <c r="C42" s="23"/>
      <c r="D42" s="23"/>
      <c r="E42" s="23"/>
      <c r="F42" s="4"/>
      <c r="G42" s="32"/>
      <c r="H42" s="31"/>
    </row>
    <row r="43" spans="1:8" s="3" customFormat="1" ht="18" customHeight="1" x14ac:dyDescent="0.25">
      <c r="A43" s="12" t="s">
        <v>4</v>
      </c>
      <c r="B43" s="13">
        <v>0</v>
      </c>
      <c r="C43" s="13">
        <v>0</v>
      </c>
      <c r="D43" s="13">
        <v>0</v>
      </c>
      <c r="E43" s="13">
        <f>'Unallocated Detail (CBR)'!I311</f>
        <v>-40078355.259999953</v>
      </c>
      <c r="F43" s="105">
        <f>SUM(B43:E43)</f>
        <v>-40078355.259999953</v>
      </c>
      <c r="G43" s="32"/>
      <c r="H43" s="31"/>
    </row>
    <row r="44" spans="1:8" s="3" customFormat="1" ht="18" customHeight="1" x14ac:dyDescent="0.25">
      <c r="A44" s="36" t="s">
        <v>3</v>
      </c>
      <c r="B44" s="37">
        <v>0</v>
      </c>
      <c r="C44" s="88">
        <v>0</v>
      </c>
      <c r="D44" s="88">
        <v>0</v>
      </c>
      <c r="E44" s="88">
        <f>'Unallocated Detail (CBR)'!I322</f>
        <v>217919541.74000004</v>
      </c>
      <c r="F44" s="61">
        <f>SUM(B44:E44)</f>
        <v>217919541.74000004</v>
      </c>
      <c r="G44" s="32"/>
      <c r="H44" s="31"/>
    </row>
    <row r="45" spans="1:8" s="3" customFormat="1" ht="18" customHeight="1" x14ac:dyDescent="0.25">
      <c r="A45" s="36" t="s">
        <v>2</v>
      </c>
      <c r="B45" s="21">
        <v>0</v>
      </c>
      <c r="C45" s="94">
        <v>0</v>
      </c>
      <c r="D45" s="94">
        <v>0</v>
      </c>
      <c r="E45" s="94">
        <f>'Unallocated Detail (CBR)'!I326</f>
        <v>0</v>
      </c>
      <c r="F45" s="109">
        <v>0</v>
      </c>
      <c r="G45" s="32"/>
      <c r="H45" s="31"/>
    </row>
    <row r="46" spans="1:8" s="3" customFormat="1" ht="18" customHeight="1" x14ac:dyDescent="0.25">
      <c r="A46" s="9" t="s">
        <v>1</v>
      </c>
      <c r="B46" s="13">
        <f>SUM(B43:B45)</f>
        <v>0</v>
      </c>
      <c r="C46" s="13">
        <f>SUM(C43:C45)</f>
        <v>0</v>
      </c>
      <c r="D46" s="13">
        <f>SUM(D43:D45)</f>
        <v>0</v>
      </c>
      <c r="E46" s="13">
        <f>SUM(E43:E45)</f>
        <v>177841186.48000008</v>
      </c>
      <c r="F46" s="105">
        <f>SUM(F43:F45)</f>
        <v>177841186.48000008</v>
      </c>
      <c r="G46" s="32"/>
      <c r="H46" s="31"/>
    </row>
    <row r="47" spans="1:8" s="3" customFormat="1" ht="18" customHeight="1" x14ac:dyDescent="0.25">
      <c r="A47" s="12"/>
      <c r="B47" s="23"/>
      <c r="C47" s="23"/>
      <c r="D47" s="23"/>
      <c r="E47" s="23"/>
      <c r="F47" s="4"/>
      <c r="G47" s="32"/>
      <c r="H47" s="31"/>
    </row>
    <row r="48" spans="1:8" s="3" customFormat="1" ht="18" customHeight="1" x14ac:dyDescent="0.35">
      <c r="A48" s="35" t="s">
        <v>0</v>
      </c>
      <c r="B48" s="34">
        <f>B40-B46</f>
        <v>565051913.20000076</v>
      </c>
      <c r="C48" s="34">
        <f>C40-C46</f>
        <v>197859512.21000111</v>
      </c>
      <c r="D48" s="34">
        <f>D40-D46</f>
        <v>-267906430.31999975</v>
      </c>
      <c r="E48" s="34">
        <f>E40-E46</f>
        <v>-177841186.48000008</v>
      </c>
      <c r="F48" s="33">
        <f>F40-F46</f>
        <v>317163808.61000246</v>
      </c>
      <c r="G48" s="32"/>
      <c r="H48" s="31"/>
    </row>
    <row r="49" spans="1:10" ht="9.9499999999999993" customHeight="1" x14ac:dyDescent="0.25">
      <c r="A49" s="134"/>
      <c r="B49" s="135"/>
      <c r="C49" s="135"/>
      <c r="D49" s="135"/>
      <c r="E49" s="135"/>
      <c r="F49" s="130"/>
      <c r="G49" s="32"/>
      <c r="H49" s="3"/>
      <c r="I49" s="3"/>
      <c r="J49" s="3"/>
    </row>
    <row r="50" spans="1:10" ht="18" customHeight="1" x14ac:dyDescent="0.25">
      <c r="G50" s="32"/>
      <c r="H50" s="3"/>
      <c r="I50" s="3"/>
      <c r="J50" s="3"/>
    </row>
    <row r="51" spans="1:10" ht="18" customHeight="1" x14ac:dyDescent="0.25">
      <c r="G51" s="32"/>
      <c r="H51" s="3"/>
      <c r="I51" s="3"/>
      <c r="J51" s="3"/>
    </row>
    <row r="52" spans="1:10" ht="18" customHeight="1" x14ac:dyDescent="0.25">
      <c r="G52" s="32"/>
      <c r="H52" s="3"/>
      <c r="I52" s="3"/>
      <c r="J52" s="3"/>
    </row>
    <row r="53" spans="1:10" ht="18" customHeight="1" x14ac:dyDescent="0.25">
      <c r="G53" s="32"/>
      <c r="H53" s="3"/>
      <c r="I53" s="3"/>
      <c r="J53" s="3"/>
    </row>
    <row r="54" spans="1:10" ht="18" customHeight="1" x14ac:dyDescent="0.25">
      <c r="G54" s="32"/>
      <c r="H54" s="3"/>
      <c r="I54" s="3"/>
      <c r="J54" s="3"/>
    </row>
    <row r="55" spans="1:10" ht="18" customHeight="1" x14ac:dyDescent="0.25">
      <c r="G55" s="32"/>
      <c r="H55" s="3"/>
      <c r="I55" s="3"/>
      <c r="J55" s="3"/>
    </row>
    <row r="56" spans="1:10" ht="18" customHeight="1" x14ac:dyDescent="0.25">
      <c r="G56" s="32"/>
      <c r="H56" s="3"/>
      <c r="I56" s="3"/>
      <c r="J56" s="3"/>
    </row>
    <row r="57" spans="1:10" ht="18" customHeight="1" x14ac:dyDescent="0.25">
      <c r="G57" s="32"/>
      <c r="H57" s="3"/>
      <c r="I57" s="3"/>
      <c r="J57" s="3"/>
    </row>
    <row r="58" spans="1:10" ht="18" customHeight="1" x14ac:dyDescent="0.25">
      <c r="G58" s="32"/>
      <c r="H58" s="3"/>
      <c r="I58" s="3"/>
      <c r="J58" s="3"/>
    </row>
    <row r="59" spans="1:10" ht="18" customHeight="1" x14ac:dyDescent="0.25">
      <c r="G59" s="32"/>
      <c r="H59" s="3"/>
      <c r="I59" s="3"/>
      <c r="J59" s="3"/>
    </row>
    <row r="60" spans="1:10" ht="18" customHeight="1" x14ac:dyDescent="0.25">
      <c r="B60" s="131"/>
      <c r="C60" s="131"/>
      <c r="D60" s="131"/>
      <c r="E60" s="131"/>
      <c r="F60" s="131"/>
      <c r="G60" s="32"/>
      <c r="H60" s="3"/>
      <c r="I60" s="3"/>
      <c r="J60" s="3"/>
    </row>
    <row r="61" spans="1:10" ht="18" customHeight="1" x14ac:dyDescent="0.25">
      <c r="B61" s="131"/>
      <c r="C61" s="131"/>
      <c r="D61" s="131"/>
      <c r="E61" s="131"/>
      <c r="F61" s="131"/>
      <c r="G61" s="32"/>
      <c r="H61" s="3"/>
      <c r="I61" s="3"/>
      <c r="J61" s="3"/>
    </row>
    <row r="62" spans="1:10" ht="18" customHeight="1" x14ac:dyDescent="0.25">
      <c r="B62" s="131"/>
      <c r="C62" s="131"/>
      <c r="D62" s="131"/>
      <c r="E62" s="131"/>
      <c r="F62" s="131"/>
      <c r="G62" s="32"/>
      <c r="H62" s="3"/>
      <c r="I62" s="3"/>
      <c r="J62" s="3"/>
    </row>
    <row r="63" spans="1:10" ht="18" customHeight="1" x14ac:dyDescent="0.25">
      <c r="B63" s="131"/>
      <c r="C63" s="131"/>
      <c r="D63" s="131"/>
      <c r="E63" s="131"/>
      <c r="F63" s="131"/>
      <c r="G63" s="32"/>
      <c r="H63" s="3"/>
      <c r="I63" s="3"/>
      <c r="J63" s="3"/>
    </row>
    <row r="64" spans="1:10" ht="18" customHeight="1" x14ac:dyDescent="0.25">
      <c r="B64" s="131"/>
      <c r="C64" s="131"/>
      <c r="D64" s="131"/>
      <c r="E64" s="131"/>
      <c r="F64" s="131"/>
      <c r="G64" s="32"/>
      <c r="H64" s="3"/>
      <c r="I64" s="3"/>
      <c r="J64" s="3"/>
    </row>
  </sheetData>
  <pageMargins left="0.7" right="0.7" top="0.75" bottom="0.75" header="0.3" footer="0.3"/>
  <pageSetup scale="76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7"/>
  <sheetViews>
    <sheetView zoomScaleNormal="100" workbookViewId="0">
      <pane xSplit="1" ySplit="6" topLeftCell="B232" activePane="bottomRight" state="frozen"/>
      <selection activeCell="E65" sqref="E65"/>
      <selection pane="topRight" activeCell="E65" sqref="E65"/>
      <selection pane="bottomLeft" activeCell="E65" sqref="E65"/>
      <selection pane="bottomRight" activeCell="E65" sqref="E65"/>
    </sheetView>
  </sheetViews>
  <sheetFormatPr defaultColWidth="9.140625" defaultRowHeight="15" outlineLevelCol="1" x14ac:dyDescent="0.25"/>
  <cols>
    <col min="1" max="1" width="58.140625" style="133" bestFit="1" customWidth="1"/>
    <col min="2" max="2" width="16.7109375" style="133" customWidth="1"/>
    <col min="3" max="4" width="12.42578125" style="133" bestFit="1" customWidth="1"/>
    <col min="5" max="5" width="13.7109375" style="133" customWidth="1" outlineLevel="1"/>
    <col min="6" max="6" width="13.28515625" style="133" customWidth="1" outlineLevel="1"/>
    <col min="7" max="7" width="14.7109375" style="133" customWidth="1" outlineLevel="1"/>
    <col min="8" max="8" width="12.42578125" style="133" customWidth="1" outlineLevel="1"/>
    <col min="9" max="9" width="17.28515625" style="133" customWidth="1"/>
    <col min="10" max="10" width="15" style="133" customWidth="1"/>
    <col min="11" max="11" width="12.28515625" style="133" customWidth="1"/>
    <col min="12" max="12" width="14.5703125" style="3" customWidth="1"/>
    <col min="13" max="16384" width="9.140625" style="3"/>
  </cols>
  <sheetData>
    <row r="1" spans="1:11" ht="14.45" x14ac:dyDescent="0.3">
      <c r="A1" s="50" t="s">
        <v>350</v>
      </c>
      <c r="B1" s="50"/>
      <c r="C1" s="50"/>
      <c r="D1" s="50"/>
      <c r="E1" s="50"/>
      <c r="F1" s="50"/>
      <c r="G1" s="50"/>
      <c r="H1" s="50"/>
      <c r="I1" s="50"/>
    </row>
    <row r="2" spans="1:11" ht="14.45" x14ac:dyDescent="0.3">
      <c r="A2" s="50" t="s">
        <v>359</v>
      </c>
      <c r="B2" s="50"/>
      <c r="C2" s="50"/>
      <c r="D2" s="50"/>
      <c r="E2" s="50"/>
      <c r="F2" s="50"/>
      <c r="G2" s="50"/>
      <c r="H2" s="50"/>
      <c r="I2" s="50"/>
    </row>
    <row r="3" spans="1:11" ht="14.45" x14ac:dyDescent="0.3">
      <c r="A3" s="50" t="str">
        <f>+'Allocated (CBR)'!A3</f>
        <v>FOR THE 12 MONTHS ENDED DECEMBER 31, 2018</v>
      </c>
      <c r="B3" s="50"/>
      <c r="C3" s="50"/>
      <c r="D3" s="50"/>
      <c r="E3" s="50"/>
      <c r="F3" s="50"/>
      <c r="G3" s="50"/>
      <c r="H3" s="50"/>
      <c r="I3" s="50"/>
    </row>
    <row r="4" spans="1:11" ht="14.45" x14ac:dyDescent="0.3">
      <c r="A4" s="118"/>
      <c r="B4" s="118"/>
      <c r="C4" s="118"/>
      <c r="D4" s="118"/>
      <c r="E4" s="118"/>
      <c r="F4" s="118"/>
      <c r="G4" s="118"/>
      <c r="H4" s="118"/>
      <c r="I4" s="118"/>
    </row>
    <row r="5" spans="1:11" ht="14.45" x14ac:dyDescent="0.3">
      <c r="A5" s="118"/>
      <c r="B5" s="118"/>
      <c r="C5" s="118"/>
      <c r="D5" s="118"/>
      <c r="E5" s="118"/>
      <c r="F5" s="118"/>
      <c r="G5" s="118"/>
      <c r="H5" s="118"/>
      <c r="I5" s="118"/>
      <c r="J5" s="133" t="s">
        <v>419</v>
      </c>
      <c r="K5" s="133" t="s">
        <v>420</v>
      </c>
    </row>
    <row r="6" spans="1:11" ht="14.45" x14ac:dyDescent="0.3">
      <c r="A6" s="47" t="s">
        <v>358</v>
      </c>
      <c r="B6" s="46" t="s">
        <v>34</v>
      </c>
      <c r="C6" s="46" t="s">
        <v>357</v>
      </c>
      <c r="D6" s="46" t="s">
        <v>35</v>
      </c>
      <c r="E6" s="46" t="s">
        <v>356</v>
      </c>
      <c r="F6" s="46" t="s">
        <v>355</v>
      </c>
      <c r="G6" s="46" t="s">
        <v>354</v>
      </c>
      <c r="H6" s="46" t="s">
        <v>353</v>
      </c>
      <c r="I6" s="46" t="s">
        <v>339</v>
      </c>
      <c r="J6" s="117" t="s">
        <v>423</v>
      </c>
      <c r="K6" s="117" t="s">
        <v>423</v>
      </c>
    </row>
    <row r="7" spans="1:11" ht="14.45" x14ac:dyDescent="0.3">
      <c r="A7" s="139"/>
      <c r="B7" s="140"/>
      <c r="C7" s="140"/>
      <c r="D7" s="140"/>
      <c r="E7" s="140"/>
      <c r="F7" s="140"/>
      <c r="G7" s="140"/>
      <c r="H7" s="140"/>
      <c r="I7" s="140"/>
    </row>
    <row r="8" spans="1:11" ht="14.45" x14ac:dyDescent="0.3">
      <c r="A8" s="141"/>
      <c r="B8" s="142">
        <v>0</v>
      </c>
      <c r="C8" s="142">
        <v>0</v>
      </c>
      <c r="D8" s="142">
        <v>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</row>
    <row r="9" spans="1:11" ht="14.45" x14ac:dyDescent="0.3">
      <c r="A9" s="143"/>
      <c r="B9" s="143"/>
      <c r="C9" s="143"/>
      <c r="D9" s="143"/>
      <c r="E9" s="143"/>
      <c r="F9" s="143"/>
      <c r="G9" s="143"/>
      <c r="H9" s="143"/>
      <c r="I9" s="143"/>
    </row>
    <row r="10" spans="1:11" ht="14.45" x14ac:dyDescent="0.3">
      <c r="A10" s="144" t="s">
        <v>36</v>
      </c>
      <c r="B10" s="145"/>
      <c r="C10" s="145"/>
      <c r="D10" s="145"/>
      <c r="E10" s="145"/>
      <c r="F10" s="145"/>
      <c r="G10" s="145"/>
      <c r="H10" s="145"/>
      <c r="I10" s="145"/>
    </row>
    <row r="11" spans="1:11" ht="14.45" x14ac:dyDescent="0.3">
      <c r="A11" s="137" t="s">
        <v>37</v>
      </c>
      <c r="B11" s="146"/>
      <c r="C11" s="146"/>
      <c r="D11" s="146"/>
      <c r="E11" s="146"/>
      <c r="F11" s="146"/>
      <c r="G11" s="146"/>
      <c r="H11" s="146"/>
      <c r="I11" s="146"/>
    </row>
    <row r="12" spans="1:11" ht="14.45" x14ac:dyDescent="0.3">
      <c r="A12" s="147" t="s">
        <v>38</v>
      </c>
      <c r="B12" s="148">
        <v>1147259983</v>
      </c>
      <c r="C12" s="148">
        <v>0</v>
      </c>
      <c r="D12" s="148">
        <v>0</v>
      </c>
      <c r="E12" s="148">
        <v>0</v>
      </c>
      <c r="F12" s="148">
        <v>0</v>
      </c>
      <c r="G12" s="148">
        <f>B12+E12</f>
        <v>1147259983</v>
      </c>
      <c r="H12" s="148">
        <f>C12+F12</f>
        <v>0</v>
      </c>
      <c r="I12" s="148">
        <f>SUM(G12:H12)</f>
        <v>1147259983</v>
      </c>
      <c r="J12" s="149"/>
    </row>
    <row r="13" spans="1:11" ht="14.45" x14ac:dyDescent="0.3">
      <c r="A13" s="147" t="s">
        <v>39</v>
      </c>
      <c r="B13" s="136">
        <v>999595697.30999994</v>
      </c>
      <c r="C13" s="136">
        <v>0</v>
      </c>
      <c r="D13" s="136">
        <v>0</v>
      </c>
      <c r="E13" s="136">
        <v>0</v>
      </c>
      <c r="F13" s="136">
        <v>0</v>
      </c>
      <c r="G13" s="136">
        <f t="shared" ref="G13:H17" si="0">B13+E13</f>
        <v>999595697.30999994</v>
      </c>
      <c r="H13" s="136">
        <f t="shared" si="0"/>
        <v>0</v>
      </c>
      <c r="I13" s="136">
        <f t="shared" ref="I13:I17" si="1">SUM(G13:H13)</f>
        <v>999595697.30999994</v>
      </c>
      <c r="J13" s="149"/>
    </row>
    <row r="14" spans="1:11" ht="14.45" x14ac:dyDescent="0.3">
      <c r="A14" s="147" t="s">
        <v>40</v>
      </c>
      <c r="B14" s="136">
        <v>18378086.579999998</v>
      </c>
      <c r="C14" s="136">
        <v>0</v>
      </c>
      <c r="D14" s="136">
        <v>0</v>
      </c>
      <c r="E14" s="136">
        <v>0</v>
      </c>
      <c r="F14" s="136">
        <v>0</v>
      </c>
      <c r="G14" s="136">
        <f t="shared" si="0"/>
        <v>18378086.579999998</v>
      </c>
      <c r="H14" s="136">
        <f t="shared" si="0"/>
        <v>0</v>
      </c>
      <c r="I14" s="136">
        <f t="shared" si="1"/>
        <v>18378086.579999998</v>
      </c>
      <c r="J14" s="149"/>
    </row>
    <row r="15" spans="1:11" ht="14.45" x14ac:dyDescent="0.3">
      <c r="A15" s="147" t="s">
        <v>41</v>
      </c>
      <c r="B15" s="136">
        <v>0</v>
      </c>
      <c r="C15" s="136">
        <v>598922744.48000002</v>
      </c>
      <c r="D15" s="136">
        <v>0</v>
      </c>
      <c r="E15" s="136">
        <v>0</v>
      </c>
      <c r="F15" s="136">
        <v>0</v>
      </c>
      <c r="G15" s="136">
        <f t="shared" si="0"/>
        <v>0</v>
      </c>
      <c r="H15" s="136">
        <f t="shared" si="0"/>
        <v>598922744.48000002</v>
      </c>
      <c r="I15" s="136">
        <f t="shared" si="1"/>
        <v>598922744.48000002</v>
      </c>
      <c r="J15" s="149"/>
    </row>
    <row r="16" spans="1:11" ht="14.45" x14ac:dyDescent="0.3">
      <c r="A16" s="147" t="s">
        <v>42</v>
      </c>
      <c r="B16" s="136">
        <v>0</v>
      </c>
      <c r="C16" s="136">
        <v>257751314.78</v>
      </c>
      <c r="D16" s="136">
        <v>0</v>
      </c>
      <c r="E16" s="136">
        <v>0</v>
      </c>
      <c r="F16" s="136">
        <v>0</v>
      </c>
      <c r="G16" s="136">
        <f t="shared" si="0"/>
        <v>0</v>
      </c>
      <c r="H16" s="136">
        <f t="shared" si="0"/>
        <v>257751314.78</v>
      </c>
      <c r="I16" s="136">
        <f t="shared" si="1"/>
        <v>257751314.78</v>
      </c>
      <c r="J16" s="149"/>
    </row>
    <row r="17" spans="1:11" ht="14.45" x14ac:dyDescent="0.3">
      <c r="A17" s="147" t="s">
        <v>43</v>
      </c>
      <c r="B17" s="138">
        <v>0</v>
      </c>
      <c r="C17" s="138">
        <v>19983616.4099999</v>
      </c>
      <c r="D17" s="138">
        <v>0</v>
      </c>
      <c r="E17" s="138">
        <v>0</v>
      </c>
      <c r="F17" s="138">
        <v>0</v>
      </c>
      <c r="G17" s="138">
        <f t="shared" si="0"/>
        <v>0</v>
      </c>
      <c r="H17" s="138">
        <f t="shared" si="0"/>
        <v>19983616.4099999</v>
      </c>
      <c r="I17" s="138">
        <f t="shared" si="1"/>
        <v>19983616.4099999</v>
      </c>
      <c r="J17" s="149"/>
    </row>
    <row r="18" spans="1:11" ht="14.45" x14ac:dyDescent="0.3">
      <c r="A18" s="147" t="s">
        <v>44</v>
      </c>
      <c r="B18" s="136">
        <v>2165233766.8899999</v>
      </c>
      <c r="C18" s="136">
        <v>876657675.66999984</v>
      </c>
      <c r="D18" s="136">
        <v>0</v>
      </c>
      <c r="E18" s="136">
        <v>0</v>
      </c>
      <c r="F18" s="136">
        <v>0</v>
      </c>
      <c r="G18" s="136">
        <f t="shared" ref="G18:I18" si="2">SUM(G12:G17)</f>
        <v>2165233766.8899999</v>
      </c>
      <c r="H18" s="136">
        <f t="shared" si="2"/>
        <v>876657675.66999984</v>
      </c>
      <c r="I18" s="136">
        <f t="shared" si="2"/>
        <v>3041891442.5599999</v>
      </c>
      <c r="J18" s="149"/>
    </row>
    <row r="19" spans="1:11" ht="14.45" x14ac:dyDescent="0.3">
      <c r="A19" s="137" t="s">
        <v>45</v>
      </c>
      <c r="B19" s="146"/>
      <c r="C19" s="146"/>
      <c r="D19" s="146"/>
      <c r="E19" s="146"/>
      <c r="F19" s="146"/>
      <c r="G19" s="146"/>
      <c r="H19" s="146"/>
      <c r="I19" s="146"/>
      <c r="J19" s="149"/>
    </row>
    <row r="20" spans="1:11" ht="14.45" x14ac:dyDescent="0.3">
      <c r="A20" s="147" t="s">
        <v>46</v>
      </c>
      <c r="B20" s="138">
        <v>340431.51999999897</v>
      </c>
      <c r="C20" s="138">
        <v>0</v>
      </c>
      <c r="D20" s="138">
        <v>0</v>
      </c>
      <c r="E20" s="138">
        <v>0</v>
      </c>
      <c r="F20" s="138">
        <v>0</v>
      </c>
      <c r="G20" s="138">
        <f>B20+E20</f>
        <v>340431.51999999897</v>
      </c>
      <c r="H20" s="138">
        <f>C20+F20</f>
        <v>0</v>
      </c>
      <c r="I20" s="138">
        <f>SUM(G20:H20)</f>
        <v>340431.51999999897</v>
      </c>
      <c r="J20" s="149"/>
    </row>
    <row r="21" spans="1:11" ht="14.45" x14ac:dyDescent="0.3">
      <c r="A21" s="147" t="s">
        <v>47</v>
      </c>
      <c r="B21" s="136">
        <v>340431.51999999897</v>
      </c>
      <c r="C21" s="136">
        <v>0</v>
      </c>
      <c r="D21" s="136">
        <v>0</v>
      </c>
      <c r="E21" s="136">
        <v>0</v>
      </c>
      <c r="F21" s="136">
        <v>0</v>
      </c>
      <c r="G21" s="136">
        <f t="shared" ref="G21:I21" si="3">SUM(G20)</f>
        <v>340431.51999999897</v>
      </c>
      <c r="H21" s="136">
        <f t="shared" si="3"/>
        <v>0</v>
      </c>
      <c r="I21" s="136">
        <f t="shared" si="3"/>
        <v>340431.51999999897</v>
      </c>
      <c r="J21" s="149"/>
    </row>
    <row r="22" spans="1:11" ht="14.45" x14ac:dyDescent="0.3">
      <c r="A22" s="137" t="s">
        <v>48</v>
      </c>
      <c r="B22" s="146"/>
      <c r="C22" s="146"/>
      <c r="D22" s="146"/>
      <c r="E22" s="146"/>
      <c r="F22" s="146"/>
      <c r="G22" s="146"/>
      <c r="H22" s="146"/>
      <c r="I22" s="146"/>
      <c r="J22" s="149"/>
    </row>
    <row r="23" spans="1:11" ht="14.45" x14ac:dyDescent="0.3">
      <c r="A23" s="147" t="s">
        <v>49</v>
      </c>
      <c r="B23" s="136">
        <v>89323512.370000005</v>
      </c>
      <c r="C23" s="136">
        <v>0</v>
      </c>
      <c r="D23" s="136">
        <v>0</v>
      </c>
      <c r="E23" s="136">
        <v>0</v>
      </c>
      <c r="F23" s="136">
        <v>0</v>
      </c>
      <c r="G23" s="136">
        <f>B23+E23</f>
        <v>89323512.370000005</v>
      </c>
      <c r="H23" s="136">
        <f>C23+F23</f>
        <v>0</v>
      </c>
      <c r="I23" s="136">
        <f t="shared" ref="I23:I24" si="4">SUM(G23:H23)</f>
        <v>89323512.370000005</v>
      </c>
      <c r="J23" s="149"/>
      <c r="K23" s="150"/>
    </row>
    <row r="24" spans="1:11" ht="14.45" x14ac:dyDescent="0.3">
      <c r="A24" s="147" t="s">
        <v>50</v>
      </c>
      <c r="B24" s="138">
        <v>66009609.870000005</v>
      </c>
      <c r="C24" s="138">
        <v>0</v>
      </c>
      <c r="D24" s="138">
        <v>0</v>
      </c>
      <c r="E24" s="138">
        <v>0</v>
      </c>
      <c r="F24" s="138">
        <v>0</v>
      </c>
      <c r="G24" s="138">
        <f>B24+E24</f>
        <v>66009609.870000005</v>
      </c>
      <c r="H24" s="138">
        <f>C24+F24</f>
        <v>0</v>
      </c>
      <c r="I24" s="138">
        <f t="shared" si="4"/>
        <v>66009609.870000005</v>
      </c>
      <c r="J24" s="149"/>
    </row>
    <row r="25" spans="1:11" ht="14.45" x14ac:dyDescent="0.3">
      <c r="A25" s="147" t="s">
        <v>51</v>
      </c>
      <c r="B25" s="136">
        <v>155333122.24000001</v>
      </c>
      <c r="C25" s="136">
        <v>0</v>
      </c>
      <c r="D25" s="136">
        <v>0</v>
      </c>
      <c r="E25" s="136">
        <v>0</v>
      </c>
      <c r="F25" s="136">
        <v>0</v>
      </c>
      <c r="G25" s="136">
        <f t="shared" ref="G25:I25" si="5">SUM(G23:G24)</f>
        <v>155333122.24000001</v>
      </c>
      <c r="H25" s="136">
        <f t="shared" si="5"/>
        <v>0</v>
      </c>
      <c r="I25" s="136">
        <f t="shared" si="5"/>
        <v>155333122.24000001</v>
      </c>
      <c r="J25" s="149"/>
    </row>
    <row r="26" spans="1:11" ht="14.45" x14ac:dyDescent="0.3">
      <c r="A26" s="137" t="s">
        <v>52</v>
      </c>
      <c r="B26" s="146"/>
      <c r="C26" s="146"/>
      <c r="D26" s="146"/>
      <c r="E26" s="146"/>
      <c r="F26" s="146"/>
      <c r="G26" s="146"/>
      <c r="H26" s="146"/>
      <c r="I26" s="146"/>
      <c r="J26" s="149"/>
    </row>
    <row r="27" spans="1:11" ht="14.45" x14ac:dyDescent="0.3">
      <c r="A27" s="147" t="s">
        <v>53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36">
        <f>B27+E27</f>
        <v>0</v>
      </c>
      <c r="H27" s="136">
        <f>C27+F27</f>
        <v>0</v>
      </c>
      <c r="I27" s="136">
        <f t="shared" ref="I27:I39" si="6">SUM(G27:H27)</f>
        <v>0</v>
      </c>
      <c r="J27" s="149"/>
    </row>
    <row r="28" spans="1:11" ht="14.45" x14ac:dyDescent="0.3">
      <c r="A28" s="147" t="s">
        <v>414</v>
      </c>
      <c r="B28" s="136">
        <v>-24054569</v>
      </c>
      <c r="C28" s="136">
        <v>0</v>
      </c>
      <c r="D28" s="136">
        <v>0</v>
      </c>
      <c r="E28" s="136">
        <v>0</v>
      </c>
      <c r="F28" s="136">
        <v>0</v>
      </c>
      <c r="G28" s="136">
        <f>B28+E28</f>
        <v>-24054569</v>
      </c>
      <c r="H28" s="136">
        <f>C28+F28</f>
        <v>0</v>
      </c>
      <c r="I28" s="136">
        <f t="shared" si="6"/>
        <v>-24054569</v>
      </c>
      <c r="J28" s="149"/>
    </row>
    <row r="29" spans="1:11" ht="13.9" customHeight="1" x14ac:dyDescent="0.3">
      <c r="A29" s="147" t="s">
        <v>54</v>
      </c>
      <c r="B29" s="136">
        <v>2451377.19</v>
      </c>
      <c r="C29" s="136">
        <v>0</v>
      </c>
      <c r="D29" s="136">
        <v>0</v>
      </c>
      <c r="E29" s="136">
        <v>0</v>
      </c>
      <c r="F29" s="136">
        <v>0</v>
      </c>
      <c r="G29" s="136">
        <f t="shared" ref="G29:H39" si="7">B29+E29</f>
        <v>2451377.19</v>
      </c>
      <c r="H29" s="136">
        <f t="shared" si="7"/>
        <v>0</v>
      </c>
      <c r="I29" s="136">
        <f t="shared" si="6"/>
        <v>2451377.19</v>
      </c>
      <c r="J29" s="149"/>
    </row>
    <row r="30" spans="1:11" ht="14.45" x14ac:dyDescent="0.3">
      <c r="A30" s="147" t="s">
        <v>55</v>
      </c>
      <c r="B30" s="136">
        <v>12237816.219999999</v>
      </c>
      <c r="C30" s="136">
        <v>0</v>
      </c>
      <c r="D30" s="136">
        <v>0</v>
      </c>
      <c r="E30" s="136">
        <v>0</v>
      </c>
      <c r="F30" s="136">
        <v>0</v>
      </c>
      <c r="G30" s="136">
        <f t="shared" si="7"/>
        <v>12237816.219999999</v>
      </c>
      <c r="H30" s="136">
        <f>C30+F30</f>
        <v>0</v>
      </c>
      <c r="I30" s="136">
        <f t="shared" si="6"/>
        <v>12237816.219999999</v>
      </c>
      <c r="J30" s="149"/>
    </row>
    <row r="31" spans="1:11" ht="14.45" x14ac:dyDescent="0.3">
      <c r="A31" s="147" t="s">
        <v>56</v>
      </c>
      <c r="B31" s="136">
        <v>18352787.670000002</v>
      </c>
      <c r="C31" s="136">
        <v>0</v>
      </c>
      <c r="D31" s="136">
        <v>0</v>
      </c>
      <c r="E31" s="136">
        <v>0</v>
      </c>
      <c r="F31" s="136">
        <v>0</v>
      </c>
      <c r="G31" s="136">
        <f t="shared" si="7"/>
        <v>18352787.670000002</v>
      </c>
      <c r="H31" s="136">
        <f t="shared" si="7"/>
        <v>0</v>
      </c>
      <c r="I31" s="136">
        <f t="shared" si="6"/>
        <v>18352787.670000002</v>
      </c>
      <c r="J31" s="149"/>
    </row>
    <row r="32" spans="1:11" ht="14.45" x14ac:dyDescent="0.3">
      <c r="A32" s="147" t="s">
        <v>415</v>
      </c>
      <c r="B32" s="136">
        <v>84129102.099999994</v>
      </c>
      <c r="C32" s="136">
        <v>0</v>
      </c>
      <c r="D32" s="136">
        <v>0</v>
      </c>
      <c r="E32" s="136">
        <v>0</v>
      </c>
      <c r="F32" s="136">
        <v>0</v>
      </c>
      <c r="G32" s="136">
        <f t="shared" si="7"/>
        <v>84129102.099999994</v>
      </c>
      <c r="H32" s="136">
        <f t="shared" si="7"/>
        <v>0</v>
      </c>
      <c r="I32" s="136">
        <f t="shared" si="6"/>
        <v>84129102.099999994</v>
      </c>
      <c r="J32" s="149"/>
    </row>
    <row r="33" spans="1:11" ht="14.45" x14ac:dyDescent="0.3">
      <c r="A33" s="147" t="s">
        <v>416</v>
      </c>
      <c r="B33" s="136">
        <v>29059353</v>
      </c>
      <c r="C33" s="136">
        <v>0</v>
      </c>
      <c r="D33" s="136">
        <v>0</v>
      </c>
      <c r="E33" s="136">
        <v>0</v>
      </c>
      <c r="F33" s="136">
        <v>0</v>
      </c>
      <c r="G33" s="136">
        <f t="shared" si="7"/>
        <v>29059353</v>
      </c>
      <c r="H33" s="136">
        <f t="shared" si="7"/>
        <v>0</v>
      </c>
      <c r="I33" s="136">
        <f t="shared" si="6"/>
        <v>29059353</v>
      </c>
      <c r="J33" s="149"/>
    </row>
    <row r="34" spans="1:11" ht="14.45" x14ac:dyDescent="0.3">
      <c r="A34" s="147" t="s">
        <v>57</v>
      </c>
      <c r="B34" s="136">
        <v>0</v>
      </c>
      <c r="C34" s="136">
        <v>909870.97</v>
      </c>
      <c r="D34" s="136">
        <v>0</v>
      </c>
      <c r="E34" s="136">
        <v>0</v>
      </c>
      <c r="F34" s="136">
        <v>0</v>
      </c>
      <c r="G34" s="136">
        <f t="shared" si="7"/>
        <v>0</v>
      </c>
      <c r="H34" s="136">
        <f t="shared" si="7"/>
        <v>909870.97</v>
      </c>
      <c r="I34" s="136">
        <f t="shared" si="6"/>
        <v>909870.97</v>
      </c>
      <c r="J34" s="149"/>
    </row>
    <row r="35" spans="1:11" x14ac:dyDescent="0.25">
      <c r="A35" s="147" t="s">
        <v>58</v>
      </c>
      <c r="B35" s="136">
        <v>0</v>
      </c>
      <c r="C35" s="136">
        <v>3456834.2</v>
      </c>
      <c r="D35" s="136">
        <v>0</v>
      </c>
      <c r="E35" s="136">
        <v>0</v>
      </c>
      <c r="F35" s="136">
        <v>0</v>
      </c>
      <c r="G35" s="136">
        <f t="shared" si="7"/>
        <v>0</v>
      </c>
      <c r="H35" s="136">
        <f t="shared" si="7"/>
        <v>3456834.2</v>
      </c>
      <c r="I35" s="136">
        <f t="shared" si="6"/>
        <v>3456834.2</v>
      </c>
      <c r="J35" s="149"/>
    </row>
    <row r="36" spans="1:11" x14ac:dyDescent="0.25">
      <c r="A36" s="147" t="s">
        <v>59</v>
      </c>
      <c r="B36" s="136">
        <v>0</v>
      </c>
      <c r="C36" s="136">
        <v>981624</v>
      </c>
      <c r="D36" s="136">
        <v>0</v>
      </c>
      <c r="E36" s="136">
        <v>0</v>
      </c>
      <c r="F36" s="136">
        <v>0</v>
      </c>
      <c r="G36" s="136">
        <f t="shared" si="7"/>
        <v>0</v>
      </c>
      <c r="H36" s="136">
        <f t="shared" si="7"/>
        <v>981624</v>
      </c>
      <c r="I36" s="136">
        <f t="shared" si="6"/>
        <v>981624</v>
      </c>
      <c r="J36" s="149"/>
    </row>
    <row r="37" spans="1:11" x14ac:dyDescent="0.25">
      <c r="A37" s="147" t="s">
        <v>60</v>
      </c>
      <c r="B37" s="136">
        <v>0</v>
      </c>
      <c r="C37" s="136">
        <v>5860023.4800000004</v>
      </c>
      <c r="D37" s="136">
        <v>0</v>
      </c>
      <c r="E37" s="136">
        <v>0</v>
      </c>
      <c r="F37" s="136">
        <v>0</v>
      </c>
      <c r="G37" s="136">
        <f t="shared" si="7"/>
        <v>0</v>
      </c>
      <c r="H37" s="136">
        <f t="shared" si="7"/>
        <v>5860023.4800000004</v>
      </c>
      <c r="I37" s="136">
        <f t="shared" si="6"/>
        <v>5860023.4800000004</v>
      </c>
      <c r="J37" s="149"/>
    </row>
    <row r="38" spans="1:11" x14ac:dyDescent="0.25">
      <c r="A38" s="147" t="s">
        <v>61</v>
      </c>
      <c r="B38" s="136">
        <v>0</v>
      </c>
      <c r="C38" s="136">
        <v>-26594420.23</v>
      </c>
      <c r="D38" s="136">
        <v>0</v>
      </c>
      <c r="E38" s="136">
        <v>0</v>
      </c>
      <c r="F38" s="136">
        <v>0</v>
      </c>
      <c r="G38" s="136">
        <f t="shared" si="7"/>
        <v>0</v>
      </c>
      <c r="H38" s="136">
        <f t="shared" si="7"/>
        <v>-26594420.23</v>
      </c>
      <c r="I38" s="136">
        <f t="shared" si="6"/>
        <v>-26594420.23</v>
      </c>
      <c r="J38" s="149"/>
    </row>
    <row r="39" spans="1:11" x14ac:dyDescent="0.25">
      <c r="A39" s="147" t="s">
        <v>413</v>
      </c>
      <c r="B39" s="138">
        <v>0</v>
      </c>
      <c r="C39" s="138">
        <v>-10523931</v>
      </c>
      <c r="D39" s="138">
        <v>0</v>
      </c>
      <c r="E39" s="138">
        <v>0</v>
      </c>
      <c r="F39" s="138">
        <v>0</v>
      </c>
      <c r="G39" s="138">
        <f t="shared" si="7"/>
        <v>0</v>
      </c>
      <c r="H39" s="138">
        <f t="shared" si="7"/>
        <v>-10523931</v>
      </c>
      <c r="I39" s="138">
        <f t="shared" si="6"/>
        <v>-10523931</v>
      </c>
      <c r="J39" s="149"/>
    </row>
    <row r="40" spans="1:11" x14ac:dyDescent="0.25">
      <c r="A40" s="147" t="s">
        <v>62</v>
      </c>
      <c r="B40" s="136">
        <v>122175867.17999999</v>
      </c>
      <c r="C40" s="136">
        <v>-25909998.579999998</v>
      </c>
      <c r="D40" s="136">
        <v>0</v>
      </c>
      <c r="E40" s="136">
        <v>0</v>
      </c>
      <c r="F40" s="136">
        <v>0</v>
      </c>
      <c r="G40" s="136">
        <f t="shared" ref="G40:I40" si="8">SUM(G27:G39)</f>
        <v>122175867.17999999</v>
      </c>
      <c r="H40" s="136">
        <f t="shared" si="8"/>
        <v>-25909998.579999998</v>
      </c>
      <c r="I40" s="136">
        <f t="shared" si="8"/>
        <v>96265868.599999994</v>
      </c>
      <c r="J40" s="149"/>
    </row>
    <row r="41" spans="1:11" x14ac:dyDescent="0.25">
      <c r="A41" s="144" t="s">
        <v>63</v>
      </c>
      <c r="B41" s="151">
        <v>2443083187.8299994</v>
      </c>
      <c r="C41" s="151">
        <v>850747677.08999979</v>
      </c>
      <c r="D41" s="151">
        <v>0</v>
      </c>
      <c r="E41" s="151">
        <v>0</v>
      </c>
      <c r="F41" s="151">
        <v>0</v>
      </c>
      <c r="G41" s="151">
        <f t="shared" ref="G41:I41" si="9">G18+G21+G25+G40</f>
        <v>2443083187.8299994</v>
      </c>
      <c r="H41" s="151">
        <f t="shared" si="9"/>
        <v>850747677.08999979</v>
      </c>
      <c r="I41" s="151">
        <f t="shared" si="9"/>
        <v>3293830864.9199996</v>
      </c>
      <c r="J41" s="149"/>
    </row>
    <row r="42" spans="1:11" x14ac:dyDescent="0.25">
      <c r="A42" s="143"/>
      <c r="B42" s="146"/>
      <c r="C42" s="146"/>
      <c r="D42" s="146"/>
      <c r="E42" s="146"/>
      <c r="F42" s="146"/>
      <c r="G42" s="146"/>
      <c r="H42" s="146"/>
      <c r="I42" s="146"/>
      <c r="J42" s="149"/>
    </row>
    <row r="43" spans="1:11" x14ac:dyDescent="0.25">
      <c r="A43" s="144" t="s">
        <v>64</v>
      </c>
      <c r="B43" s="146"/>
      <c r="C43" s="146"/>
      <c r="D43" s="146"/>
      <c r="E43" s="146"/>
      <c r="F43" s="146"/>
      <c r="G43" s="146"/>
      <c r="H43" s="146"/>
      <c r="I43" s="146"/>
      <c r="J43" s="149"/>
    </row>
    <row r="44" spans="1:11" x14ac:dyDescent="0.25">
      <c r="A44" s="137" t="s">
        <v>65</v>
      </c>
      <c r="B44" s="146"/>
      <c r="C44" s="146"/>
      <c r="D44" s="146"/>
      <c r="E44" s="146"/>
      <c r="F44" s="146"/>
      <c r="G44" s="146"/>
      <c r="H44" s="146"/>
      <c r="I44" s="146"/>
      <c r="J44" s="149"/>
    </row>
    <row r="45" spans="1:11" x14ac:dyDescent="0.25">
      <c r="A45" s="147" t="s">
        <v>66</v>
      </c>
      <c r="B45" s="136">
        <v>79334191.840000004</v>
      </c>
      <c r="C45" s="136">
        <v>0</v>
      </c>
      <c r="D45" s="136">
        <v>0</v>
      </c>
      <c r="E45" s="136">
        <v>0</v>
      </c>
      <c r="F45" s="136">
        <v>0</v>
      </c>
      <c r="G45" s="136">
        <f>B45+E45</f>
        <v>79334191.840000004</v>
      </c>
      <c r="H45" s="136">
        <f>C45+F45</f>
        <v>0</v>
      </c>
      <c r="I45" s="136">
        <f t="shared" ref="I45:I46" si="10">SUM(G45:H45)</f>
        <v>79334191.840000004</v>
      </c>
      <c r="J45" s="149"/>
    </row>
    <row r="46" spans="1:11" x14ac:dyDescent="0.25">
      <c r="A46" s="147" t="s">
        <v>67</v>
      </c>
      <c r="B46" s="138">
        <v>124839938.44999999</v>
      </c>
      <c r="C46" s="138">
        <v>0</v>
      </c>
      <c r="D46" s="138">
        <v>0</v>
      </c>
      <c r="E46" s="138">
        <v>0</v>
      </c>
      <c r="F46" s="138">
        <v>0</v>
      </c>
      <c r="G46" s="138">
        <f>B46+E46</f>
        <v>124839938.44999999</v>
      </c>
      <c r="H46" s="138">
        <f>C46+F46</f>
        <v>0</v>
      </c>
      <c r="I46" s="138">
        <f t="shared" si="10"/>
        <v>124839938.44999999</v>
      </c>
      <c r="J46" s="149"/>
      <c r="K46" s="2"/>
    </row>
    <row r="47" spans="1:11" x14ac:dyDescent="0.25">
      <c r="A47" s="147" t="s">
        <v>68</v>
      </c>
      <c r="B47" s="136">
        <v>204174130.28999999</v>
      </c>
      <c r="C47" s="136">
        <v>0</v>
      </c>
      <c r="D47" s="136">
        <v>0</v>
      </c>
      <c r="E47" s="136">
        <v>0</v>
      </c>
      <c r="F47" s="136">
        <v>0</v>
      </c>
      <c r="G47" s="136">
        <f t="shared" ref="G47:I47" si="11">SUM(G45:G46)</f>
        <v>204174130.28999999</v>
      </c>
      <c r="H47" s="136">
        <f t="shared" si="11"/>
        <v>0</v>
      </c>
      <c r="I47" s="136">
        <f t="shared" si="11"/>
        <v>204174130.28999999</v>
      </c>
      <c r="J47" s="149"/>
    </row>
    <row r="48" spans="1:11" x14ac:dyDescent="0.25">
      <c r="A48" s="137" t="s">
        <v>69</v>
      </c>
      <c r="B48" s="146"/>
      <c r="C48" s="146"/>
      <c r="D48" s="146"/>
      <c r="E48" s="146"/>
      <c r="F48" s="146"/>
      <c r="G48" s="146"/>
      <c r="H48" s="146"/>
      <c r="I48" s="146"/>
      <c r="J48" s="149"/>
    </row>
    <row r="49" spans="1:12" x14ac:dyDescent="0.25">
      <c r="A49" s="147" t="s">
        <v>70</v>
      </c>
      <c r="B49" s="136">
        <v>574163746.96999896</v>
      </c>
      <c r="C49" s="136">
        <v>0</v>
      </c>
      <c r="D49" s="136">
        <v>0</v>
      </c>
      <c r="E49" s="136">
        <v>0</v>
      </c>
      <c r="F49" s="136">
        <v>0</v>
      </c>
      <c r="G49" s="136">
        <f t="shared" ref="G49:H55" si="12">B49+E49</f>
        <v>574163746.96999896</v>
      </c>
      <c r="H49" s="136">
        <f t="shared" si="12"/>
        <v>0</v>
      </c>
      <c r="I49" s="136">
        <f t="shared" ref="I49:I55" si="13">SUM(G49:H49)</f>
        <v>574163746.96999896</v>
      </c>
      <c r="J49" s="149"/>
    </row>
    <row r="50" spans="1:12" x14ac:dyDescent="0.25">
      <c r="A50" s="147" t="s">
        <v>71</v>
      </c>
      <c r="B50" s="136">
        <v>17679050.599999901</v>
      </c>
      <c r="C50" s="136">
        <v>0</v>
      </c>
      <c r="D50" s="136">
        <v>0</v>
      </c>
      <c r="E50" s="136">
        <v>0</v>
      </c>
      <c r="F50" s="136">
        <v>0</v>
      </c>
      <c r="G50" s="136">
        <f t="shared" si="12"/>
        <v>17679050.599999901</v>
      </c>
      <c r="H50" s="136">
        <f t="shared" si="12"/>
        <v>0</v>
      </c>
      <c r="I50" s="136">
        <f t="shared" si="13"/>
        <v>17679050.599999901</v>
      </c>
      <c r="J50" s="149"/>
    </row>
    <row r="51" spans="1:12" x14ac:dyDescent="0.25">
      <c r="A51" s="147" t="s">
        <v>72</v>
      </c>
      <c r="B51" s="136">
        <v>0</v>
      </c>
      <c r="C51" s="136">
        <v>320916250.37999898</v>
      </c>
      <c r="D51" s="136">
        <v>0</v>
      </c>
      <c r="E51" s="136">
        <v>0</v>
      </c>
      <c r="F51" s="136">
        <v>0</v>
      </c>
      <c r="G51" s="136">
        <f t="shared" si="12"/>
        <v>0</v>
      </c>
      <c r="H51" s="136">
        <f t="shared" si="12"/>
        <v>320916250.37999898</v>
      </c>
      <c r="I51" s="136">
        <f t="shared" si="13"/>
        <v>320916250.37999898</v>
      </c>
      <c r="J51" s="149"/>
    </row>
    <row r="52" spans="1:12" x14ac:dyDescent="0.25">
      <c r="A52" s="147" t="s">
        <v>73</v>
      </c>
      <c r="B52" s="136">
        <v>0</v>
      </c>
      <c r="C52" s="136">
        <v>12060.45</v>
      </c>
      <c r="D52" s="136">
        <v>0</v>
      </c>
      <c r="E52" s="136">
        <v>0</v>
      </c>
      <c r="F52" s="136">
        <v>0</v>
      </c>
      <c r="G52" s="136">
        <f t="shared" si="12"/>
        <v>0</v>
      </c>
      <c r="H52" s="136">
        <f t="shared" si="12"/>
        <v>12060.45</v>
      </c>
      <c r="I52" s="136">
        <f t="shared" si="13"/>
        <v>12060.45</v>
      </c>
      <c r="J52" s="149"/>
    </row>
    <row r="53" spans="1:12" x14ac:dyDescent="0.25">
      <c r="A53" s="147" t="s">
        <v>74</v>
      </c>
      <c r="B53" s="136">
        <v>0</v>
      </c>
      <c r="C53" s="136">
        <v>-23472409.660000097</v>
      </c>
      <c r="D53" s="136">
        <v>0</v>
      </c>
      <c r="E53" s="136">
        <v>0</v>
      </c>
      <c r="F53" s="136">
        <v>0</v>
      </c>
      <c r="G53" s="136">
        <f t="shared" si="12"/>
        <v>0</v>
      </c>
      <c r="H53" s="136">
        <f t="shared" si="12"/>
        <v>-23472409.660000097</v>
      </c>
      <c r="I53" s="136">
        <f t="shared" si="13"/>
        <v>-23472409.660000097</v>
      </c>
      <c r="J53" s="149"/>
    </row>
    <row r="54" spans="1:12" x14ac:dyDescent="0.25">
      <c r="A54" s="147" t="s">
        <v>75</v>
      </c>
      <c r="B54" s="136">
        <v>0</v>
      </c>
      <c r="C54" s="136">
        <v>40421801.980000004</v>
      </c>
      <c r="D54" s="136">
        <v>0</v>
      </c>
      <c r="E54" s="136">
        <v>0</v>
      </c>
      <c r="F54" s="136">
        <v>0</v>
      </c>
      <c r="G54" s="136">
        <f t="shared" si="12"/>
        <v>0</v>
      </c>
      <c r="H54" s="136">
        <f t="shared" si="12"/>
        <v>40421801.980000004</v>
      </c>
      <c r="I54" s="136">
        <f t="shared" si="13"/>
        <v>40421801.980000004</v>
      </c>
      <c r="J54" s="149"/>
    </row>
    <row r="55" spans="1:12" x14ac:dyDescent="0.25">
      <c r="A55" s="147" t="s">
        <v>76</v>
      </c>
      <c r="B55" s="138">
        <v>0</v>
      </c>
      <c r="C55" s="138">
        <v>-41178651.090000004</v>
      </c>
      <c r="D55" s="138">
        <v>0</v>
      </c>
      <c r="E55" s="138">
        <v>0</v>
      </c>
      <c r="F55" s="138">
        <v>0</v>
      </c>
      <c r="G55" s="138">
        <f t="shared" si="12"/>
        <v>0</v>
      </c>
      <c r="H55" s="138">
        <f t="shared" si="12"/>
        <v>-41178651.090000004</v>
      </c>
      <c r="I55" s="138">
        <f t="shared" si="13"/>
        <v>-41178651.090000004</v>
      </c>
      <c r="J55" s="149"/>
      <c r="K55" s="152"/>
    </row>
    <row r="56" spans="1:12" x14ac:dyDescent="0.25">
      <c r="A56" s="147" t="s">
        <v>77</v>
      </c>
      <c r="B56" s="136">
        <v>591842797.56999886</v>
      </c>
      <c r="C56" s="136">
        <v>296699052.05999887</v>
      </c>
      <c r="D56" s="136">
        <v>0</v>
      </c>
      <c r="E56" s="136">
        <v>0</v>
      </c>
      <c r="F56" s="136">
        <v>0</v>
      </c>
      <c r="G56" s="136">
        <f>SUM(G49:G55)</f>
        <v>591842797.56999886</v>
      </c>
      <c r="H56" s="136">
        <f t="shared" ref="H56:I56" si="14">SUM(H49:H55)</f>
        <v>296699052.05999887</v>
      </c>
      <c r="I56" s="136">
        <f t="shared" si="14"/>
        <v>888541849.62999785</v>
      </c>
      <c r="J56" s="149"/>
      <c r="K56" s="152"/>
    </row>
    <row r="57" spans="1:12" x14ac:dyDescent="0.25">
      <c r="A57" s="137" t="s">
        <v>78</v>
      </c>
      <c r="B57" s="146"/>
      <c r="C57" s="146"/>
      <c r="D57" s="146"/>
      <c r="E57" s="146"/>
      <c r="F57" s="146"/>
      <c r="G57" s="146"/>
      <c r="H57" s="146"/>
      <c r="I57" s="146"/>
      <c r="J57" s="149"/>
    </row>
    <row r="58" spans="1:12" x14ac:dyDescent="0.25">
      <c r="A58" s="147" t="s">
        <v>79</v>
      </c>
      <c r="B58" s="138">
        <v>115807777.5999999</v>
      </c>
      <c r="C58" s="138">
        <v>0</v>
      </c>
      <c r="D58" s="138">
        <v>0</v>
      </c>
      <c r="E58" s="138">
        <v>0</v>
      </c>
      <c r="F58" s="138">
        <v>0</v>
      </c>
      <c r="G58" s="138">
        <f>B58+E58</f>
        <v>115807777.5999999</v>
      </c>
      <c r="H58" s="138">
        <f>C58+F58</f>
        <v>0</v>
      </c>
      <c r="I58" s="138">
        <f t="shared" ref="I58" si="15">SUM(G58:H58)</f>
        <v>115807777.5999999</v>
      </c>
      <c r="J58" s="149"/>
    </row>
    <row r="59" spans="1:12" x14ac:dyDescent="0.25">
      <c r="A59" s="147" t="s">
        <v>80</v>
      </c>
      <c r="B59" s="136">
        <v>115807777.5999999</v>
      </c>
      <c r="C59" s="136">
        <v>0</v>
      </c>
      <c r="D59" s="136">
        <v>0</v>
      </c>
      <c r="E59" s="136">
        <v>0</v>
      </c>
      <c r="F59" s="136">
        <v>0</v>
      </c>
      <c r="G59" s="136">
        <f t="shared" ref="G59:I59" si="16">SUM(G58)</f>
        <v>115807777.5999999</v>
      </c>
      <c r="H59" s="136">
        <f t="shared" si="16"/>
        <v>0</v>
      </c>
      <c r="I59" s="136">
        <f t="shared" si="16"/>
        <v>115807777.5999999</v>
      </c>
      <c r="J59" s="149"/>
    </row>
    <row r="60" spans="1:12" x14ac:dyDescent="0.25">
      <c r="A60" s="137" t="s">
        <v>81</v>
      </c>
      <c r="B60" s="146"/>
      <c r="C60" s="146"/>
      <c r="D60" s="146"/>
      <c r="E60" s="146"/>
      <c r="F60" s="146"/>
      <c r="G60" s="146"/>
      <c r="H60" s="146"/>
      <c r="I60" s="146"/>
      <c r="J60" s="149"/>
    </row>
    <row r="61" spans="1:12" x14ac:dyDescent="0.25">
      <c r="A61" s="147" t="s">
        <v>82</v>
      </c>
      <c r="B61" s="138">
        <v>-77453659.509999901</v>
      </c>
      <c r="C61" s="138">
        <v>0</v>
      </c>
      <c r="D61" s="138">
        <v>0</v>
      </c>
      <c r="E61" s="138">
        <v>0</v>
      </c>
      <c r="F61" s="138">
        <v>0</v>
      </c>
      <c r="G61" s="138">
        <f>B61+E61</f>
        <v>-77453659.509999901</v>
      </c>
      <c r="H61" s="138">
        <f>C61+F61</f>
        <v>0</v>
      </c>
      <c r="I61" s="138">
        <f t="shared" ref="I61" si="17">SUM(G61:H61)</f>
        <v>-77453659.509999901</v>
      </c>
      <c r="J61" s="149"/>
    </row>
    <row r="62" spans="1:12" x14ac:dyDescent="0.25">
      <c r="A62" s="147" t="s">
        <v>83</v>
      </c>
      <c r="B62" s="136">
        <v>-77453659.509999901</v>
      </c>
      <c r="C62" s="136">
        <v>0</v>
      </c>
      <c r="D62" s="136">
        <v>0</v>
      </c>
      <c r="E62" s="136">
        <v>0</v>
      </c>
      <c r="F62" s="136">
        <v>0</v>
      </c>
      <c r="G62" s="136">
        <f t="shared" ref="G62:I62" si="18">SUM(G61)</f>
        <v>-77453659.509999901</v>
      </c>
      <c r="H62" s="136">
        <f t="shared" si="18"/>
        <v>0</v>
      </c>
      <c r="I62" s="136">
        <f t="shared" si="18"/>
        <v>-77453659.509999901</v>
      </c>
      <c r="J62" s="149"/>
    </row>
    <row r="63" spans="1:12" x14ac:dyDescent="0.25">
      <c r="A63" s="144" t="s">
        <v>84</v>
      </c>
      <c r="B63" s="45">
        <v>834371045.94999886</v>
      </c>
      <c r="C63" s="45">
        <v>296699052.05999887</v>
      </c>
      <c r="D63" s="45">
        <v>0</v>
      </c>
      <c r="E63" s="45">
        <v>0</v>
      </c>
      <c r="F63" s="45">
        <v>0</v>
      </c>
      <c r="G63" s="45">
        <f t="shared" ref="G63:I63" si="19">G47+G56+G59+G62</f>
        <v>834371045.94999886</v>
      </c>
      <c r="H63" s="45">
        <f t="shared" si="19"/>
        <v>296699052.05999887</v>
      </c>
      <c r="I63" s="45">
        <f t="shared" si="19"/>
        <v>1131070098.0099978</v>
      </c>
      <c r="J63" s="149"/>
      <c r="L63" s="1"/>
    </row>
    <row r="64" spans="1:12" x14ac:dyDescent="0.25">
      <c r="A64" s="143"/>
      <c r="B64" s="138"/>
      <c r="C64" s="138"/>
      <c r="D64" s="138"/>
      <c r="E64" s="138"/>
      <c r="F64" s="138"/>
      <c r="G64" s="138"/>
      <c r="H64" s="138"/>
      <c r="I64" s="138"/>
      <c r="J64" s="149"/>
    </row>
    <row r="65" spans="1:10" ht="15.75" thickBot="1" x14ac:dyDescent="0.3">
      <c r="A65" s="144" t="s">
        <v>85</v>
      </c>
      <c r="B65" s="153">
        <v>1608712141.8800006</v>
      </c>
      <c r="C65" s="153">
        <v>554048625.03000093</v>
      </c>
      <c r="D65" s="153">
        <v>0</v>
      </c>
      <c r="E65" s="153">
        <v>0</v>
      </c>
      <c r="F65" s="153">
        <v>0</v>
      </c>
      <c r="G65" s="153">
        <f t="shared" ref="G65:I65" si="20">G41-G63</f>
        <v>1608712141.8800006</v>
      </c>
      <c r="H65" s="153">
        <f t="shared" si="20"/>
        <v>554048625.03000093</v>
      </c>
      <c r="I65" s="153">
        <f t="shared" si="20"/>
        <v>2162760766.9100018</v>
      </c>
      <c r="J65" s="149"/>
    </row>
    <row r="66" spans="1:10" ht="15.75" thickTop="1" x14ac:dyDescent="0.25">
      <c r="A66" s="143"/>
      <c r="B66" s="146"/>
      <c r="C66" s="146"/>
      <c r="D66" s="146"/>
      <c r="E66" s="146"/>
      <c r="F66" s="146"/>
      <c r="G66" s="146"/>
      <c r="H66" s="146"/>
      <c r="I66" s="146"/>
      <c r="J66" s="149"/>
    </row>
    <row r="67" spans="1:10" x14ac:dyDescent="0.25">
      <c r="A67" s="144" t="s">
        <v>86</v>
      </c>
      <c r="B67" s="146"/>
      <c r="C67" s="146"/>
      <c r="D67" s="146"/>
      <c r="E67" s="146"/>
      <c r="F67" s="146"/>
      <c r="G67" s="146"/>
      <c r="H67" s="146"/>
      <c r="I67" s="146"/>
      <c r="J67" s="149"/>
    </row>
    <row r="68" spans="1:10" x14ac:dyDescent="0.25">
      <c r="A68" s="147" t="s">
        <v>87</v>
      </c>
      <c r="B68" s="146"/>
      <c r="C68" s="146"/>
      <c r="D68" s="146"/>
      <c r="E68" s="146"/>
      <c r="F68" s="146"/>
      <c r="G68" s="146"/>
      <c r="H68" s="146"/>
      <c r="I68" s="146"/>
      <c r="J68" s="149"/>
    </row>
    <row r="69" spans="1:10" x14ac:dyDescent="0.25">
      <c r="A69" s="137" t="s">
        <v>88</v>
      </c>
      <c r="B69" s="146"/>
      <c r="C69" s="146"/>
      <c r="D69" s="146"/>
      <c r="E69" s="146"/>
      <c r="F69" s="146"/>
      <c r="G69" s="146"/>
      <c r="H69" s="146"/>
      <c r="I69" s="146"/>
      <c r="J69" s="149"/>
    </row>
    <row r="70" spans="1:10" x14ac:dyDescent="0.25">
      <c r="A70" s="147" t="s">
        <v>89</v>
      </c>
      <c r="B70" s="136">
        <v>1705459.93</v>
      </c>
      <c r="C70" s="136">
        <v>0</v>
      </c>
      <c r="D70" s="136">
        <v>0</v>
      </c>
      <c r="E70" s="136">
        <v>0</v>
      </c>
      <c r="F70" s="136">
        <v>0</v>
      </c>
      <c r="G70" s="136">
        <f t="shared" ref="G70:H133" si="21">B70+E70</f>
        <v>1705459.93</v>
      </c>
      <c r="H70" s="136">
        <f t="shared" si="21"/>
        <v>0</v>
      </c>
      <c r="I70" s="136">
        <f t="shared" ref="I70:I133" si="22">SUM(G70:H70)</f>
        <v>1705459.93</v>
      </c>
      <c r="J70" s="149"/>
    </row>
    <row r="71" spans="1:10" x14ac:dyDescent="0.25">
      <c r="A71" s="147" t="s">
        <v>90</v>
      </c>
      <c r="B71" s="136">
        <v>9075848.9199999999</v>
      </c>
      <c r="C71" s="136">
        <v>0</v>
      </c>
      <c r="D71" s="136">
        <v>0</v>
      </c>
      <c r="E71" s="136">
        <v>0</v>
      </c>
      <c r="F71" s="136">
        <v>0</v>
      </c>
      <c r="G71" s="136">
        <f t="shared" si="21"/>
        <v>9075848.9199999999</v>
      </c>
      <c r="H71" s="136">
        <f t="shared" si="21"/>
        <v>0</v>
      </c>
      <c r="I71" s="136">
        <f t="shared" si="22"/>
        <v>9075848.9199999999</v>
      </c>
      <c r="J71" s="149"/>
    </row>
    <row r="72" spans="1:10" x14ac:dyDescent="0.25">
      <c r="A72" s="147" t="s">
        <v>91</v>
      </c>
      <c r="B72" s="136">
        <v>1790938.5299999998</v>
      </c>
      <c r="C72" s="136">
        <v>0</v>
      </c>
      <c r="D72" s="136">
        <v>0</v>
      </c>
      <c r="E72" s="136">
        <v>0</v>
      </c>
      <c r="F72" s="136">
        <v>0</v>
      </c>
      <c r="G72" s="136">
        <f t="shared" si="21"/>
        <v>1790938.5299999998</v>
      </c>
      <c r="H72" s="136">
        <f t="shared" si="21"/>
        <v>0</v>
      </c>
      <c r="I72" s="136">
        <f t="shared" si="22"/>
        <v>1790938.5299999998</v>
      </c>
      <c r="J72" s="149"/>
    </row>
    <row r="73" spans="1:10" x14ac:dyDescent="0.25">
      <c r="A73" s="147" t="s">
        <v>92</v>
      </c>
      <c r="B73" s="136">
        <v>11281398.83</v>
      </c>
      <c r="C73" s="136">
        <v>0</v>
      </c>
      <c r="D73" s="136">
        <v>0</v>
      </c>
      <c r="E73" s="136">
        <v>0</v>
      </c>
      <c r="F73" s="136">
        <v>0</v>
      </c>
      <c r="G73" s="136">
        <f t="shared" si="21"/>
        <v>11281398.83</v>
      </c>
      <c r="H73" s="136">
        <f t="shared" si="21"/>
        <v>0</v>
      </c>
      <c r="I73" s="136">
        <f t="shared" si="22"/>
        <v>11281398.83</v>
      </c>
      <c r="J73" s="149"/>
    </row>
    <row r="74" spans="1:10" x14ac:dyDescent="0.25">
      <c r="A74" s="147" t="s">
        <v>93</v>
      </c>
      <c r="B74" s="136">
        <v>71113.56</v>
      </c>
      <c r="C74" s="136">
        <v>0</v>
      </c>
      <c r="D74" s="136">
        <v>0</v>
      </c>
      <c r="E74" s="136">
        <v>0</v>
      </c>
      <c r="F74" s="136">
        <v>0</v>
      </c>
      <c r="G74" s="136">
        <f t="shared" si="21"/>
        <v>71113.56</v>
      </c>
      <c r="H74" s="136">
        <f t="shared" si="21"/>
        <v>0</v>
      </c>
      <c r="I74" s="136">
        <f t="shared" si="22"/>
        <v>71113.56</v>
      </c>
      <c r="J74" s="149"/>
    </row>
    <row r="75" spans="1:10" x14ac:dyDescent="0.25">
      <c r="A75" s="147" t="s">
        <v>94</v>
      </c>
      <c r="B75" s="136">
        <v>1708414.8900000001</v>
      </c>
      <c r="C75" s="136">
        <v>0</v>
      </c>
      <c r="D75" s="136">
        <v>0</v>
      </c>
      <c r="E75" s="136">
        <v>0</v>
      </c>
      <c r="F75" s="136">
        <v>0</v>
      </c>
      <c r="G75" s="136">
        <f t="shared" si="21"/>
        <v>1708414.8900000001</v>
      </c>
      <c r="H75" s="136">
        <f t="shared" si="21"/>
        <v>0</v>
      </c>
      <c r="I75" s="136">
        <f t="shared" si="22"/>
        <v>1708414.8900000001</v>
      </c>
      <c r="J75" s="149"/>
    </row>
    <row r="76" spans="1:10" x14ac:dyDescent="0.25">
      <c r="A76" s="147" t="s">
        <v>95</v>
      </c>
      <c r="B76" s="136">
        <v>1786439.169999999</v>
      </c>
      <c r="C76" s="136">
        <v>0</v>
      </c>
      <c r="D76" s="136">
        <v>0</v>
      </c>
      <c r="E76" s="136">
        <v>0</v>
      </c>
      <c r="F76" s="136">
        <v>0</v>
      </c>
      <c r="G76" s="136">
        <f t="shared" si="21"/>
        <v>1786439.169999999</v>
      </c>
      <c r="H76" s="136">
        <f t="shared" si="21"/>
        <v>0</v>
      </c>
      <c r="I76" s="136">
        <f t="shared" si="22"/>
        <v>1786439.169999999</v>
      </c>
      <c r="J76" s="149"/>
    </row>
    <row r="77" spans="1:10" x14ac:dyDescent="0.25">
      <c r="A77" s="147" t="s">
        <v>96</v>
      </c>
      <c r="B77" s="136">
        <v>13792262.879999999</v>
      </c>
      <c r="C77" s="136">
        <v>0</v>
      </c>
      <c r="D77" s="136">
        <v>0</v>
      </c>
      <c r="E77" s="136">
        <v>0</v>
      </c>
      <c r="F77" s="136">
        <v>0</v>
      </c>
      <c r="G77" s="136">
        <f t="shared" si="21"/>
        <v>13792262.879999999</v>
      </c>
      <c r="H77" s="136">
        <f t="shared" si="21"/>
        <v>0</v>
      </c>
      <c r="I77" s="136">
        <f t="shared" si="22"/>
        <v>13792262.879999999</v>
      </c>
      <c r="J77" s="149"/>
    </row>
    <row r="78" spans="1:10" x14ac:dyDescent="0.25">
      <c r="A78" s="147" t="s">
        <v>97</v>
      </c>
      <c r="B78" s="136">
        <v>9151400.6400000006</v>
      </c>
      <c r="C78" s="136">
        <v>0</v>
      </c>
      <c r="D78" s="136">
        <v>0</v>
      </c>
      <c r="E78" s="136">
        <v>0</v>
      </c>
      <c r="F78" s="136">
        <v>0</v>
      </c>
      <c r="G78" s="136">
        <f t="shared" si="21"/>
        <v>9151400.6400000006</v>
      </c>
      <c r="H78" s="136">
        <f t="shared" si="21"/>
        <v>0</v>
      </c>
      <c r="I78" s="136">
        <f t="shared" si="22"/>
        <v>9151400.6400000006</v>
      </c>
      <c r="J78" s="149"/>
    </row>
    <row r="79" spans="1:10" x14ac:dyDescent="0.25">
      <c r="A79" s="147" t="s">
        <v>98</v>
      </c>
      <c r="B79" s="136">
        <v>3636763.19</v>
      </c>
      <c r="C79" s="136">
        <v>0</v>
      </c>
      <c r="D79" s="136">
        <v>0</v>
      </c>
      <c r="E79" s="136">
        <v>0</v>
      </c>
      <c r="F79" s="136">
        <v>0</v>
      </c>
      <c r="G79" s="136">
        <f t="shared" si="21"/>
        <v>3636763.19</v>
      </c>
      <c r="H79" s="136">
        <f t="shared" si="21"/>
        <v>0</v>
      </c>
      <c r="I79" s="136">
        <f t="shared" si="22"/>
        <v>3636763.19</v>
      </c>
      <c r="J79" s="149"/>
    </row>
    <row r="80" spans="1:10" x14ac:dyDescent="0.25">
      <c r="A80" s="147" t="s">
        <v>99</v>
      </c>
      <c r="B80" s="136">
        <v>2191352.61</v>
      </c>
      <c r="C80" s="136">
        <v>0</v>
      </c>
      <c r="D80" s="136">
        <v>0</v>
      </c>
      <c r="E80" s="136">
        <v>0</v>
      </c>
      <c r="F80" s="136">
        <v>0</v>
      </c>
      <c r="G80" s="136">
        <f t="shared" si="21"/>
        <v>2191352.61</v>
      </c>
      <c r="H80" s="136">
        <f t="shared" si="21"/>
        <v>0</v>
      </c>
      <c r="I80" s="136">
        <f t="shared" si="22"/>
        <v>2191352.61</v>
      </c>
      <c r="J80" s="149"/>
    </row>
    <row r="81" spans="1:10" x14ac:dyDescent="0.25">
      <c r="A81" s="147" t="s">
        <v>100</v>
      </c>
      <c r="B81" s="136">
        <v>0</v>
      </c>
      <c r="C81" s="136">
        <v>0</v>
      </c>
      <c r="D81" s="136">
        <v>0</v>
      </c>
      <c r="E81" s="136">
        <v>0</v>
      </c>
      <c r="F81" s="136">
        <v>0</v>
      </c>
      <c r="G81" s="136">
        <f t="shared" si="21"/>
        <v>0</v>
      </c>
      <c r="H81" s="136">
        <f t="shared" si="21"/>
        <v>0</v>
      </c>
      <c r="I81" s="136">
        <f t="shared" si="22"/>
        <v>0</v>
      </c>
      <c r="J81" s="149"/>
    </row>
    <row r="82" spans="1:10" x14ac:dyDescent="0.25">
      <c r="A82" s="147" t="s">
        <v>101</v>
      </c>
      <c r="B82" s="136">
        <v>3603019.8699999899</v>
      </c>
      <c r="C82" s="136">
        <v>0</v>
      </c>
      <c r="D82" s="136">
        <v>0</v>
      </c>
      <c r="E82" s="136">
        <v>0</v>
      </c>
      <c r="F82" s="136">
        <v>0</v>
      </c>
      <c r="G82" s="136">
        <f t="shared" si="21"/>
        <v>3603019.8699999899</v>
      </c>
      <c r="H82" s="136">
        <f t="shared" si="21"/>
        <v>0</v>
      </c>
      <c r="I82" s="136">
        <f t="shared" si="22"/>
        <v>3603019.8699999899</v>
      </c>
      <c r="J82" s="149"/>
    </row>
    <row r="83" spans="1:10" x14ac:dyDescent="0.25">
      <c r="A83" s="147" t="s">
        <v>102</v>
      </c>
      <c r="B83" s="136">
        <v>234879.239999999</v>
      </c>
      <c r="C83" s="136">
        <v>0</v>
      </c>
      <c r="D83" s="136">
        <v>0</v>
      </c>
      <c r="E83" s="136">
        <v>0</v>
      </c>
      <c r="F83" s="136">
        <v>0</v>
      </c>
      <c r="G83" s="136">
        <f t="shared" si="21"/>
        <v>234879.239999999</v>
      </c>
      <c r="H83" s="136">
        <f t="shared" si="21"/>
        <v>0</v>
      </c>
      <c r="I83" s="136">
        <f t="shared" si="22"/>
        <v>234879.239999999</v>
      </c>
      <c r="J83" s="149"/>
    </row>
    <row r="84" spans="1:10" x14ac:dyDescent="0.25">
      <c r="A84" s="147" t="s">
        <v>103</v>
      </c>
      <c r="B84" s="136">
        <v>2591276.63</v>
      </c>
      <c r="C84" s="136">
        <v>0</v>
      </c>
      <c r="D84" s="136">
        <v>0</v>
      </c>
      <c r="E84" s="136">
        <v>0</v>
      </c>
      <c r="F84" s="136">
        <v>0</v>
      </c>
      <c r="G84" s="136">
        <f t="shared" si="21"/>
        <v>2591276.63</v>
      </c>
      <c r="H84" s="136">
        <f t="shared" si="21"/>
        <v>0</v>
      </c>
      <c r="I84" s="136">
        <f t="shared" si="22"/>
        <v>2591276.63</v>
      </c>
      <c r="J84" s="149"/>
    </row>
    <row r="85" spans="1:10" x14ac:dyDescent="0.25">
      <c r="A85" s="147" t="s">
        <v>104</v>
      </c>
      <c r="B85" s="136">
        <v>0</v>
      </c>
      <c r="C85" s="136">
        <v>0</v>
      </c>
      <c r="D85" s="136">
        <v>0</v>
      </c>
      <c r="E85" s="136">
        <v>0</v>
      </c>
      <c r="F85" s="136">
        <v>0</v>
      </c>
      <c r="G85" s="136">
        <f t="shared" si="21"/>
        <v>0</v>
      </c>
      <c r="H85" s="136">
        <f t="shared" si="21"/>
        <v>0</v>
      </c>
      <c r="I85" s="136">
        <f t="shared" si="22"/>
        <v>0</v>
      </c>
      <c r="J85" s="149"/>
    </row>
    <row r="86" spans="1:10" x14ac:dyDescent="0.25">
      <c r="A86" s="147" t="s">
        <v>105</v>
      </c>
      <c r="B86" s="136">
        <v>328602.71000000002</v>
      </c>
      <c r="C86" s="136">
        <v>0</v>
      </c>
      <c r="D86" s="136">
        <v>0</v>
      </c>
      <c r="E86" s="136">
        <v>0</v>
      </c>
      <c r="F86" s="136">
        <v>0</v>
      </c>
      <c r="G86" s="136">
        <f t="shared" si="21"/>
        <v>328602.71000000002</v>
      </c>
      <c r="H86" s="136">
        <f t="shared" si="21"/>
        <v>0</v>
      </c>
      <c r="I86" s="136">
        <f t="shared" si="22"/>
        <v>328602.71000000002</v>
      </c>
      <c r="J86" s="149"/>
    </row>
    <row r="87" spans="1:10" x14ac:dyDescent="0.25">
      <c r="A87" s="147" t="s">
        <v>106</v>
      </c>
      <c r="B87" s="136">
        <v>328234.04000000004</v>
      </c>
      <c r="C87" s="136">
        <v>0</v>
      </c>
      <c r="D87" s="136">
        <v>0</v>
      </c>
      <c r="E87" s="136">
        <v>0</v>
      </c>
      <c r="F87" s="136">
        <v>0</v>
      </c>
      <c r="G87" s="136">
        <f t="shared" si="21"/>
        <v>328234.04000000004</v>
      </c>
      <c r="H87" s="136">
        <f t="shared" si="21"/>
        <v>0</v>
      </c>
      <c r="I87" s="136">
        <f t="shared" si="22"/>
        <v>328234.04000000004</v>
      </c>
      <c r="J87" s="149"/>
    </row>
    <row r="88" spans="1:10" x14ac:dyDescent="0.25">
      <c r="A88" s="147" t="s">
        <v>107</v>
      </c>
      <c r="B88" s="136">
        <v>520394.54000000004</v>
      </c>
      <c r="C88" s="136">
        <v>0</v>
      </c>
      <c r="D88" s="136">
        <v>0</v>
      </c>
      <c r="E88" s="136">
        <v>0</v>
      </c>
      <c r="F88" s="136">
        <v>0</v>
      </c>
      <c r="G88" s="136">
        <f t="shared" si="21"/>
        <v>520394.54000000004</v>
      </c>
      <c r="H88" s="136">
        <f t="shared" si="21"/>
        <v>0</v>
      </c>
      <c r="I88" s="136">
        <f t="shared" si="22"/>
        <v>520394.54000000004</v>
      </c>
      <c r="J88" s="149"/>
    </row>
    <row r="89" spans="1:10" x14ac:dyDescent="0.25">
      <c r="A89" s="147" t="s">
        <v>108</v>
      </c>
      <c r="B89" s="136">
        <v>1300141.4100000001</v>
      </c>
      <c r="C89" s="136">
        <v>0</v>
      </c>
      <c r="D89" s="136">
        <v>0</v>
      </c>
      <c r="E89" s="136">
        <v>0</v>
      </c>
      <c r="F89" s="136">
        <v>0</v>
      </c>
      <c r="G89" s="136">
        <f t="shared" si="21"/>
        <v>1300141.4100000001</v>
      </c>
      <c r="H89" s="136">
        <f t="shared" si="21"/>
        <v>0</v>
      </c>
      <c r="I89" s="136">
        <f t="shared" si="22"/>
        <v>1300141.4100000001</v>
      </c>
      <c r="J89" s="149"/>
    </row>
    <row r="90" spans="1:10" x14ac:dyDescent="0.25">
      <c r="A90" s="147" t="s">
        <v>109</v>
      </c>
      <c r="B90" s="136">
        <v>4053076.62</v>
      </c>
      <c r="C90" s="136">
        <v>0</v>
      </c>
      <c r="D90" s="136">
        <v>0</v>
      </c>
      <c r="E90" s="136">
        <v>0</v>
      </c>
      <c r="F90" s="136">
        <v>0</v>
      </c>
      <c r="G90" s="136">
        <f t="shared" si="21"/>
        <v>4053076.62</v>
      </c>
      <c r="H90" s="136">
        <f t="shared" si="21"/>
        <v>0</v>
      </c>
      <c r="I90" s="136">
        <f t="shared" si="22"/>
        <v>4053076.62</v>
      </c>
      <c r="J90" s="149"/>
    </row>
    <row r="91" spans="1:10" x14ac:dyDescent="0.25">
      <c r="A91" s="147" t="s">
        <v>110</v>
      </c>
      <c r="B91" s="136">
        <v>3158356.76</v>
      </c>
      <c r="C91" s="136">
        <v>0</v>
      </c>
      <c r="D91" s="136">
        <v>0</v>
      </c>
      <c r="E91" s="136">
        <v>0</v>
      </c>
      <c r="F91" s="136">
        <v>0</v>
      </c>
      <c r="G91" s="136">
        <f t="shared" si="21"/>
        <v>3158356.76</v>
      </c>
      <c r="H91" s="136">
        <f t="shared" si="21"/>
        <v>0</v>
      </c>
      <c r="I91" s="136">
        <f t="shared" si="22"/>
        <v>3158356.76</v>
      </c>
      <c r="J91" s="149"/>
    </row>
    <row r="92" spans="1:10" x14ac:dyDescent="0.25">
      <c r="A92" s="147" t="s">
        <v>111</v>
      </c>
      <c r="B92" s="136">
        <v>10960994.25</v>
      </c>
      <c r="C92" s="136">
        <v>0</v>
      </c>
      <c r="D92" s="136">
        <v>0</v>
      </c>
      <c r="E92" s="136">
        <v>0</v>
      </c>
      <c r="F92" s="136">
        <v>0</v>
      </c>
      <c r="G92" s="136">
        <f t="shared" si="21"/>
        <v>10960994.25</v>
      </c>
      <c r="H92" s="136">
        <f t="shared" si="21"/>
        <v>0</v>
      </c>
      <c r="I92" s="136">
        <f t="shared" si="22"/>
        <v>10960994.25</v>
      </c>
      <c r="J92" s="149"/>
    </row>
    <row r="93" spans="1:10" x14ac:dyDescent="0.25">
      <c r="A93" s="147" t="s">
        <v>112</v>
      </c>
      <c r="B93" s="136">
        <v>5198886.7699999996</v>
      </c>
      <c r="C93" s="136">
        <v>0</v>
      </c>
      <c r="D93" s="136">
        <v>0</v>
      </c>
      <c r="E93" s="136">
        <v>0</v>
      </c>
      <c r="F93" s="136">
        <v>0</v>
      </c>
      <c r="G93" s="136">
        <f t="shared" si="21"/>
        <v>5198886.7699999996</v>
      </c>
      <c r="H93" s="136">
        <f t="shared" si="21"/>
        <v>0</v>
      </c>
      <c r="I93" s="136">
        <f t="shared" si="22"/>
        <v>5198886.7699999996</v>
      </c>
      <c r="J93" s="149"/>
    </row>
    <row r="94" spans="1:10" x14ac:dyDescent="0.25">
      <c r="A94" s="147" t="s">
        <v>113</v>
      </c>
      <c r="B94" s="136">
        <v>6931079.6099999994</v>
      </c>
      <c r="C94" s="136">
        <v>0</v>
      </c>
      <c r="D94" s="136">
        <v>0</v>
      </c>
      <c r="E94" s="136">
        <v>0</v>
      </c>
      <c r="F94" s="136">
        <v>0</v>
      </c>
      <c r="G94" s="136">
        <f t="shared" si="21"/>
        <v>6931079.6099999994</v>
      </c>
      <c r="H94" s="136">
        <f t="shared" si="21"/>
        <v>0</v>
      </c>
      <c r="I94" s="136">
        <f t="shared" si="22"/>
        <v>6931079.6099999994</v>
      </c>
      <c r="J94" s="149"/>
    </row>
    <row r="95" spans="1:10" x14ac:dyDescent="0.25">
      <c r="A95" s="147" t="s">
        <v>114</v>
      </c>
      <c r="B95" s="136">
        <v>656043.00999999896</v>
      </c>
      <c r="C95" s="136">
        <v>0</v>
      </c>
      <c r="D95" s="136">
        <v>0</v>
      </c>
      <c r="E95" s="136">
        <v>0</v>
      </c>
      <c r="F95" s="136">
        <v>0</v>
      </c>
      <c r="G95" s="136">
        <f t="shared" si="21"/>
        <v>656043.00999999896</v>
      </c>
      <c r="H95" s="136">
        <f t="shared" si="21"/>
        <v>0</v>
      </c>
      <c r="I95" s="136">
        <f t="shared" si="22"/>
        <v>656043.00999999896</v>
      </c>
      <c r="J95" s="149"/>
    </row>
    <row r="96" spans="1:10" x14ac:dyDescent="0.25">
      <c r="A96" s="147" t="s">
        <v>115</v>
      </c>
      <c r="B96" s="136">
        <v>754813.82999999903</v>
      </c>
      <c r="C96" s="136">
        <v>0</v>
      </c>
      <c r="D96" s="136">
        <v>0</v>
      </c>
      <c r="E96" s="136">
        <v>0</v>
      </c>
      <c r="F96" s="136">
        <v>0</v>
      </c>
      <c r="G96" s="136">
        <f t="shared" si="21"/>
        <v>754813.82999999903</v>
      </c>
      <c r="H96" s="136">
        <f t="shared" si="21"/>
        <v>0</v>
      </c>
      <c r="I96" s="136">
        <f t="shared" si="22"/>
        <v>754813.82999999903</v>
      </c>
      <c r="J96" s="149"/>
    </row>
    <row r="97" spans="1:10" x14ac:dyDescent="0.25">
      <c r="A97" s="147" t="s">
        <v>116</v>
      </c>
      <c r="B97" s="136">
        <v>29404801.75</v>
      </c>
      <c r="C97" s="136">
        <v>0</v>
      </c>
      <c r="D97" s="136">
        <v>0</v>
      </c>
      <c r="E97" s="136">
        <v>0</v>
      </c>
      <c r="F97" s="136">
        <v>0</v>
      </c>
      <c r="G97" s="136">
        <f t="shared" si="21"/>
        <v>29404801.75</v>
      </c>
      <c r="H97" s="136">
        <f t="shared" si="21"/>
        <v>0</v>
      </c>
      <c r="I97" s="136">
        <f t="shared" si="22"/>
        <v>29404801.75</v>
      </c>
      <c r="J97" s="149"/>
    </row>
    <row r="98" spans="1:10" x14ac:dyDescent="0.25">
      <c r="A98" s="147" t="s">
        <v>117</v>
      </c>
      <c r="B98" s="136">
        <v>842726.25</v>
      </c>
      <c r="C98" s="136">
        <v>0</v>
      </c>
      <c r="D98" s="136">
        <v>0</v>
      </c>
      <c r="E98" s="136">
        <v>0</v>
      </c>
      <c r="F98" s="136">
        <v>0</v>
      </c>
      <c r="G98" s="136">
        <f t="shared" si="21"/>
        <v>842726.25</v>
      </c>
      <c r="H98" s="136">
        <f t="shared" si="21"/>
        <v>0</v>
      </c>
      <c r="I98" s="136">
        <f t="shared" si="22"/>
        <v>842726.25</v>
      </c>
      <c r="J98" s="149"/>
    </row>
    <row r="99" spans="1:10" x14ac:dyDescent="0.25">
      <c r="A99" s="147" t="s">
        <v>118</v>
      </c>
      <c r="B99" s="136">
        <v>109272.45</v>
      </c>
      <c r="C99" s="136">
        <v>0</v>
      </c>
      <c r="D99" s="136">
        <v>0</v>
      </c>
      <c r="E99" s="136">
        <v>0</v>
      </c>
      <c r="F99" s="136">
        <v>0</v>
      </c>
      <c r="G99" s="136">
        <f t="shared" si="21"/>
        <v>109272.45</v>
      </c>
      <c r="H99" s="136">
        <f t="shared" si="21"/>
        <v>0</v>
      </c>
      <c r="I99" s="136">
        <f t="shared" si="22"/>
        <v>109272.45</v>
      </c>
      <c r="J99" s="149"/>
    </row>
    <row r="100" spans="1:10" x14ac:dyDescent="0.25">
      <c r="A100" s="147" t="s">
        <v>119</v>
      </c>
      <c r="B100" s="136">
        <v>0</v>
      </c>
      <c r="C100" s="136">
        <v>0</v>
      </c>
      <c r="D100" s="136">
        <v>0</v>
      </c>
      <c r="E100" s="136">
        <v>0</v>
      </c>
      <c r="F100" s="136">
        <v>0</v>
      </c>
      <c r="G100" s="136">
        <f t="shared" si="21"/>
        <v>0</v>
      </c>
      <c r="H100" s="136">
        <f t="shared" si="21"/>
        <v>0</v>
      </c>
      <c r="I100" s="136">
        <f t="shared" si="22"/>
        <v>0</v>
      </c>
      <c r="J100" s="149"/>
    </row>
    <row r="101" spans="1:10" x14ac:dyDescent="0.25">
      <c r="A101" s="147" t="s">
        <v>120</v>
      </c>
      <c r="B101" s="136">
        <v>0</v>
      </c>
      <c r="C101" s="136">
        <v>168433.64</v>
      </c>
      <c r="D101" s="136">
        <v>0</v>
      </c>
      <c r="E101" s="136">
        <v>0</v>
      </c>
      <c r="F101" s="136">
        <v>0</v>
      </c>
      <c r="G101" s="136">
        <f t="shared" si="21"/>
        <v>0</v>
      </c>
      <c r="H101" s="136">
        <f t="shared" si="21"/>
        <v>168433.64</v>
      </c>
      <c r="I101" s="136">
        <f t="shared" si="22"/>
        <v>168433.64</v>
      </c>
      <c r="J101" s="149"/>
    </row>
    <row r="102" spans="1:10" x14ac:dyDescent="0.25">
      <c r="A102" s="147" t="s">
        <v>121</v>
      </c>
      <c r="B102" s="136">
        <v>0</v>
      </c>
      <c r="C102" s="136">
        <v>0</v>
      </c>
      <c r="D102" s="136">
        <v>0</v>
      </c>
      <c r="E102" s="136">
        <v>0</v>
      </c>
      <c r="F102" s="136">
        <v>0</v>
      </c>
      <c r="G102" s="136">
        <f t="shared" si="21"/>
        <v>0</v>
      </c>
      <c r="H102" s="136">
        <f t="shared" si="21"/>
        <v>0</v>
      </c>
      <c r="I102" s="136">
        <f t="shared" si="22"/>
        <v>0</v>
      </c>
      <c r="J102" s="149"/>
    </row>
    <row r="103" spans="1:10" x14ac:dyDescent="0.25">
      <c r="A103" s="147" t="s">
        <v>122</v>
      </c>
      <c r="B103" s="136">
        <v>0</v>
      </c>
      <c r="C103" s="136">
        <v>0</v>
      </c>
      <c r="D103" s="136">
        <v>0</v>
      </c>
      <c r="E103" s="136">
        <v>0</v>
      </c>
      <c r="F103" s="136">
        <v>0</v>
      </c>
      <c r="G103" s="136">
        <f t="shared" si="21"/>
        <v>0</v>
      </c>
      <c r="H103" s="136">
        <f t="shared" si="21"/>
        <v>0</v>
      </c>
      <c r="I103" s="136">
        <f t="shared" si="22"/>
        <v>0</v>
      </c>
      <c r="J103" s="149"/>
    </row>
    <row r="104" spans="1:10" x14ac:dyDescent="0.25">
      <c r="A104" s="147" t="s">
        <v>123</v>
      </c>
      <c r="B104" s="136">
        <v>0</v>
      </c>
      <c r="C104" s="136">
        <v>0</v>
      </c>
      <c r="D104" s="136">
        <v>0</v>
      </c>
      <c r="E104" s="136">
        <v>0</v>
      </c>
      <c r="F104" s="136">
        <v>0</v>
      </c>
      <c r="G104" s="136">
        <f t="shared" si="21"/>
        <v>0</v>
      </c>
      <c r="H104" s="136">
        <f t="shared" si="21"/>
        <v>0</v>
      </c>
      <c r="I104" s="136">
        <f t="shared" si="22"/>
        <v>0</v>
      </c>
      <c r="J104" s="149"/>
    </row>
    <row r="105" spans="1:10" x14ac:dyDescent="0.25">
      <c r="A105" s="147" t="s">
        <v>124</v>
      </c>
      <c r="B105" s="136">
        <v>0</v>
      </c>
      <c r="C105" s="136">
        <v>0</v>
      </c>
      <c r="D105" s="136">
        <v>0</v>
      </c>
      <c r="E105" s="136">
        <v>0</v>
      </c>
      <c r="F105" s="136">
        <v>0</v>
      </c>
      <c r="G105" s="136">
        <f t="shared" si="21"/>
        <v>0</v>
      </c>
      <c r="H105" s="136">
        <f t="shared" si="21"/>
        <v>0</v>
      </c>
      <c r="I105" s="136">
        <f t="shared" si="22"/>
        <v>0</v>
      </c>
      <c r="J105" s="149"/>
    </row>
    <row r="106" spans="1:10" x14ac:dyDescent="0.25">
      <c r="A106" s="147" t="s">
        <v>125</v>
      </c>
      <c r="B106" s="136">
        <v>0</v>
      </c>
      <c r="C106" s="136">
        <v>0</v>
      </c>
      <c r="D106" s="136">
        <v>0</v>
      </c>
      <c r="E106" s="136">
        <v>0</v>
      </c>
      <c r="F106" s="136">
        <v>0</v>
      </c>
      <c r="G106" s="136">
        <f t="shared" si="21"/>
        <v>0</v>
      </c>
      <c r="H106" s="136">
        <f t="shared" si="21"/>
        <v>0</v>
      </c>
      <c r="I106" s="136">
        <f t="shared" si="22"/>
        <v>0</v>
      </c>
      <c r="J106" s="149"/>
    </row>
    <row r="107" spans="1:10" x14ac:dyDescent="0.25">
      <c r="A107" s="147" t="s">
        <v>126</v>
      </c>
      <c r="B107" s="136">
        <v>0</v>
      </c>
      <c r="C107" s="136">
        <v>2200208.33</v>
      </c>
      <c r="D107" s="136">
        <v>0</v>
      </c>
      <c r="E107" s="136">
        <v>0</v>
      </c>
      <c r="F107" s="136">
        <v>0</v>
      </c>
      <c r="G107" s="136">
        <f t="shared" si="21"/>
        <v>0</v>
      </c>
      <c r="H107" s="136">
        <f t="shared" si="21"/>
        <v>2200208.33</v>
      </c>
      <c r="I107" s="136">
        <f t="shared" si="22"/>
        <v>2200208.33</v>
      </c>
      <c r="J107" s="149"/>
    </row>
    <row r="108" spans="1:10" x14ac:dyDescent="0.25">
      <c r="A108" s="147" t="s">
        <v>127</v>
      </c>
      <c r="B108" s="136">
        <v>0</v>
      </c>
      <c r="C108" s="136">
        <v>-64440.99</v>
      </c>
      <c r="D108" s="136">
        <v>0</v>
      </c>
      <c r="E108" s="136">
        <v>0</v>
      </c>
      <c r="F108" s="136">
        <v>0</v>
      </c>
      <c r="G108" s="136">
        <f t="shared" si="21"/>
        <v>0</v>
      </c>
      <c r="H108" s="136">
        <f t="shared" si="21"/>
        <v>-64440.99</v>
      </c>
      <c r="I108" s="136">
        <f t="shared" si="22"/>
        <v>-64440.99</v>
      </c>
      <c r="J108" s="149"/>
    </row>
    <row r="109" spans="1:10" x14ac:dyDescent="0.25">
      <c r="A109" s="147" t="s">
        <v>128</v>
      </c>
      <c r="B109" s="136">
        <v>0</v>
      </c>
      <c r="C109" s="136">
        <v>644384.13</v>
      </c>
      <c r="D109" s="136">
        <v>0</v>
      </c>
      <c r="E109" s="136">
        <v>0</v>
      </c>
      <c r="F109" s="136">
        <v>0</v>
      </c>
      <c r="G109" s="136">
        <f t="shared" si="21"/>
        <v>0</v>
      </c>
      <c r="H109" s="136">
        <f t="shared" si="21"/>
        <v>644384.13</v>
      </c>
      <c r="I109" s="136">
        <f t="shared" si="22"/>
        <v>644384.13</v>
      </c>
      <c r="J109" s="149"/>
    </row>
    <row r="110" spans="1:10" x14ac:dyDescent="0.25">
      <c r="A110" s="147" t="s">
        <v>129</v>
      </c>
      <c r="B110" s="136">
        <v>0</v>
      </c>
      <c r="C110" s="136">
        <v>170137.08999999991</v>
      </c>
      <c r="D110" s="136">
        <v>0</v>
      </c>
      <c r="E110" s="136">
        <v>0</v>
      </c>
      <c r="F110" s="136">
        <v>0</v>
      </c>
      <c r="G110" s="136">
        <f t="shared" si="21"/>
        <v>0</v>
      </c>
      <c r="H110" s="136">
        <f t="shared" si="21"/>
        <v>170137.08999999991</v>
      </c>
      <c r="I110" s="136">
        <f t="shared" si="22"/>
        <v>170137.08999999991</v>
      </c>
      <c r="J110" s="149"/>
    </row>
    <row r="111" spans="1:10" x14ac:dyDescent="0.25">
      <c r="A111" s="147" t="s">
        <v>130</v>
      </c>
      <c r="B111" s="136">
        <v>0</v>
      </c>
      <c r="C111" s="136">
        <v>0</v>
      </c>
      <c r="D111" s="136">
        <v>0</v>
      </c>
      <c r="E111" s="136">
        <v>0</v>
      </c>
      <c r="F111" s="136">
        <v>0</v>
      </c>
      <c r="G111" s="136">
        <f t="shared" si="21"/>
        <v>0</v>
      </c>
      <c r="H111" s="136">
        <f t="shared" si="21"/>
        <v>0</v>
      </c>
      <c r="I111" s="136">
        <f t="shared" si="22"/>
        <v>0</v>
      </c>
      <c r="J111" s="149"/>
    </row>
    <row r="112" spans="1:10" x14ac:dyDescent="0.25">
      <c r="A112" s="147" t="s">
        <v>131</v>
      </c>
      <c r="B112" s="136">
        <v>0</v>
      </c>
      <c r="C112" s="136">
        <v>21781.82</v>
      </c>
      <c r="D112" s="136">
        <v>0</v>
      </c>
      <c r="E112" s="136">
        <v>0</v>
      </c>
      <c r="F112" s="136">
        <v>0</v>
      </c>
      <c r="G112" s="136">
        <f t="shared" si="21"/>
        <v>0</v>
      </c>
      <c r="H112" s="136">
        <f t="shared" si="21"/>
        <v>21781.82</v>
      </c>
      <c r="I112" s="136">
        <f t="shared" si="22"/>
        <v>21781.82</v>
      </c>
      <c r="J112" s="149"/>
    </row>
    <row r="113" spans="1:10" x14ac:dyDescent="0.25">
      <c r="A113" s="147" t="s">
        <v>132</v>
      </c>
      <c r="B113" s="136">
        <v>0</v>
      </c>
      <c r="C113" s="136">
        <v>7785.5299999999988</v>
      </c>
      <c r="D113" s="136">
        <v>0</v>
      </c>
      <c r="E113" s="136">
        <v>0</v>
      </c>
      <c r="F113" s="136">
        <v>0</v>
      </c>
      <c r="G113" s="136">
        <f t="shared" si="21"/>
        <v>0</v>
      </c>
      <c r="H113" s="136">
        <f t="shared" si="21"/>
        <v>7785.5299999999988</v>
      </c>
      <c r="I113" s="136">
        <f t="shared" si="22"/>
        <v>7785.5299999999988</v>
      </c>
      <c r="J113" s="149"/>
    </row>
    <row r="114" spans="1:10" x14ac:dyDescent="0.25">
      <c r="A114" s="147" t="s">
        <v>133</v>
      </c>
      <c r="B114" s="136">
        <v>0</v>
      </c>
      <c r="C114" s="136">
        <v>302192.40000000002</v>
      </c>
      <c r="D114" s="136">
        <v>0</v>
      </c>
      <c r="E114" s="136">
        <v>0</v>
      </c>
      <c r="F114" s="136">
        <v>0</v>
      </c>
      <c r="G114" s="136">
        <f t="shared" si="21"/>
        <v>0</v>
      </c>
      <c r="H114" s="136">
        <f t="shared" si="21"/>
        <v>302192.40000000002</v>
      </c>
      <c r="I114" s="136">
        <f t="shared" si="22"/>
        <v>302192.40000000002</v>
      </c>
      <c r="J114" s="149"/>
    </row>
    <row r="115" spans="1:10" x14ac:dyDescent="0.25">
      <c r="A115" s="147" t="s">
        <v>134</v>
      </c>
      <c r="B115" s="136">
        <v>0</v>
      </c>
      <c r="C115" s="136">
        <v>32466.260000000002</v>
      </c>
      <c r="D115" s="136">
        <v>0</v>
      </c>
      <c r="E115" s="136">
        <v>0</v>
      </c>
      <c r="F115" s="136">
        <v>0</v>
      </c>
      <c r="G115" s="136">
        <f t="shared" si="21"/>
        <v>0</v>
      </c>
      <c r="H115" s="136">
        <f t="shared" si="21"/>
        <v>32466.260000000002</v>
      </c>
      <c r="I115" s="136">
        <f t="shared" si="22"/>
        <v>32466.260000000002</v>
      </c>
      <c r="J115" s="149"/>
    </row>
    <row r="116" spans="1:10" x14ac:dyDescent="0.25">
      <c r="A116" s="147" t="s">
        <v>135</v>
      </c>
      <c r="B116" s="136">
        <v>0</v>
      </c>
      <c r="C116" s="136">
        <v>10707.14</v>
      </c>
      <c r="D116" s="136">
        <v>0</v>
      </c>
      <c r="E116" s="136">
        <v>0</v>
      </c>
      <c r="F116" s="136">
        <v>0</v>
      </c>
      <c r="G116" s="136">
        <f t="shared" si="21"/>
        <v>0</v>
      </c>
      <c r="H116" s="136">
        <f t="shared" si="21"/>
        <v>10707.14</v>
      </c>
      <c r="I116" s="136">
        <f t="shared" si="22"/>
        <v>10707.14</v>
      </c>
      <c r="J116" s="149"/>
    </row>
    <row r="117" spans="1:10" x14ac:dyDescent="0.25">
      <c r="A117" s="147" t="s">
        <v>136</v>
      </c>
      <c r="B117" s="136">
        <v>0</v>
      </c>
      <c r="C117" s="136">
        <v>18253.900000000001</v>
      </c>
      <c r="D117" s="136">
        <v>0</v>
      </c>
      <c r="E117" s="136">
        <v>0</v>
      </c>
      <c r="F117" s="136">
        <v>0</v>
      </c>
      <c r="G117" s="136">
        <f t="shared" si="21"/>
        <v>0</v>
      </c>
      <c r="H117" s="136">
        <f t="shared" si="21"/>
        <v>18253.900000000001</v>
      </c>
      <c r="I117" s="136">
        <f t="shared" si="22"/>
        <v>18253.900000000001</v>
      </c>
      <c r="J117" s="149"/>
    </row>
    <row r="118" spans="1:10" x14ac:dyDescent="0.25">
      <c r="A118" s="147" t="s">
        <v>137</v>
      </c>
      <c r="B118" s="136">
        <v>0</v>
      </c>
      <c r="C118" s="136">
        <v>0</v>
      </c>
      <c r="D118" s="136">
        <v>0</v>
      </c>
      <c r="E118" s="136">
        <v>0</v>
      </c>
      <c r="F118" s="136">
        <v>0</v>
      </c>
      <c r="G118" s="136">
        <f t="shared" si="21"/>
        <v>0</v>
      </c>
      <c r="H118" s="136">
        <f t="shared" si="21"/>
        <v>0</v>
      </c>
      <c r="I118" s="136">
        <f t="shared" si="22"/>
        <v>0</v>
      </c>
      <c r="J118" s="149"/>
    </row>
    <row r="119" spans="1:10" x14ac:dyDescent="0.25">
      <c r="A119" s="147" t="s">
        <v>138</v>
      </c>
      <c r="B119" s="136">
        <v>0</v>
      </c>
      <c r="C119" s="136">
        <v>144918.86999999988</v>
      </c>
      <c r="D119" s="136">
        <v>0</v>
      </c>
      <c r="E119" s="136">
        <v>0</v>
      </c>
      <c r="F119" s="136">
        <v>0</v>
      </c>
      <c r="G119" s="136">
        <f t="shared" si="21"/>
        <v>0</v>
      </c>
      <c r="H119" s="136">
        <f t="shared" si="21"/>
        <v>144918.86999999988</v>
      </c>
      <c r="I119" s="136">
        <f t="shared" si="22"/>
        <v>144918.86999999988</v>
      </c>
      <c r="J119" s="149"/>
    </row>
    <row r="120" spans="1:10" x14ac:dyDescent="0.25">
      <c r="A120" s="147" t="s">
        <v>139</v>
      </c>
      <c r="B120" s="136">
        <v>0</v>
      </c>
      <c r="C120" s="136">
        <v>35182.949999999997</v>
      </c>
      <c r="D120" s="136">
        <v>0</v>
      </c>
      <c r="E120" s="136">
        <v>0</v>
      </c>
      <c r="F120" s="136">
        <v>0</v>
      </c>
      <c r="G120" s="136">
        <f t="shared" si="21"/>
        <v>0</v>
      </c>
      <c r="H120" s="136">
        <f t="shared" si="21"/>
        <v>35182.949999999997</v>
      </c>
      <c r="I120" s="136">
        <f t="shared" si="22"/>
        <v>35182.949999999997</v>
      </c>
      <c r="J120" s="149"/>
    </row>
    <row r="121" spans="1:10" x14ac:dyDescent="0.25">
      <c r="A121" s="147" t="s">
        <v>140</v>
      </c>
      <c r="B121" s="136">
        <v>0</v>
      </c>
      <c r="C121" s="136">
        <v>0</v>
      </c>
      <c r="D121" s="136">
        <v>0</v>
      </c>
      <c r="E121" s="136">
        <v>0</v>
      </c>
      <c r="F121" s="136">
        <v>0</v>
      </c>
      <c r="G121" s="136">
        <f t="shared" si="21"/>
        <v>0</v>
      </c>
      <c r="H121" s="136">
        <f t="shared" si="21"/>
        <v>0</v>
      </c>
      <c r="I121" s="136">
        <f t="shared" si="22"/>
        <v>0</v>
      </c>
      <c r="J121" s="149"/>
    </row>
    <row r="122" spans="1:10" x14ac:dyDescent="0.25">
      <c r="A122" s="147" t="s">
        <v>141</v>
      </c>
      <c r="B122" s="136">
        <v>0</v>
      </c>
      <c r="C122" s="136">
        <v>145104.1</v>
      </c>
      <c r="D122" s="136">
        <v>0</v>
      </c>
      <c r="E122" s="136">
        <v>0</v>
      </c>
      <c r="F122" s="136">
        <v>0</v>
      </c>
      <c r="G122" s="136">
        <f t="shared" si="21"/>
        <v>0</v>
      </c>
      <c r="H122" s="136">
        <f t="shared" si="21"/>
        <v>145104.1</v>
      </c>
      <c r="I122" s="136">
        <f t="shared" si="22"/>
        <v>145104.1</v>
      </c>
      <c r="J122" s="149"/>
    </row>
    <row r="123" spans="1:10" x14ac:dyDescent="0.25">
      <c r="A123" s="147" t="s">
        <v>142</v>
      </c>
      <c r="B123" s="136">
        <v>0</v>
      </c>
      <c r="C123" s="136">
        <v>47218.97</v>
      </c>
      <c r="D123" s="136">
        <v>0</v>
      </c>
      <c r="E123" s="136">
        <v>0</v>
      </c>
      <c r="F123" s="136">
        <v>0</v>
      </c>
      <c r="G123" s="136">
        <f t="shared" si="21"/>
        <v>0</v>
      </c>
      <c r="H123" s="136">
        <f t="shared" si="21"/>
        <v>47218.97</v>
      </c>
      <c r="I123" s="136">
        <f t="shared" si="22"/>
        <v>47218.97</v>
      </c>
      <c r="J123" s="149"/>
    </row>
    <row r="124" spans="1:10" x14ac:dyDescent="0.25">
      <c r="A124" s="147" t="s">
        <v>143</v>
      </c>
      <c r="B124" s="136">
        <v>0</v>
      </c>
      <c r="C124" s="136">
        <v>909897.08999999892</v>
      </c>
      <c r="D124" s="136">
        <v>0</v>
      </c>
      <c r="E124" s="136">
        <v>0</v>
      </c>
      <c r="F124" s="136">
        <v>0</v>
      </c>
      <c r="G124" s="136">
        <f t="shared" si="21"/>
        <v>0</v>
      </c>
      <c r="H124" s="136">
        <f t="shared" si="21"/>
        <v>909897.08999999892</v>
      </c>
      <c r="I124" s="136">
        <f t="shared" si="22"/>
        <v>909897.08999999892</v>
      </c>
      <c r="J124" s="149"/>
    </row>
    <row r="125" spans="1:10" x14ac:dyDescent="0.25">
      <c r="A125" s="147" t="s">
        <v>144</v>
      </c>
      <c r="B125" s="136">
        <v>0</v>
      </c>
      <c r="C125" s="136">
        <v>16092.7</v>
      </c>
      <c r="D125" s="136">
        <v>0</v>
      </c>
      <c r="E125" s="136">
        <v>0</v>
      </c>
      <c r="F125" s="136">
        <v>0</v>
      </c>
      <c r="G125" s="136">
        <f t="shared" si="21"/>
        <v>0</v>
      </c>
      <c r="H125" s="136">
        <f t="shared" si="21"/>
        <v>16092.7</v>
      </c>
      <c r="I125" s="136">
        <f t="shared" si="22"/>
        <v>16092.7</v>
      </c>
      <c r="J125" s="149"/>
    </row>
    <row r="126" spans="1:10" x14ac:dyDescent="0.25">
      <c r="A126" s="147" t="s">
        <v>145</v>
      </c>
      <c r="B126" s="136">
        <v>0</v>
      </c>
      <c r="C126" s="136">
        <v>263391.02</v>
      </c>
      <c r="D126" s="136">
        <v>0</v>
      </c>
      <c r="E126" s="136">
        <v>0</v>
      </c>
      <c r="F126" s="136">
        <v>0</v>
      </c>
      <c r="G126" s="136">
        <f t="shared" si="21"/>
        <v>0</v>
      </c>
      <c r="H126" s="136">
        <f t="shared" si="21"/>
        <v>263391.02</v>
      </c>
      <c r="I126" s="136">
        <f t="shared" si="22"/>
        <v>263391.02</v>
      </c>
      <c r="J126" s="149"/>
    </row>
    <row r="127" spans="1:10" x14ac:dyDescent="0.25">
      <c r="A127" s="147" t="s">
        <v>146</v>
      </c>
      <c r="B127" s="136">
        <v>0</v>
      </c>
      <c r="C127" s="136">
        <v>0</v>
      </c>
      <c r="D127" s="136">
        <v>0</v>
      </c>
      <c r="E127" s="136">
        <v>0</v>
      </c>
      <c r="F127" s="136">
        <v>0</v>
      </c>
      <c r="G127" s="136">
        <f t="shared" si="21"/>
        <v>0</v>
      </c>
      <c r="H127" s="136">
        <f t="shared" si="21"/>
        <v>0</v>
      </c>
      <c r="I127" s="136">
        <f t="shared" si="22"/>
        <v>0</v>
      </c>
      <c r="J127" s="149"/>
    </row>
    <row r="128" spans="1:10" x14ac:dyDescent="0.25">
      <c r="A128" s="147" t="s">
        <v>147</v>
      </c>
      <c r="B128" s="136">
        <v>0</v>
      </c>
      <c r="C128" s="136">
        <v>100277.73</v>
      </c>
      <c r="D128" s="136">
        <v>0</v>
      </c>
      <c r="E128" s="136">
        <v>0</v>
      </c>
      <c r="F128" s="136">
        <v>0</v>
      </c>
      <c r="G128" s="136">
        <f t="shared" si="21"/>
        <v>0</v>
      </c>
      <c r="H128" s="136">
        <f t="shared" si="21"/>
        <v>100277.73</v>
      </c>
      <c r="I128" s="136">
        <f t="shared" si="22"/>
        <v>100277.73</v>
      </c>
      <c r="J128" s="149"/>
    </row>
    <row r="129" spans="1:10" x14ac:dyDescent="0.25">
      <c r="A129" s="147" t="s">
        <v>148</v>
      </c>
      <c r="B129" s="136">
        <v>0</v>
      </c>
      <c r="C129" s="136">
        <v>14940.72</v>
      </c>
      <c r="D129" s="136">
        <v>0</v>
      </c>
      <c r="E129" s="136">
        <v>0</v>
      </c>
      <c r="F129" s="136">
        <v>0</v>
      </c>
      <c r="G129" s="136">
        <f t="shared" si="21"/>
        <v>0</v>
      </c>
      <c r="H129" s="136">
        <f t="shared" si="21"/>
        <v>14940.72</v>
      </c>
      <c r="I129" s="136">
        <f t="shared" si="22"/>
        <v>14940.72</v>
      </c>
      <c r="J129" s="149"/>
    </row>
    <row r="130" spans="1:10" x14ac:dyDescent="0.25">
      <c r="A130" s="147" t="s">
        <v>149</v>
      </c>
      <c r="B130" s="136">
        <v>0</v>
      </c>
      <c r="C130" s="136">
        <v>852496.36999999895</v>
      </c>
      <c r="D130" s="136">
        <v>0</v>
      </c>
      <c r="E130" s="136">
        <v>0</v>
      </c>
      <c r="F130" s="136">
        <v>0</v>
      </c>
      <c r="G130" s="136">
        <f t="shared" si="21"/>
        <v>0</v>
      </c>
      <c r="H130" s="136">
        <f t="shared" si="21"/>
        <v>852496.36999999895</v>
      </c>
      <c r="I130" s="136">
        <f t="shared" si="22"/>
        <v>852496.36999999895</v>
      </c>
      <c r="J130" s="149"/>
    </row>
    <row r="131" spans="1:10" x14ac:dyDescent="0.25">
      <c r="A131" s="147" t="s">
        <v>150</v>
      </c>
      <c r="B131" s="136">
        <v>0</v>
      </c>
      <c r="C131" s="136">
        <v>0</v>
      </c>
      <c r="D131" s="136">
        <v>0</v>
      </c>
      <c r="E131" s="136">
        <v>0</v>
      </c>
      <c r="F131" s="136">
        <v>0</v>
      </c>
      <c r="G131" s="136">
        <f t="shared" si="21"/>
        <v>0</v>
      </c>
      <c r="H131" s="136">
        <f t="shared" si="21"/>
        <v>0</v>
      </c>
      <c r="I131" s="136">
        <f t="shared" si="22"/>
        <v>0</v>
      </c>
      <c r="J131" s="149"/>
    </row>
    <row r="132" spans="1:10" x14ac:dyDescent="0.25">
      <c r="A132" s="147" t="s">
        <v>151</v>
      </c>
      <c r="B132" s="136">
        <v>0</v>
      </c>
      <c r="C132" s="136">
        <v>0</v>
      </c>
      <c r="D132" s="136">
        <v>0</v>
      </c>
      <c r="E132" s="136">
        <v>0</v>
      </c>
      <c r="F132" s="136">
        <v>0</v>
      </c>
      <c r="G132" s="136">
        <f t="shared" si="21"/>
        <v>0</v>
      </c>
      <c r="H132" s="136">
        <f t="shared" si="21"/>
        <v>0</v>
      </c>
      <c r="I132" s="136">
        <f t="shared" si="22"/>
        <v>0</v>
      </c>
      <c r="J132" s="149"/>
    </row>
    <row r="133" spans="1:10" x14ac:dyDescent="0.25">
      <c r="A133" s="147" t="s">
        <v>152</v>
      </c>
      <c r="B133" s="136">
        <v>0</v>
      </c>
      <c r="C133" s="136">
        <v>0</v>
      </c>
      <c r="D133" s="136">
        <v>0</v>
      </c>
      <c r="E133" s="136">
        <v>0</v>
      </c>
      <c r="F133" s="136">
        <v>0</v>
      </c>
      <c r="G133" s="136">
        <f t="shared" si="21"/>
        <v>0</v>
      </c>
      <c r="H133" s="136">
        <f t="shared" si="21"/>
        <v>0</v>
      </c>
      <c r="I133" s="136">
        <f t="shared" si="22"/>
        <v>0</v>
      </c>
      <c r="J133" s="149"/>
    </row>
    <row r="134" spans="1:10" x14ac:dyDescent="0.25">
      <c r="A134" s="147" t="s">
        <v>153</v>
      </c>
      <c r="B134" s="136">
        <v>0</v>
      </c>
      <c r="C134" s="136">
        <v>0</v>
      </c>
      <c r="D134" s="136">
        <v>0</v>
      </c>
      <c r="E134" s="136">
        <v>0</v>
      </c>
      <c r="F134" s="136">
        <v>0</v>
      </c>
      <c r="G134" s="136">
        <f t="shared" ref="G134:H136" si="23">B134+E134</f>
        <v>0</v>
      </c>
      <c r="H134" s="136">
        <f t="shared" si="23"/>
        <v>0</v>
      </c>
      <c r="I134" s="136">
        <f t="shared" ref="I134:I136" si="24">SUM(G134:H134)</f>
        <v>0</v>
      </c>
      <c r="J134" s="149"/>
    </row>
    <row r="135" spans="1:10" x14ac:dyDescent="0.25">
      <c r="A135" s="147" t="s">
        <v>154</v>
      </c>
      <c r="B135" s="136">
        <v>0</v>
      </c>
      <c r="C135" s="136">
        <v>0</v>
      </c>
      <c r="D135" s="136">
        <v>0</v>
      </c>
      <c r="E135" s="136">
        <v>0</v>
      </c>
      <c r="F135" s="136">
        <v>0</v>
      </c>
      <c r="G135" s="136">
        <f t="shared" si="23"/>
        <v>0</v>
      </c>
      <c r="H135" s="136">
        <f t="shared" si="23"/>
        <v>0</v>
      </c>
      <c r="I135" s="136">
        <f t="shared" si="24"/>
        <v>0</v>
      </c>
      <c r="J135" s="149"/>
    </row>
    <row r="136" spans="1:10" x14ac:dyDescent="0.25">
      <c r="A136" s="147" t="s">
        <v>155</v>
      </c>
      <c r="B136" s="138">
        <v>0</v>
      </c>
      <c r="C136" s="138">
        <v>1375.3600000000001</v>
      </c>
      <c r="D136" s="138">
        <v>0</v>
      </c>
      <c r="E136" s="138">
        <v>0</v>
      </c>
      <c r="F136" s="138">
        <v>0</v>
      </c>
      <c r="G136" s="138">
        <f t="shared" si="23"/>
        <v>0</v>
      </c>
      <c r="H136" s="138">
        <f t="shared" si="23"/>
        <v>1375.3600000000001</v>
      </c>
      <c r="I136" s="138">
        <f t="shared" si="24"/>
        <v>1375.3600000000001</v>
      </c>
      <c r="J136" s="149"/>
    </row>
    <row r="137" spans="1:10" x14ac:dyDescent="0.25">
      <c r="A137" s="147" t="s">
        <v>156</v>
      </c>
      <c r="B137" s="136">
        <v>127167992.89</v>
      </c>
      <c r="C137" s="136">
        <v>6042805.129999999</v>
      </c>
      <c r="D137" s="136">
        <v>0</v>
      </c>
      <c r="E137" s="136">
        <v>0</v>
      </c>
      <c r="F137" s="136">
        <v>0</v>
      </c>
      <c r="G137" s="136">
        <f t="shared" ref="G137:I137" si="25">SUM(G70:G136)</f>
        <v>127167992.89</v>
      </c>
      <c r="H137" s="136">
        <f t="shared" si="25"/>
        <v>6042805.129999999</v>
      </c>
      <c r="I137" s="136">
        <f t="shared" si="25"/>
        <v>133210798.02000003</v>
      </c>
      <c r="J137" s="149"/>
    </row>
    <row r="138" spans="1:10" x14ac:dyDescent="0.25">
      <c r="A138" s="137" t="s">
        <v>157</v>
      </c>
      <c r="B138" s="136"/>
      <c r="C138" s="136"/>
      <c r="D138" s="136"/>
      <c r="E138" s="136"/>
      <c r="F138" s="136"/>
      <c r="G138" s="136"/>
      <c r="H138" s="136"/>
      <c r="I138" s="136"/>
      <c r="J138" s="149"/>
    </row>
    <row r="139" spans="1:10" x14ac:dyDescent="0.25">
      <c r="A139" s="147" t="s">
        <v>158</v>
      </c>
      <c r="B139" s="136">
        <v>2519400.08</v>
      </c>
      <c r="C139" s="136">
        <v>0</v>
      </c>
      <c r="D139" s="136">
        <v>0</v>
      </c>
      <c r="E139" s="136">
        <v>0</v>
      </c>
      <c r="F139" s="136">
        <v>0</v>
      </c>
      <c r="G139" s="136">
        <f t="shared" ref="G139:H166" si="26">B139+E139</f>
        <v>2519400.08</v>
      </c>
      <c r="H139" s="136">
        <f t="shared" si="26"/>
        <v>0</v>
      </c>
      <c r="I139" s="136">
        <f t="shared" ref="I139:I166" si="27">SUM(G139:H139)</f>
        <v>2519400.08</v>
      </c>
      <c r="J139" s="149"/>
    </row>
    <row r="140" spans="1:10" x14ac:dyDescent="0.25">
      <c r="A140" s="147" t="s">
        <v>159</v>
      </c>
      <c r="B140" s="136">
        <v>0</v>
      </c>
      <c r="C140" s="136">
        <v>0</v>
      </c>
      <c r="D140" s="136">
        <v>0</v>
      </c>
      <c r="E140" s="136">
        <v>0</v>
      </c>
      <c r="F140" s="136">
        <v>0</v>
      </c>
      <c r="G140" s="136">
        <f t="shared" si="26"/>
        <v>0</v>
      </c>
      <c r="H140" s="136">
        <f t="shared" si="26"/>
        <v>0</v>
      </c>
      <c r="I140" s="136">
        <f t="shared" si="27"/>
        <v>0</v>
      </c>
      <c r="J140" s="149"/>
    </row>
    <row r="141" spans="1:10" x14ac:dyDescent="0.25">
      <c r="A141" s="147" t="s">
        <v>160</v>
      </c>
      <c r="B141" s="136">
        <v>152207.87999999989</v>
      </c>
      <c r="C141" s="136">
        <v>0</v>
      </c>
      <c r="D141" s="136">
        <v>0</v>
      </c>
      <c r="E141" s="136">
        <v>0</v>
      </c>
      <c r="F141" s="136">
        <v>0</v>
      </c>
      <c r="G141" s="136">
        <f t="shared" si="26"/>
        <v>152207.87999999989</v>
      </c>
      <c r="H141" s="136">
        <f t="shared" si="26"/>
        <v>0</v>
      </c>
      <c r="I141" s="136">
        <f t="shared" si="27"/>
        <v>152207.87999999989</v>
      </c>
      <c r="J141" s="149"/>
    </row>
    <row r="142" spans="1:10" x14ac:dyDescent="0.25">
      <c r="A142" s="147" t="s">
        <v>161</v>
      </c>
      <c r="B142" s="136">
        <v>1612805.41</v>
      </c>
      <c r="C142" s="136">
        <v>0</v>
      </c>
      <c r="D142" s="136">
        <v>0</v>
      </c>
      <c r="E142" s="136">
        <v>0</v>
      </c>
      <c r="F142" s="136">
        <v>0</v>
      </c>
      <c r="G142" s="136">
        <f t="shared" si="26"/>
        <v>1612805.41</v>
      </c>
      <c r="H142" s="136">
        <f t="shared" si="26"/>
        <v>0</v>
      </c>
      <c r="I142" s="136">
        <f t="shared" si="27"/>
        <v>1612805.41</v>
      </c>
      <c r="J142" s="149"/>
    </row>
    <row r="143" spans="1:10" x14ac:dyDescent="0.25">
      <c r="A143" s="147" t="s">
        <v>162</v>
      </c>
      <c r="B143" s="136">
        <v>548215.19999999995</v>
      </c>
      <c r="C143" s="136">
        <v>0</v>
      </c>
      <c r="D143" s="136">
        <v>0</v>
      </c>
      <c r="E143" s="136">
        <v>0</v>
      </c>
      <c r="F143" s="136">
        <v>0</v>
      </c>
      <c r="G143" s="136">
        <f t="shared" si="26"/>
        <v>548215.19999999995</v>
      </c>
      <c r="H143" s="136">
        <f t="shared" si="26"/>
        <v>0</v>
      </c>
      <c r="I143" s="136">
        <f t="shared" si="27"/>
        <v>548215.19999999995</v>
      </c>
      <c r="J143" s="149"/>
    </row>
    <row r="144" spans="1:10" x14ac:dyDescent="0.25">
      <c r="A144" s="147" t="s">
        <v>163</v>
      </c>
      <c r="B144" s="136">
        <v>2417054</v>
      </c>
      <c r="C144" s="136">
        <v>0</v>
      </c>
      <c r="D144" s="136">
        <v>0</v>
      </c>
      <c r="E144" s="136">
        <v>0</v>
      </c>
      <c r="F144" s="136">
        <v>0</v>
      </c>
      <c r="G144" s="136">
        <f t="shared" si="26"/>
        <v>2417054</v>
      </c>
      <c r="H144" s="136">
        <f t="shared" si="26"/>
        <v>0</v>
      </c>
      <c r="I144" s="136">
        <f t="shared" si="27"/>
        <v>2417054</v>
      </c>
      <c r="J144" s="149"/>
    </row>
    <row r="145" spans="1:10" x14ac:dyDescent="0.25">
      <c r="A145" s="147" t="s">
        <v>164</v>
      </c>
      <c r="B145" s="136">
        <v>0</v>
      </c>
      <c r="C145" s="136">
        <v>0</v>
      </c>
      <c r="D145" s="136">
        <v>0</v>
      </c>
      <c r="E145" s="136">
        <v>0</v>
      </c>
      <c r="F145" s="136">
        <v>0</v>
      </c>
      <c r="G145" s="136">
        <f t="shared" si="26"/>
        <v>0</v>
      </c>
      <c r="H145" s="136">
        <f t="shared" si="26"/>
        <v>0</v>
      </c>
      <c r="I145" s="136">
        <f t="shared" si="27"/>
        <v>0</v>
      </c>
      <c r="J145" s="149"/>
    </row>
    <row r="146" spans="1:10" x14ac:dyDescent="0.25">
      <c r="A146" s="147" t="s">
        <v>165</v>
      </c>
      <c r="B146" s="136">
        <v>2280011.879999999</v>
      </c>
      <c r="C146" s="136">
        <v>0</v>
      </c>
      <c r="D146" s="136">
        <v>0</v>
      </c>
      <c r="E146" s="136">
        <v>0</v>
      </c>
      <c r="F146" s="136">
        <v>0</v>
      </c>
      <c r="G146" s="136">
        <f t="shared" si="26"/>
        <v>2280011.879999999</v>
      </c>
      <c r="H146" s="136">
        <f t="shared" si="26"/>
        <v>0</v>
      </c>
      <c r="I146" s="136">
        <f t="shared" si="27"/>
        <v>2280011.879999999</v>
      </c>
      <c r="J146" s="149"/>
    </row>
    <row r="147" spans="1:10" x14ac:dyDescent="0.25">
      <c r="A147" s="147" t="s">
        <v>166</v>
      </c>
      <c r="B147" s="136">
        <v>102621.26</v>
      </c>
      <c r="C147" s="136">
        <v>0</v>
      </c>
      <c r="D147" s="136">
        <v>0</v>
      </c>
      <c r="E147" s="136">
        <v>0</v>
      </c>
      <c r="F147" s="136">
        <v>0</v>
      </c>
      <c r="G147" s="136">
        <f t="shared" si="26"/>
        <v>102621.26</v>
      </c>
      <c r="H147" s="136">
        <f t="shared" si="26"/>
        <v>0</v>
      </c>
      <c r="I147" s="136">
        <f t="shared" si="27"/>
        <v>102621.26</v>
      </c>
      <c r="J147" s="149"/>
    </row>
    <row r="148" spans="1:10" x14ac:dyDescent="0.25">
      <c r="A148" s="147" t="s">
        <v>167</v>
      </c>
      <c r="B148" s="136">
        <v>1374171.62</v>
      </c>
      <c r="C148" s="136">
        <v>0</v>
      </c>
      <c r="D148" s="136">
        <v>0</v>
      </c>
      <c r="E148" s="136">
        <v>0</v>
      </c>
      <c r="F148" s="136">
        <v>0</v>
      </c>
      <c r="G148" s="136">
        <f t="shared" si="26"/>
        <v>1374171.62</v>
      </c>
      <c r="H148" s="136">
        <f t="shared" si="26"/>
        <v>0</v>
      </c>
      <c r="I148" s="136">
        <f t="shared" si="27"/>
        <v>1374171.62</v>
      </c>
      <c r="J148" s="149"/>
    </row>
    <row r="149" spans="1:10" x14ac:dyDescent="0.25">
      <c r="A149" s="147" t="s">
        <v>168</v>
      </c>
      <c r="B149" s="136">
        <v>340840.55999999901</v>
      </c>
      <c r="C149" s="136">
        <v>0</v>
      </c>
      <c r="D149" s="136">
        <v>0</v>
      </c>
      <c r="E149" s="136">
        <v>0</v>
      </c>
      <c r="F149" s="136">
        <v>0</v>
      </c>
      <c r="G149" s="136">
        <f t="shared" si="26"/>
        <v>340840.55999999901</v>
      </c>
      <c r="H149" s="136">
        <f t="shared" si="26"/>
        <v>0</v>
      </c>
      <c r="I149" s="136">
        <f t="shared" si="27"/>
        <v>340840.55999999901</v>
      </c>
      <c r="J149" s="149"/>
    </row>
    <row r="150" spans="1:10" x14ac:dyDescent="0.25">
      <c r="A150" s="147" t="s">
        <v>169</v>
      </c>
      <c r="B150" s="136">
        <v>2740904.71</v>
      </c>
      <c r="C150" s="136">
        <v>0</v>
      </c>
      <c r="D150" s="136">
        <v>0</v>
      </c>
      <c r="E150" s="136">
        <v>0</v>
      </c>
      <c r="F150" s="136">
        <v>0</v>
      </c>
      <c r="G150" s="136">
        <f t="shared" si="26"/>
        <v>2740904.71</v>
      </c>
      <c r="H150" s="136">
        <f t="shared" si="26"/>
        <v>0</v>
      </c>
      <c r="I150" s="136">
        <f t="shared" si="27"/>
        <v>2740904.71</v>
      </c>
      <c r="J150" s="149"/>
    </row>
    <row r="151" spans="1:10" x14ac:dyDescent="0.25">
      <c r="A151" s="147" t="s">
        <v>170</v>
      </c>
      <c r="B151" s="136">
        <v>372875.19</v>
      </c>
      <c r="C151" s="136">
        <v>0</v>
      </c>
      <c r="D151" s="136">
        <v>0</v>
      </c>
      <c r="E151" s="136">
        <v>0</v>
      </c>
      <c r="F151" s="136">
        <v>0</v>
      </c>
      <c r="G151" s="136">
        <f t="shared" si="26"/>
        <v>372875.19</v>
      </c>
      <c r="H151" s="136">
        <f t="shared" si="26"/>
        <v>0</v>
      </c>
      <c r="I151" s="136">
        <f t="shared" si="27"/>
        <v>372875.19</v>
      </c>
      <c r="J151" s="149"/>
    </row>
    <row r="152" spans="1:10" x14ac:dyDescent="0.25">
      <c r="A152" s="147" t="s">
        <v>171</v>
      </c>
      <c r="B152" s="136">
        <v>80643.53</v>
      </c>
      <c r="C152" s="136">
        <v>0</v>
      </c>
      <c r="D152" s="136">
        <v>0</v>
      </c>
      <c r="E152" s="136">
        <v>0</v>
      </c>
      <c r="F152" s="136">
        <v>0</v>
      </c>
      <c r="G152" s="136">
        <f t="shared" si="26"/>
        <v>80643.53</v>
      </c>
      <c r="H152" s="136">
        <f t="shared" si="26"/>
        <v>0</v>
      </c>
      <c r="I152" s="136">
        <f t="shared" si="27"/>
        <v>80643.53</v>
      </c>
      <c r="J152" s="149"/>
    </row>
    <row r="153" spans="1:10" x14ac:dyDescent="0.25">
      <c r="A153" s="147" t="s">
        <v>172</v>
      </c>
      <c r="B153" s="136">
        <v>1877.23</v>
      </c>
      <c r="C153" s="136">
        <v>0</v>
      </c>
      <c r="D153" s="136">
        <v>0</v>
      </c>
      <c r="E153" s="136">
        <v>0</v>
      </c>
      <c r="F153" s="136">
        <v>0</v>
      </c>
      <c r="G153" s="136">
        <f t="shared" si="26"/>
        <v>1877.23</v>
      </c>
      <c r="H153" s="136">
        <f t="shared" si="26"/>
        <v>0</v>
      </c>
      <c r="I153" s="136">
        <f t="shared" si="27"/>
        <v>1877.23</v>
      </c>
      <c r="J153" s="149"/>
    </row>
    <row r="154" spans="1:10" x14ac:dyDescent="0.25">
      <c r="A154" s="147" t="s">
        <v>173</v>
      </c>
      <c r="B154" s="136">
        <v>0</v>
      </c>
      <c r="C154" s="136">
        <v>0</v>
      </c>
      <c r="D154" s="136">
        <v>0</v>
      </c>
      <c r="E154" s="136">
        <v>0</v>
      </c>
      <c r="F154" s="136">
        <v>0</v>
      </c>
      <c r="G154" s="136">
        <f t="shared" si="26"/>
        <v>0</v>
      </c>
      <c r="H154" s="136">
        <f t="shared" si="26"/>
        <v>0</v>
      </c>
      <c r="I154" s="136">
        <f t="shared" si="27"/>
        <v>0</v>
      </c>
      <c r="J154" s="149"/>
    </row>
    <row r="155" spans="1:10" x14ac:dyDescent="0.25">
      <c r="A155" s="147" t="s">
        <v>174</v>
      </c>
      <c r="B155" s="136">
        <v>125706.38</v>
      </c>
      <c r="C155" s="136">
        <v>0</v>
      </c>
      <c r="D155" s="136">
        <v>0</v>
      </c>
      <c r="E155" s="136">
        <v>0</v>
      </c>
      <c r="F155" s="136">
        <v>0</v>
      </c>
      <c r="G155" s="136">
        <f t="shared" si="26"/>
        <v>125706.38</v>
      </c>
      <c r="H155" s="136">
        <f t="shared" si="26"/>
        <v>0</v>
      </c>
      <c r="I155" s="136">
        <f t="shared" si="27"/>
        <v>125706.38</v>
      </c>
      <c r="J155" s="149"/>
    </row>
    <row r="156" spans="1:10" x14ac:dyDescent="0.25">
      <c r="A156" s="147" t="s">
        <v>175</v>
      </c>
      <c r="B156" s="136">
        <v>3008943.8</v>
      </c>
      <c r="C156" s="136">
        <v>0</v>
      </c>
      <c r="D156" s="136">
        <v>0</v>
      </c>
      <c r="E156" s="136">
        <v>0</v>
      </c>
      <c r="F156" s="136">
        <v>0</v>
      </c>
      <c r="G156" s="136">
        <f t="shared" si="26"/>
        <v>3008943.8</v>
      </c>
      <c r="H156" s="136">
        <f t="shared" si="26"/>
        <v>0</v>
      </c>
      <c r="I156" s="136">
        <f t="shared" si="27"/>
        <v>3008943.8</v>
      </c>
      <c r="J156" s="149"/>
    </row>
    <row r="157" spans="1:10" x14ac:dyDescent="0.25">
      <c r="A157" s="147" t="s">
        <v>176</v>
      </c>
      <c r="B157" s="136">
        <v>6637104.4700000007</v>
      </c>
      <c r="C157" s="136">
        <v>0</v>
      </c>
      <c r="D157" s="136">
        <v>0</v>
      </c>
      <c r="E157" s="136">
        <v>0</v>
      </c>
      <c r="F157" s="136">
        <v>0</v>
      </c>
      <c r="G157" s="136">
        <f t="shared" si="26"/>
        <v>6637104.4700000007</v>
      </c>
      <c r="H157" s="136">
        <f t="shared" si="26"/>
        <v>0</v>
      </c>
      <c r="I157" s="136">
        <f t="shared" si="27"/>
        <v>6637104.4700000007</v>
      </c>
      <c r="J157" s="149"/>
    </row>
    <row r="158" spans="1:10" x14ac:dyDescent="0.25">
      <c r="A158" s="147" t="s">
        <v>177</v>
      </c>
      <c r="B158" s="136">
        <v>0</v>
      </c>
      <c r="C158" s="136">
        <v>0</v>
      </c>
      <c r="D158" s="136">
        <v>0</v>
      </c>
      <c r="E158" s="136">
        <v>0</v>
      </c>
      <c r="F158" s="136">
        <v>0</v>
      </c>
      <c r="G158" s="136">
        <f t="shared" si="26"/>
        <v>0</v>
      </c>
      <c r="H158" s="136">
        <f t="shared" si="26"/>
        <v>0</v>
      </c>
      <c r="I158" s="136">
        <f t="shared" si="27"/>
        <v>0</v>
      </c>
      <c r="J158" s="149"/>
    </row>
    <row r="159" spans="1:10" x14ac:dyDescent="0.25">
      <c r="A159" s="147" t="s">
        <v>178</v>
      </c>
      <c r="B159" s="136">
        <v>124119.28</v>
      </c>
      <c r="C159" s="136">
        <v>0</v>
      </c>
      <c r="D159" s="136">
        <v>0</v>
      </c>
      <c r="E159" s="136">
        <v>0</v>
      </c>
      <c r="F159" s="136">
        <v>0</v>
      </c>
      <c r="G159" s="136">
        <f t="shared" si="26"/>
        <v>124119.28</v>
      </c>
      <c r="H159" s="136">
        <f t="shared" si="26"/>
        <v>0</v>
      </c>
      <c r="I159" s="136">
        <f t="shared" si="27"/>
        <v>124119.28</v>
      </c>
      <c r="J159" s="149"/>
    </row>
    <row r="160" spans="1:10" x14ac:dyDescent="0.25">
      <c r="A160" s="147" t="s">
        <v>179</v>
      </c>
      <c r="B160" s="136">
        <v>0</v>
      </c>
      <c r="C160" s="136">
        <v>0</v>
      </c>
      <c r="D160" s="136">
        <v>0</v>
      </c>
      <c r="E160" s="136">
        <v>0</v>
      </c>
      <c r="F160" s="136">
        <v>0</v>
      </c>
      <c r="G160" s="136">
        <f t="shared" si="26"/>
        <v>0</v>
      </c>
      <c r="H160" s="136">
        <f t="shared" si="26"/>
        <v>0</v>
      </c>
      <c r="I160" s="136">
        <f t="shared" si="27"/>
        <v>0</v>
      </c>
      <c r="J160" s="149"/>
    </row>
    <row r="161" spans="1:10" x14ac:dyDescent="0.25">
      <c r="A161" s="147" t="s">
        <v>180</v>
      </c>
      <c r="B161" s="136">
        <v>0</v>
      </c>
      <c r="C161" s="136">
        <v>0</v>
      </c>
      <c r="D161" s="136">
        <v>0</v>
      </c>
      <c r="E161" s="136">
        <v>0</v>
      </c>
      <c r="F161" s="136">
        <v>0</v>
      </c>
      <c r="G161" s="136">
        <f t="shared" si="26"/>
        <v>0</v>
      </c>
      <c r="H161" s="136">
        <f t="shared" si="26"/>
        <v>0</v>
      </c>
      <c r="I161" s="136">
        <f t="shared" si="27"/>
        <v>0</v>
      </c>
      <c r="J161" s="149"/>
    </row>
    <row r="162" spans="1:10" x14ac:dyDescent="0.25">
      <c r="A162" s="147" t="s">
        <v>181</v>
      </c>
      <c r="B162" s="136">
        <v>0</v>
      </c>
      <c r="C162" s="136">
        <v>0</v>
      </c>
      <c r="D162" s="136">
        <v>0</v>
      </c>
      <c r="E162" s="136">
        <v>0</v>
      </c>
      <c r="F162" s="136">
        <v>0</v>
      </c>
      <c r="G162" s="136">
        <f t="shared" si="26"/>
        <v>0</v>
      </c>
      <c r="H162" s="136">
        <f t="shared" si="26"/>
        <v>0</v>
      </c>
      <c r="I162" s="136">
        <f t="shared" si="27"/>
        <v>0</v>
      </c>
      <c r="J162" s="149"/>
    </row>
    <row r="163" spans="1:10" x14ac:dyDescent="0.25">
      <c r="A163" s="147" t="s">
        <v>182</v>
      </c>
      <c r="B163" s="136">
        <v>0</v>
      </c>
      <c r="C163" s="136">
        <v>2110.77</v>
      </c>
      <c r="D163" s="136">
        <v>0</v>
      </c>
      <c r="E163" s="136">
        <v>0</v>
      </c>
      <c r="F163" s="136">
        <v>0</v>
      </c>
      <c r="G163" s="136">
        <f t="shared" si="26"/>
        <v>0</v>
      </c>
      <c r="H163" s="136">
        <f t="shared" si="26"/>
        <v>2110.77</v>
      </c>
      <c r="I163" s="136">
        <f t="shared" si="27"/>
        <v>2110.77</v>
      </c>
      <c r="J163" s="149"/>
    </row>
    <row r="164" spans="1:10" x14ac:dyDescent="0.25">
      <c r="A164" s="147" t="s">
        <v>183</v>
      </c>
      <c r="B164" s="136">
        <v>0</v>
      </c>
      <c r="C164" s="136">
        <v>0</v>
      </c>
      <c r="D164" s="136">
        <v>0</v>
      </c>
      <c r="E164" s="136">
        <v>0</v>
      </c>
      <c r="F164" s="136">
        <v>0</v>
      </c>
      <c r="G164" s="136">
        <f t="shared" si="26"/>
        <v>0</v>
      </c>
      <c r="H164" s="136">
        <f t="shared" si="26"/>
        <v>0</v>
      </c>
      <c r="I164" s="136">
        <f t="shared" si="27"/>
        <v>0</v>
      </c>
      <c r="J164" s="149"/>
    </row>
    <row r="165" spans="1:10" x14ac:dyDescent="0.25">
      <c r="A165" s="147" t="s">
        <v>184</v>
      </c>
      <c r="B165" s="136">
        <v>0</v>
      </c>
      <c r="C165" s="136">
        <v>0</v>
      </c>
      <c r="D165" s="136">
        <v>0</v>
      </c>
      <c r="E165" s="136">
        <v>0</v>
      </c>
      <c r="F165" s="136">
        <v>0</v>
      </c>
      <c r="G165" s="136">
        <f t="shared" si="26"/>
        <v>0</v>
      </c>
      <c r="H165" s="136">
        <f t="shared" si="26"/>
        <v>0</v>
      </c>
      <c r="I165" s="136">
        <f t="shared" si="27"/>
        <v>0</v>
      </c>
      <c r="J165" s="149"/>
    </row>
    <row r="166" spans="1:10" x14ac:dyDescent="0.25">
      <c r="A166" s="147" t="s">
        <v>185</v>
      </c>
      <c r="B166" s="138">
        <v>0</v>
      </c>
      <c r="C166" s="138">
        <v>0</v>
      </c>
      <c r="D166" s="138">
        <v>0</v>
      </c>
      <c r="E166" s="138">
        <v>0</v>
      </c>
      <c r="F166" s="138">
        <v>0</v>
      </c>
      <c r="G166" s="138">
        <f t="shared" si="26"/>
        <v>0</v>
      </c>
      <c r="H166" s="138">
        <f t="shared" si="26"/>
        <v>0</v>
      </c>
      <c r="I166" s="138">
        <f t="shared" si="27"/>
        <v>0</v>
      </c>
      <c r="J166" s="149"/>
    </row>
    <row r="167" spans="1:10" x14ac:dyDescent="0.25">
      <c r="A167" s="147" t="s">
        <v>186</v>
      </c>
      <c r="B167" s="136">
        <v>24439502.479999997</v>
      </c>
      <c r="C167" s="136">
        <v>2110.77</v>
      </c>
      <c r="D167" s="136">
        <v>0</v>
      </c>
      <c r="E167" s="136">
        <v>0</v>
      </c>
      <c r="F167" s="136">
        <v>0</v>
      </c>
      <c r="G167" s="136">
        <f t="shared" ref="G167:I167" si="28">SUM(G138:G166)</f>
        <v>24439502.479999997</v>
      </c>
      <c r="H167" s="136">
        <f t="shared" si="28"/>
        <v>2110.77</v>
      </c>
      <c r="I167" s="136">
        <f t="shared" si="28"/>
        <v>24441613.249999996</v>
      </c>
      <c r="J167" s="149"/>
    </row>
    <row r="168" spans="1:10" x14ac:dyDescent="0.25">
      <c r="A168" s="137" t="s">
        <v>187</v>
      </c>
      <c r="B168" s="136"/>
      <c r="C168" s="136"/>
      <c r="D168" s="136"/>
      <c r="E168" s="136"/>
      <c r="F168" s="136"/>
      <c r="G168" s="136"/>
      <c r="H168" s="136"/>
      <c r="I168" s="136"/>
      <c r="J168" s="149"/>
    </row>
    <row r="169" spans="1:10" x14ac:dyDescent="0.25">
      <c r="A169" s="147" t="s">
        <v>188</v>
      </c>
      <c r="B169" s="136">
        <v>2675136.02999999</v>
      </c>
      <c r="C169" s="136">
        <v>0</v>
      </c>
      <c r="D169" s="136">
        <v>0</v>
      </c>
      <c r="E169" s="136">
        <v>0</v>
      </c>
      <c r="F169" s="136">
        <v>0</v>
      </c>
      <c r="G169" s="136">
        <f t="shared" ref="G169:H204" si="29">B169+E169</f>
        <v>2675136.02999999</v>
      </c>
      <c r="H169" s="136">
        <f t="shared" si="29"/>
        <v>0</v>
      </c>
      <c r="I169" s="136">
        <f t="shared" ref="I169:I204" si="30">SUM(G169:H169)</f>
        <v>2675136.02999999</v>
      </c>
      <c r="J169" s="149"/>
    </row>
    <row r="170" spans="1:10" x14ac:dyDescent="0.25">
      <c r="A170" s="147" t="s">
        <v>189</v>
      </c>
      <c r="B170" s="136">
        <v>1710998.21</v>
      </c>
      <c r="C170" s="136">
        <v>0</v>
      </c>
      <c r="D170" s="136">
        <v>0</v>
      </c>
      <c r="E170" s="136">
        <v>0</v>
      </c>
      <c r="F170" s="136">
        <v>0</v>
      </c>
      <c r="G170" s="136">
        <f t="shared" si="29"/>
        <v>1710998.21</v>
      </c>
      <c r="H170" s="136">
        <f t="shared" si="29"/>
        <v>0</v>
      </c>
      <c r="I170" s="136">
        <f t="shared" si="30"/>
        <v>1710998.21</v>
      </c>
      <c r="J170" s="149"/>
    </row>
    <row r="171" spans="1:10" x14ac:dyDescent="0.25">
      <c r="A171" s="147" t="s">
        <v>190</v>
      </c>
      <c r="B171" s="136">
        <v>1777553.1</v>
      </c>
      <c r="C171" s="136">
        <v>0</v>
      </c>
      <c r="D171" s="136">
        <v>0</v>
      </c>
      <c r="E171" s="136">
        <v>0</v>
      </c>
      <c r="F171" s="136">
        <v>0</v>
      </c>
      <c r="G171" s="136">
        <f t="shared" si="29"/>
        <v>1777553.1</v>
      </c>
      <c r="H171" s="136">
        <f t="shared" si="29"/>
        <v>0</v>
      </c>
      <c r="I171" s="136">
        <f t="shared" si="30"/>
        <v>1777553.1</v>
      </c>
      <c r="J171" s="149"/>
    </row>
    <row r="172" spans="1:10" x14ac:dyDescent="0.25">
      <c r="A172" s="147" t="s">
        <v>191</v>
      </c>
      <c r="B172" s="136">
        <v>2571366.84</v>
      </c>
      <c r="C172" s="136">
        <v>0</v>
      </c>
      <c r="D172" s="136">
        <v>0</v>
      </c>
      <c r="E172" s="136">
        <v>0</v>
      </c>
      <c r="F172" s="136">
        <v>0</v>
      </c>
      <c r="G172" s="136">
        <f t="shared" si="29"/>
        <v>2571366.84</v>
      </c>
      <c r="H172" s="136">
        <f t="shared" si="29"/>
        <v>0</v>
      </c>
      <c r="I172" s="136">
        <f t="shared" si="30"/>
        <v>2571366.84</v>
      </c>
      <c r="J172" s="149"/>
    </row>
    <row r="173" spans="1:10" x14ac:dyDescent="0.25">
      <c r="A173" s="147" t="s">
        <v>192</v>
      </c>
      <c r="B173" s="136">
        <v>4555493.0199999902</v>
      </c>
      <c r="C173" s="136">
        <v>0</v>
      </c>
      <c r="D173" s="136">
        <v>0</v>
      </c>
      <c r="E173" s="136">
        <v>0</v>
      </c>
      <c r="F173" s="136">
        <v>0</v>
      </c>
      <c r="G173" s="136">
        <f t="shared" si="29"/>
        <v>4555493.0199999902</v>
      </c>
      <c r="H173" s="136">
        <f t="shared" si="29"/>
        <v>0</v>
      </c>
      <c r="I173" s="136">
        <f t="shared" si="30"/>
        <v>4555493.0199999902</v>
      </c>
      <c r="J173" s="149"/>
    </row>
    <row r="174" spans="1:10" x14ac:dyDescent="0.25">
      <c r="A174" s="147" t="s">
        <v>193</v>
      </c>
      <c r="B174" s="136">
        <v>142211.94</v>
      </c>
      <c r="C174" s="136">
        <v>0</v>
      </c>
      <c r="D174" s="136">
        <v>0</v>
      </c>
      <c r="E174" s="136">
        <v>0</v>
      </c>
      <c r="F174" s="136">
        <v>0</v>
      </c>
      <c r="G174" s="136">
        <f t="shared" si="29"/>
        <v>142211.94</v>
      </c>
      <c r="H174" s="136">
        <f t="shared" si="29"/>
        <v>0</v>
      </c>
      <c r="I174" s="136">
        <f t="shared" si="30"/>
        <v>142211.94</v>
      </c>
      <c r="J174" s="149"/>
    </row>
    <row r="175" spans="1:10" x14ac:dyDescent="0.25">
      <c r="A175" s="147" t="s">
        <v>194</v>
      </c>
      <c r="B175" s="136">
        <v>1704988.24</v>
      </c>
      <c r="C175" s="136">
        <v>0</v>
      </c>
      <c r="D175" s="136">
        <v>0</v>
      </c>
      <c r="E175" s="136">
        <v>0</v>
      </c>
      <c r="F175" s="136">
        <v>0</v>
      </c>
      <c r="G175" s="136">
        <f t="shared" si="29"/>
        <v>1704988.24</v>
      </c>
      <c r="H175" s="136">
        <f t="shared" si="29"/>
        <v>0</v>
      </c>
      <c r="I175" s="136">
        <f t="shared" si="30"/>
        <v>1704988.24</v>
      </c>
      <c r="J175" s="149"/>
    </row>
    <row r="176" spans="1:10" x14ac:dyDescent="0.25">
      <c r="A176" s="147" t="s">
        <v>195</v>
      </c>
      <c r="B176" s="136">
        <v>3314701.2800000003</v>
      </c>
      <c r="C176" s="136">
        <v>0</v>
      </c>
      <c r="D176" s="136">
        <v>0</v>
      </c>
      <c r="E176" s="136">
        <v>0</v>
      </c>
      <c r="F176" s="136">
        <v>0</v>
      </c>
      <c r="G176" s="136">
        <f t="shared" si="29"/>
        <v>3314701.2800000003</v>
      </c>
      <c r="H176" s="136">
        <f t="shared" si="29"/>
        <v>0</v>
      </c>
      <c r="I176" s="136">
        <f t="shared" si="30"/>
        <v>3314701.2800000003</v>
      </c>
      <c r="J176" s="149"/>
    </row>
    <row r="177" spans="1:10" x14ac:dyDescent="0.25">
      <c r="A177" s="147" t="s">
        <v>196</v>
      </c>
      <c r="B177" s="136">
        <v>12068386.559999999</v>
      </c>
      <c r="C177" s="136">
        <v>0</v>
      </c>
      <c r="D177" s="136">
        <v>0</v>
      </c>
      <c r="E177" s="136">
        <v>0</v>
      </c>
      <c r="F177" s="136">
        <v>0</v>
      </c>
      <c r="G177" s="136">
        <f t="shared" si="29"/>
        <v>12068386.559999999</v>
      </c>
      <c r="H177" s="136">
        <f t="shared" si="29"/>
        <v>0</v>
      </c>
      <c r="I177" s="136">
        <f t="shared" si="30"/>
        <v>12068386.559999999</v>
      </c>
      <c r="J177" s="149"/>
    </row>
    <row r="178" spans="1:10" x14ac:dyDescent="0.25">
      <c r="A178" s="147" t="s">
        <v>197</v>
      </c>
      <c r="B178" s="136">
        <v>1317138.67</v>
      </c>
      <c r="C178" s="136">
        <v>0</v>
      </c>
      <c r="D178" s="136">
        <v>0</v>
      </c>
      <c r="E178" s="136">
        <v>0</v>
      </c>
      <c r="F178" s="136">
        <v>0</v>
      </c>
      <c r="G178" s="136">
        <f t="shared" si="29"/>
        <v>1317138.67</v>
      </c>
      <c r="H178" s="136">
        <f t="shared" si="29"/>
        <v>0</v>
      </c>
      <c r="I178" s="136">
        <f t="shared" si="30"/>
        <v>1317138.67</v>
      </c>
      <c r="J178" s="149"/>
    </row>
    <row r="179" spans="1:10" x14ac:dyDescent="0.25">
      <c r="A179" s="147" t="s">
        <v>198</v>
      </c>
      <c r="B179" s="136">
        <v>541269.58000000007</v>
      </c>
      <c r="C179" s="136">
        <v>0</v>
      </c>
      <c r="D179" s="136">
        <v>0</v>
      </c>
      <c r="E179" s="136">
        <v>0</v>
      </c>
      <c r="F179" s="136">
        <v>0</v>
      </c>
      <c r="G179" s="136">
        <f t="shared" si="29"/>
        <v>541269.58000000007</v>
      </c>
      <c r="H179" s="136">
        <f t="shared" si="29"/>
        <v>0</v>
      </c>
      <c r="I179" s="136">
        <f t="shared" si="30"/>
        <v>541269.58000000007</v>
      </c>
      <c r="J179" s="149"/>
    </row>
    <row r="180" spans="1:10" x14ac:dyDescent="0.25">
      <c r="A180" s="147" t="s">
        <v>199</v>
      </c>
      <c r="B180" s="136">
        <v>-4.9500000000000401</v>
      </c>
      <c r="C180" s="136">
        <v>0</v>
      </c>
      <c r="D180" s="136">
        <v>0</v>
      </c>
      <c r="E180" s="136">
        <v>0</v>
      </c>
      <c r="F180" s="136">
        <v>0</v>
      </c>
      <c r="G180" s="136">
        <f t="shared" si="29"/>
        <v>-4.9500000000000401</v>
      </c>
      <c r="H180" s="136">
        <f t="shared" si="29"/>
        <v>0</v>
      </c>
      <c r="I180" s="136">
        <f t="shared" si="30"/>
        <v>-4.9500000000000401</v>
      </c>
      <c r="J180" s="149"/>
    </row>
    <row r="181" spans="1:10" x14ac:dyDescent="0.25">
      <c r="A181" s="147" t="s">
        <v>200</v>
      </c>
      <c r="B181" s="136">
        <v>1486798.51</v>
      </c>
      <c r="C181" s="136">
        <v>0</v>
      </c>
      <c r="D181" s="136">
        <v>0</v>
      </c>
      <c r="E181" s="136">
        <v>0</v>
      </c>
      <c r="F181" s="136">
        <v>0</v>
      </c>
      <c r="G181" s="136">
        <f t="shared" si="29"/>
        <v>1486798.51</v>
      </c>
      <c r="H181" s="136">
        <f t="shared" si="29"/>
        <v>0</v>
      </c>
      <c r="I181" s="136">
        <f t="shared" si="30"/>
        <v>1486798.51</v>
      </c>
      <c r="J181" s="149"/>
    </row>
    <row r="182" spans="1:10" x14ac:dyDescent="0.25">
      <c r="A182" s="147" t="s">
        <v>201</v>
      </c>
      <c r="B182" s="136">
        <v>34730225.140000001</v>
      </c>
      <c r="C182" s="136">
        <v>0</v>
      </c>
      <c r="D182" s="136">
        <v>0</v>
      </c>
      <c r="E182" s="136">
        <v>0</v>
      </c>
      <c r="F182" s="136">
        <v>0</v>
      </c>
      <c r="G182" s="136">
        <f t="shared" si="29"/>
        <v>34730225.140000001</v>
      </c>
      <c r="H182" s="136">
        <f t="shared" si="29"/>
        <v>0</v>
      </c>
      <c r="I182" s="136">
        <f t="shared" si="30"/>
        <v>34730225.140000001</v>
      </c>
      <c r="J182" s="149"/>
    </row>
    <row r="183" spans="1:10" x14ac:dyDescent="0.25">
      <c r="A183" s="147" t="s">
        <v>202</v>
      </c>
      <c r="B183" s="136">
        <v>12006810.93</v>
      </c>
      <c r="C183" s="136">
        <v>0</v>
      </c>
      <c r="D183" s="136">
        <v>0</v>
      </c>
      <c r="E183" s="136">
        <v>0</v>
      </c>
      <c r="F183" s="136">
        <v>0</v>
      </c>
      <c r="G183" s="136">
        <f t="shared" si="29"/>
        <v>12006810.93</v>
      </c>
      <c r="H183" s="136">
        <f t="shared" si="29"/>
        <v>0</v>
      </c>
      <c r="I183" s="136">
        <f t="shared" si="30"/>
        <v>12006810.93</v>
      </c>
      <c r="J183" s="149"/>
    </row>
    <row r="184" spans="1:10" x14ac:dyDescent="0.25">
      <c r="A184" s="147" t="s">
        <v>203</v>
      </c>
      <c r="B184" s="136">
        <v>171037.47</v>
      </c>
      <c r="C184" s="136">
        <v>0</v>
      </c>
      <c r="D184" s="136">
        <v>0</v>
      </c>
      <c r="E184" s="136">
        <v>0</v>
      </c>
      <c r="F184" s="136">
        <v>0</v>
      </c>
      <c r="G184" s="136">
        <f t="shared" si="29"/>
        <v>171037.47</v>
      </c>
      <c r="H184" s="136">
        <f t="shared" si="29"/>
        <v>0</v>
      </c>
      <c r="I184" s="136">
        <f t="shared" si="30"/>
        <v>171037.47</v>
      </c>
      <c r="J184" s="149"/>
    </row>
    <row r="185" spans="1:10" x14ac:dyDescent="0.25">
      <c r="A185" s="147" t="s">
        <v>204</v>
      </c>
      <c r="B185" s="136">
        <v>1958091.5599999989</v>
      </c>
      <c r="C185" s="136">
        <v>0</v>
      </c>
      <c r="D185" s="136">
        <v>0</v>
      </c>
      <c r="E185" s="136">
        <v>0</v>
      </c>
      <c r="F185" s="136">
        <v>0</v>
      </c>
      <c r="G185" s="136">
        <f t="shared" si="29"/>
        <v>1958091.5599999989</v>
      </c>
      <c r="H185" s="136">
        <f t="shared" si="29"/>
        <v>0</v>
      </c>
      <c r="I185" s="136">
        <f t="shared" si="30"/>
        <v>1958091.5599999989</v>
      </c>
      <c r="J185" s="149"/>
    </row>
    <row r="186" spans="1:10" x14ac:dyDescent="0.25">
      <c r="A186" s="147" t="s">
        <v>205</v>
      </c>
      <c r="B186" s="136">
        <v>519036.87999999896</v>
      </c>
      <c r="C186" s="136">
        <v>0</v>
      </c>
      <c r="D186" s="136">
        <v>0</v>
      </c>
      <c r="E186" s="136">
        <v>0</v>
      </c>
      <c r="F186" s="136">
        <v>0</v>
      </c>
      <c r="G186" s="136">
        <f t="shared" si="29"/>
        <v>519036.87999999896</v>
      </c>
      <c r="H186" s="136">
        <f t="shared" si="29"/>
        <v>0</v>
      </c>
      <c r="I186" s="136">
        <f t="shared" si="30"/>
        <v>519036.87999999896</v>
      </c>
      <c r="J186" s="149"/>
    </row>
    <row r="187" spans="1:10" x14ac:dyDescent="0.25">
      <c r="A187" s="147" t="s">
        <v>206</v>
      </c>
      <c r="B187" s="136">
        <v>0</v>
      </c>
      <c r="C187" s="136">
        <v>0</v>
      </c>
      <c r="D187" s="136">
        <v>0</v>
      </c>
      <c r="E187" s="136">
        <v>0</v>
      </c>
      <c r="F187" s="136">
        <v>0</v>
      </c>
      <c r="G187" s="136">
        <f t="shared" si="29"/>
        <v>0</v>
      </c>
      <c r="H187" s="136">
        <f t="shared" si="29"/>
        <v>0</v>
      </c>
      <c r="I187" s="136">
        <f t="shared" si="30"/>
        <v>0</v>
      </c>
      <c r="J187" s="149"/>
    </row>
    <row r="188" spans="1:10" x14ac:dyDescent="0.25">
      <c r="A188" s="147" t="s">
        <v>207</v>
      </c>
      <c r="B188" s="136">
        <v>0</v>
      </c>
      <c r="C188" s="136">
        <v>2408128.4699999997</v>
      </c>
      <c r="D188" s="136">
        <v>0</v>
      </c>
      <c r="E188" s="136">
        <v>0</v>
      </c>
      <c r="F188" s="136">
        <v>0</v>
      </c>
      <c r="G188" s="136">
        <f t="shared" si="29"/>
        <v>0</v>
      </c>
      <c r="H188" s="136">
        <f t="shared" si="29"/>
        <v>2408128.4699999997</v>
      </c>
      <c r="I188" s="136">
        <f t="shared" si="30"/>
        <v>2408128.4699999997</v>
      </c>
      <c r="J188" s="149"/>
    </row>
    <row r="189" spans="1:10" x14ac:dyDescent="0.25">
      <c r="A189" s="147" t="s">
        <v>208</v>
      </c>
      <c r="B189" s="136">
        <v>0</v>
      </c>
      <c r="C189" s="136">
        <v>248128.58</v>
      </c>
      <c r="D189" s="136">
        <v>0</v>
      </c>
      <c r="E189" s="136">
        <v>0</v>
      </c>
      <c r="F189" s="136">
        <v>0</v>
      </c>
      <c r="G189" s="136">
        <f t="shared" si="29"/>
        <v>0</v>
      </c>
      <c r="H189" s="136">
        <f t="shared" si="29"/>
        <v>248128.58</v>
      </c>
      <c r="I189" s="136">
        <f t="shared" si="30"/>
        <v>248128.58</v>
      </c>
      <c r="J189" s="149"/>
    </row>
    <row r="190" spans="1:10" x14ac:dyDescent="0.25">
      <c r="A190" s="147" t="s">
        <v>209</v>
      </c>
      <c r="B190" s="136">
        <v>0</v>
      </c>
      <c r="C190" s="136">
        <v>17766601.990000002</v>
      </c>
      <c r="D190" s="136">
        <v>0</v>
      </c>
      <c r="E190" s="136">
        <v>0</v>
      </c>
      <c r="F190" s="136">
        <v>0</v>
      </c>
      <c r="G190" s="136">
        <f t="shared" si="29"/>
        <v>0</v>
      </c>
      <c r="H190" s="136">
        <f t="shared" si="29"/>
        <v>17766601.990000002</v>
      </c>
      <c r="I190" s="136">
        <f t="shared" si="30"/>
        <v>17766601.990000002</v>
      </c>
      <c r="J190" s="149"/>
    </row>
    <row r="191" spans="1:10" x14ac:dyDescent="0.25">
      <c r="A191" s="147" t="s">
        <v>210</v>
      </c>
      <c r="B191" s="136">
        <v>0</v>
      </c>
      <c r="C191" s="136">
        <v>1746479.5299999998</v>
      </c>
      <c r="D191" s="136">
        <v>0</v>
      </c>
      <c r="E191" s="136">
        <v>0</v>
      </c>
      <c r="F191" s="136">
        <v>0</v>
      </c>
      <c r="G191" s="136">
        <f t="shared" si="29"/>
        <v>0</v>
      </c>
      <c r="H191" s="136">
        <f t="shared" si="29"/>
        <v>1746479.5299999998</v>
      </c>
      <c r="I191" s="136">
        <f t="shared" si="30"/>
        <v>1746479.5299999998</v>
      </c>
      <c r="J191" s="149"/>
    </row>
    <row r="192" spans="1:10" x14ac:dyDescent="0.25">
      <c r="A192" s="147" t="s">
        <v>211</v>
      </c>
      <c r="B192" s="136">
        <v>0</v>
      </c>
      <c r="C192" s="136">
        <v>449171.91000000003</v>
      </c>
      <c r="D192" s="136">
        <v>0</v>
      </c>
      <c r="E192" s="136">
        <v>0</v>
      </c>
      <c r="F192" s="136">
        <v>0</v>
      </c>
      <c r="G192" s="136">
        <f t="shared" si="29"/>
        <v>0</v>
      </c>
      <c r="H192" s="136">
        <f t="shared" si="29"/>
        <v>449171.91000000003</v>
      </c>
      <c r="I192" s="136">
        <f t="shared" si="30"/>
        <v>449171.91000000003</v>
      </c>
      <c r="J192" s="149"/>
    </row>
    <row r="193" spans="1:11" x14ac:dyDescent="0.25">
      <c r="A193" s="147" t="s">
        <v>212</v>
      </c>
      <c r="B193" s="136">
        <v>0</v>
      </c>
      <c r="C193" s="136">
        <v>2859450.9699999997</v>
      </c>
      <c r="D193" s="136">
        <v>0</v>
      </c>
      <c r="E193" s="136">
        <v>0</v>
      </c>
      <c r="F193" s="136">
        <v>0</v>
      </c>
      <c r="G193" s="136">
        <f t="shared" si="29"/>
        <v>0</v>
      </c>
      <c r="H193" s="136">
        <f t="shared" si="29"/>
        <v>2859450.9699999997</v>
      </c>
      <c r="I193" s="136">
        <f t="shared" si="30"/>
        <v>2859450.9699999997</v>
      </c>
      <c r="J193" s="149"/>
    </row>
    <row r="194" spans="1:11" x14ac:dyDescent="0.25">
      <c r="A194" s="147" t="s">
        <v>213</v>
      </c>
      <c r="B194" s="136">
        <v>0</v>
      </c>
      <c r="C194" s="136">
        <v>3502702.8799999896</v>
      </c>
      <c r="D194" s="136">
        <v>0</v>
      </c>
      <c r="E194" s="136">
        <v>0</v>
      </c>
      <c r="F194" s="136">
        <v>0</v>
      </c>
      <c r="G194" s="136">
        <f t="shared" si="29"/>
        <v>0</v>
      </c>
      <c r="H194" s="136">
        <f t="shared" si="29"/>
        <v>3502702.8799999896</v>
      </c>
      <c r="I194" s="136">
        <f t="shared" si="30"/>
        <v>3502702.8799999896</v>
      </c>
      <c r="J194" s="149"/>
    </row>
    <row r="195" spans="1:11" x14ac:dyDescent="0.25">
      <c r="A195" s="147" t="s">
        <v>214</v>
      </c>
      <c r="B195" s="136">
        <v>0</v>
      </c>
      <c r="C195" s="136">
        <v>14763703.899999999</v>
      </c>
      <c r="D195" s="136">
        <v>0</v>
      </c>
      <c r="E195" s="136">
        <v>0</v>
      </c>
      <c r="F195" s="136">
        <v>0</v>
      </c>
      <c r="G195" s="136">
        <f t="shared" si="29"/>
        <v>0</v>
      </c>
      <c r="H195" s="136">
        <f t="shared" si="29"/>
        <v>14763703.899999999</v>
      </c>
      <c r="I195" s="136">
        <f t="shared" si="30"/>
        <v>14763703.899999999</v>
      </c>
      <c r="J195" s="149"/>
    </row>
    <row r="196" spans="1:11" x14ac:dyDescent="0.25">
      <c r="A196" s="147" t="s">
        <v>215</v>
      </c>
      <c r="B196" s="136">
        <v>0</v>
      </c>
      <c r="C196" s="136">
        <v>219295.23</v>
      </c>
      <c r="D196" s="136">
        <v>0</v>
      </c>
      <c r="E196" s="136">
        <v>0</v>
      </c>
      <c r="F196" s="136">
        <v>0</v>
      </c>
      <c r="G196" s="136">
        <f t="shared" si="29"/>
        <v>0</v>
      </c>
      <c r="H196" s="136">
        <f t="shared" si="29"/>
        <v>219295.23</v>
      </c>
      <c r="I196" s="136">
        <f t="shared" si="30"/>
        <v>219295.23</v>
      </c>
      <c r="J196" s="149"/>
    </row>
    <row r="197" spans="1:11" x14ac:dyDescent="0.25">
      <c r="A197" s="147" t="s">
        <v>216</v>
      </c>
      <c r="B197" s="136">
        <v>0</v>
      </c>
      <c r="C197" s="136">
        <v>58127.79</v>
      </c>
      <c r="D197" s="136">
        <v>0</v>
      </c>
      <c r="E197" s="136">
        <v>0</v>
      </c>
      <c r="F197" s="136">
        <v>0</v>
      </c>
      <c r="G197" s="136">
        <f t="shared" si="29"/>
        <v>0</v>
      </c>
      <c r="H197" s="136">
        <f t="shared" si="29"/>
        <v>58127.79</v>
      </c>
      <c r="I197" s="136">
        <f t="shared" si="30"/>
        <v>58127.79</v>
      </c>
      <c r="J197" s="149"/>
    </row>
    <row r="198" spans="1:11" x14ac:dyDescent="0.25">
      <c r="A198" s="147" t="s">
        <v>217</v>
      </c>
      <c r="B198" s="136">
        <v>0</v>
      </c>
      <c r="C198" s="136">
        <v>134870.25</v>
      </c>
      <c r="D198" s="136">
        <v>0</v>
      </c>
      <c r="E198" s="136">
        <v>0</v>
      </c>
      <c r="F198" s="136">
        <v>0</v>
      </c>
      <c r="G198" s="136">
        <f t="shared" si="29"/>
        <v>0</v>
      </c>
      <c r="H198" s="136">
        <f t="shared" si="29"/>
        <v>134870.25</v>
      </c>
      <c r="I198" s="136">
        <f t="shared" si="30"/>
        <v>134870.25</v>
      </c>
      <c r="J198" s="149"/>
    </row>
    <row r="199" spans="1:11" x14ac:dyDescent="0.25">
      <c r="A199" s="147" t="s">
        <v>218</v>
      </c>
      <c r="B199" s="136">
        <v>0</v>
      </c>
      <c r="C199" s="136">
        <v>8510356.9800000004</v>
      </c>
      <c r="D199" s="136">
        <v>0</v>
      </c>
      <c r="E199" s="136">
        <v>0</v>
      </c>
      <c r="F199" s="136">
        <v>0</v>
      </c>
      <c r="G199" s="136">
        <f t="shared" si="29"/>
        <v>0</v>
      </c>
      <c r="H199" s="136">
        <f t="shared" si="29"/>
        <v>8510356.9800000004</v>
      </c>
      <c r="I199" s="136">
        <f t="shared" si="30"/>
        <v>8510356.9800000004</v>
      </c>
      <c r="J199" s="149"/>
    </row>
    <row r="200" spans="1:11" x14ac:dyDescent="0.25">
      <c r="A200" s="147" t="s">
        <v>219</v>
      </c>
      <c r="B200" s="136">
        <v>0</v>
      </c>
      <c r="C200" s="136">
        <v>776080.37</v>
      </c>
      <c r="D200" s="136">
        <v>0</v>
      </c>
      <c r="E200" s="136">
        <v>0</v>
      </c>
      <c r="F200" s="136">
        <v>0</v>
      </c>
      <c r="G200" s="136">
        <f t="shared" si="29"/>
        <v>0</v>
      </c>
      <c r="H200" s="136">
        <f t="shared" si="29"/>
        <v>776080.37</v>
      </c>
      <c r="I200" s="136">
        <f t="shared" si="30"/>
        <v>776080.37</v>
      </c>
      <c r="J200" s="149"/>
    </row>
    <row r="201" spans="1:11" x14ac:dyDescent="0.25">
      <c r="A201" s="147" t="s">
        <v>220</v>
      </c>
      <c r="B201" s="136">
        <v>0</v>
      </c>
      <c r="C201" s="136">
        <v>356292.56999999902</v>
      </c>
      <c r="D201" s="136">
        <v>0</v>
      </c>
      <c r="E201" s="136">
        <v>0</v>
      </c>
      <c r="F201" s="136">
        <v>0</v>
      </c>
      <c r="G201" s="136">
        <f t="shared" si="29"/>
        <v>0</v>
      </c>
      <c r="H201" s="136">
        <f t="shared" si="29"/>
        <v>356292.56999999902</v>
      </c>
      <c r="I201" s="136">
        <f t="shared" si="30"/>
        <v>356292.56999999902</v>
      </c>
      <c r="J201" s="149"/>
    </row>
    <row r="202" spans="1:11" x14ac:dyDescent="0.25">
      <c r="A202" s="147" t="s">
        <v>221</v>
      </c>
      <c r="B202" s="136">
        <v>0</v>
      </c>
      <c r="C202" s="136">
        <v>4750713.2199999895</v>
      </c>
      <c r="D202" s="136">
        <v>0</v>
      </c>
      <c r="E202" s="136">
        <v>0</v>
      </c>
      <c r="F202" s="136">
        <v>0</v>
      </c>
      <c r="G202" s="136">
        <f t="shared" si="29"/>
        <v>0</v>
      </c>
      <c r="H202" s="136">
        <f t="shared" si="29"/>
        <v>4750713.2199999895</v>
      </c>
      <c r="I202" s="136">
        <f t="shared" si="30"/>
        <v>4750713.2199999895</v>
      </c>
      <c r="J202" s="149"/>
    </row>
    <row r="203" spans="1:11" x14ac:dyDescent="0.25">
      <c r="A203" s="147" t="s">
        <v>222</v>
      </c>
      <c r="B203" s="136">
        <v>0</v>
      </c>
      <c r="C203" s="136">
        <v>1038755.6799999999</v>
      </c>
      <c r="D203" s="136">
        <v>0</v>
      </c>
      <c r="E203" s="136">
        <v>0</v>
      </c>
      <c r="F203" s="136">
        <v>0</v>
      </c>
      <c r="G203" s="136">
        <f t="shared" si="29"/>
        <v>0</v>
      </c>
      <c r="H203" s="136">
        <f t="shared" si="29"/>
        <v>1038755.6799999999</v>
      </c>
      <c r="I203" s="136">
        <f t="shared" si="30"/>
        <v>1038755.6799999999</v>
      </c>
      <c r="J203" s="149"/>
    </row>
    <row r="204" spans="1:11" x14ac:dyDescent="0.25">
      <c r="A204" s="147" t="s">
        <v>223</v>
      </c>
      <c r="B204" s="138">
        <v>0</v>
      </c>
      <c r="C204" s="138">
        <v>585307.78</v>
      </c>
      <c r="D204" s="138">
        <v>0</v>
      </c>
      <c r="E204" s="138">
        <v>0</v>
      </c>
      <c r="F204" s="138">
        <v>0</v>
      </c>
      <c r="G204" s="138">
        <f t="shared" si="29"/>
        <v>0</v>
      </c>
      <c r="H204" s="138">
        <f t="shared" si="29"/>
        <v>585307.78</v>
      </c>
      <c r="I204" s="138">
        <f t="shared" si="30"/>
        <v>585307.78</v>
      </c>
      <c r="J204" s="149"/>
    </row>
    <row r="205" spans="1:11" x14ac:dyDescent="0.25">
      <c r="A205" s="147" t="s">
        <v>224</v>
      </c>
      <c r="B205" s="136">
        <v>83251239.00999999</v>
      </c>
      <c r="C205" s="136">
        <v>60174168.099999979</v>
      </c>
      <c r="D205" s="136">
        <v>0</v>
      </c>
      <c r="E205" s="136">
        <v>0</v>
      </c>
      <c r="F205" s="136">
        <v>0</v>
      </c>
      <c r="G205" s="136">
        <f t="shared" ref="G205:I205" si="31">SUM(G169:G204)</f>
        <v>83251239.00999999</v>
      </c>
      <c r="H205" s="136">
        <f t="shared" si="31"/>
        <v>60174168.099999979</v>
      </c>
      <c r="I205" s="136">
        <f t="shared" si="31"/>
        <v>143425407.10999998</v>
      </c>
      <c r="J205" s="149"/>
    </row>
    <row r="206" spans="1:11" x14ac:dyDescent="0.25">
      <c r="A206" s="137" t="s">
        <v>225</v>
      </c>
      <c r="B206" s="136"/>
      <c r="C206" s="136"/>
      <c r="D206" s="136"/>
      <c r="E206" s="136"/>
      <c r="F206" s="136"/>
      <c r="G206" s="136"/>
      <c r="H206" s="136"/>
      <c r="I206" s="136"/>
      <c r="J206" s="149"/>
    </row>
    <row r="207" spans="1:11" x14ac:dyDescent="0.25">
      <c r="A207" s="147" t="s">
        <v>226</v>
      </c>
      <c r="B207" s="136">
        <v>0</v>
      </c>
      <c r="C207" s="136">
        <v>0</v>
      </c>
      <c r="D207" s="136">
        <v>225454.43</v>
      </c>
      <c r="E207" s="136">
        <v>130876.3</v>
      </c>
      <c r="F207" s="136">
        <v>94578.13</v>
      </c>
      <c r="G207" s="136">
        <f>B207+E207</f>
        <v>130876.3</v>
      </c>
      <c r="H207" s="136">
        <f t="shared" ref="H207:H211" si="32">C207+F207</f>
        <v>94578.13</v>
      </c>
      <c r="I207" s="136">
        <f t="shared" ref="I207:I210" si="33">SUM(G207:H207)</f>
        <v>225454.43</v>
      </c>
      <c r="J207" s="154">
        <f>+'Allocators (CBR)'!F9</f>
        <v>0.58050000000000002</v>
      </c>
      <c r="K207" s="154">
        <f>+'Allocators (CBR)'!G9</f>
        <v>0.41949999999999998</v>
      </c>
    </row>
    <row r="208" spans="1:11" x14ac:dyDescent="0.25">
      <c r="A208" s="147" t="s">
        <v>227</v>
      </c>
      <c r="B208" s="136">
        <v>10297609.5</v>
      </c>
      <c r="C208" s="136">
        <v>7598437.6899999995</v>
      </c>
      <c r="D208" s="136">
        <v>1481683.85</v>
      </c>
      <c r="E208" s="136">
        <v>921755.52</v>
      </c>
      <c r="F208" s="136">
        <v>559928.32999999996</v>
      </c>
      <c r="G208" s="136">
        <f t="shared" ref="G208:G211" si="34">B208+E208</f>
        <v>11219365.02</v>
      </c>
      <c r="H208" s="136">
        <f t="shared" si="32"/>
        <v>8158366.0199999996</v>
      </c>
      <c r="I208" s="136">
        <f t="shared" si="33"/>
        <v>19377731.039999999</v>
      </c>
      <c r="J208" s="154">
        <f>+'Allocators (CBR)'!F10</f>
        <v>0.62209999999999999</v>
      </c>
      <c r="K208" s="154">
        <f>+'Allocators (CBR)'!G10</f>
        <v>0.37790000000000001</v>
      </c>
    </row>
    <row r="209" spans="1:11" x14ac:dyDescent="0.25">
      <c r="A209" s="147" t="s">
        <v>228</v>
      </c>
      <c r="B209" s="136">
        <v>1111461.81</v>
      </c>
      <c r="C209" s="136">
        <v>1326243.32</v>
      </c>
      <c r="D209" s="136">
        <v>37890442.9099999</v>
      </c>
      <c r="E209" s="136">
        <v>21995402.109999999</v>
      </c>
      <c r="F209" s="136">
        <v>15895040.800000001</v>
      </c>
      <c r="G209" s="136">
        <f t="shared" si="34"/>
        <v>23106863.919999998</v>
      </c>
      <c r="H209" s="136">
        <f t="shared" si="32"/>
        <v>17221284.120000001</v>
      </c>
      <c r="I209" s="136">
        <f t="shared" si="33"/>
        <v>40328148.039999999</v>
      </c>
      <c r="J209" s="154">
        <f>+'Allocators (CBR)'!F11</f>
        <v>0.58050000000000002</v>
      </c>
      <c r="K209" s="154">
        <f>+'Allocators (CBR)'!G11</f>
        <v>0.41949999999999998</v>
      </c>
    </row>
    <row r="210" spans="1:11" x14ac:dyDescent="0.25">
      <c r="A210" s="147" t="s">
        <v>229</v>
      </c>
      <c r="B210" s="136">
        <v>18738362.699999999</v>
      </c>
      <c r="C210" s="136">
        <v>4330979.2799999993</v>
      </c>
      <c r="D210" s="136">
        <v>6637.31</v>
      </c>
      <c r="E210" s="136">
        <v>4393.24</v>
      </c>
      <c r="F210" s="136">
        <v>2244.0700000000002</v>
      </c>
      <c r="G210" s="136">
        <f t="shared" si="34"/>
        <v>18742755.939999998</v>
      </c>
      <c r="H210" s="136">
        <f t="shared" si="32"/>
        <v>4333223.3499999996</v>
      </c>
      <c r="I210" s="136">
        <f t="shared" si="33"/>
        <v>23075979.289999999</v>
      </c>
      <c r="J210" s="154">
        <f>+'Allocators (CBR)'!E68</f>
        <v>0.66190000000000004</v>
      </c>
      <c r="K210" s="154">
        <f>+'Allocators (CBR)'!F68</f>
        <v>0.33810000000000001</v>
      </c>
    </row>
    <row r="211" spans="1:11" x14ac:dyDescent="0.25">
      <c r="A211" s="147" t="s">
        <v>230</v>
      </c>
      <c r="B211" s="138">
        <v>0</v>
      </c>
      <c r="C211" s="138">
        <v>0</v>
      </c>
      <c r="D211" s="138">
        <v>0</v>
      </c>
      <c r="E211" s="138">
        <v>0</v>
      </c>
      <c r="F211" s="138">
        <v>0</v>
      </c>
      <c r="G211" s="138">
        <f t="shared" si="34"/>
        <v>0</v>
      </c>
      <c r="H211" s="138">
        <f t="shared" si="32"/>
        <v>0</v>
      </c>
      <c r="I211" s="138">
        <f>SUM(G211:H211)</f>
        <v>0</v>
      </c>
      <c r="J211" s="154"/>
      <c r="K211" s="154"/>
    </row>
    <row r="212" spans="1:11" x14ac:dyDescent="0.25">
      <c r="A212" s="147" t="s">
        <v>231</v>
      </c>
      <c r="B212" s="136">
        <v>30147434.009999998</v>
      </c>
      <c r="C212" s="136">
        <v>13255660.289999999</v>
      </c>
      <c r="D212" s="136">
        <v>39604218.499999903</v>
      </c>
      <c r="E212" s="136">
        <v>23052427.169999998</v>
      </c>
      <c r="F212" s="136">
        <v>16551791.330000002</v>
      </c>
      <c r="G212" s="136">
        <f t="shared" ref="G212:I212" si="35">SUM(G207:G211)</f>
        <v>53199861.179999992</v>
      </c>
      <c r="H212" s="136">
        <f t="shared" si="35"/>
        <v>29807451.619999997</v>
      </c>
      <c r="I212" s="136">
        <f t="shared" si="35"/>
        <v>83007312.799999997</v>
      </c>
      <c r="J212" s="149"/>
    </row>
    <row r="213" spans="1:11" x14ac:dyDescent="0.25">
      <c r="A213" s="137" t="s">
        <v>232</v>
      </c>
      <c r="B213" s="136"/>
      <c r="C213" s="136"/>
      <c r="D213" s="136"/>
      <c r="E213" s="136"/>
      <c r="F213" s="136"/>
      <c r="G213" s="136"/>
      <c r="H213" s="136"/>
      <c r="I213" s="136"/>
      <c r="J213" s="149"/>
    </row>
    <row r="214" spans="1:11" x14ac:dyDescent="0.25">
      <c r="A214" s="147" t="s">
        <v>233</v>
      </c>
      <c r="B214" s="136">
        <v>17603215.82</v>
      </c>
      <c r="C214" s="136">
        <v>4890170.3499999996</v>
      </c>
      <c r="D214" s="136">
        <v>1163430.49</v>
      </c>
      <c r="E214" s="136">
        <v>675371.4</v>
      </c>
      <c r="F214" s="136">
        <v>488059.09</v>
      </c>
      <c r="G214" s="136">
        <f t="shared" ref="G214:H220" si="36">B214+E214</f>
        <v>18278587.219999999</v>
      </c>
      <c r="H214" s="136">
        <f t="shared" si="36"/>
        <v>5378229.4399999995</v>
      </c>
      <c r="I214" s="136">
        <f t="shared" ref="I214:I220" si="37">SUM(G214:H214)</f>
        <v>23656816.659999996</v>
      </c>
      <c r="J214" s="154">
        <f>+'Allocators (CBR)'!F16</f>
        <v>0.58050000000000002</v>
      </c>
      <c r="K214" s="154">
        <f>+'Allocators (CBR)'!G16</f>
        <v>0.41949999999999998</v>
      </c>
    </row>
    <row r="215" spans="1:11" x14ac:dyDescent="0.25">
      <c r="A215" s="147" t="s">
        <v>234</v>
      </c>
      <c r="B215" s="136">
        <v>1843574.6800000002</v>
      </c>
      <c r="C215" s="136">
        <v>533547.31999999995</v>
      </c>
      <c r="D215" s="136">
        <v>2088370.16</v>
      </c>
      <c r="E215" s="136">
        <v>1212298.8799999999</v>
      </c>
      <c r="F215" s="136">
        <v>876071.28</v>
      </c>
      <c r="G215" s="136">
        <f t="shared" si="36"/>
        <v>3055873.56</v>
      </c>
      <c r="H215" s="136">
        <f t="shared" si="36"/>
        <v>1409618.6</v>
      </c>
      <c r="I215" s="136">
        <f t="shared" si="37"/>
        <v>4465492.16</v>
      </c>
      <c r="J215" s="154">
        <f>+'Allocators (CBR)'!F17</f>
        <v>0.58050000000000002</v>
      </c>
      <c r="K215" s="154">
        <f>+'Allocators (CBR)'!G17</f>
        <v>0.41949999999999998</v>
      </c>
    </row>
    <row r="216" spans="1:11" x14ac:dyDescent="0.25">
      <c r="A216" s="147" t="s">
        <v>235</v>
      </c>
      <c r="B216" s="136">
        <v>0</v>
      </c>
      <c r="C216" s="136">
        <v>0</v>
      </c>
      <c r="D216" s="136">
        <v>1538</v>
      </c>
      <c r="E216" s="136">
        <v>892.81</v>
      </c>
      <c r="F216" s="136">
        <v>645.19000000000005</v>
      </c>
      <c r="G216" s="136">
        <f t="shared" si="36"/>
        <v>892.81</v>
      </c>
      <c r="H216" s="136">
        <f t="shared" si="36"/>
        <v>645.19000000000005</v>
      </c>
      <c r="I216" s="136">
        <f t="shared" si="37"/>
        <v>1538</v>
      </c>
      <c r="J216" s="154">
        <f>+'Allocators (CBR)'!F18</f>
        <v>0.58050000000000002</v>
      </c>
      <c r="K216" s="154">
        <f>+'Allocators (CBR)'!G18</f>
        <v>0.41949999999999998</v>
      </c>
    </row>
    <row r="217" spans="1:11" x14ac:dyDescent="0.25">
      <c r="A217" s="147" t="s">
        <v>236</v>
      </c>
      <c r="B217" s="136">
        <v>0</v>
      </c>
      <c r="C217" s="136">
        <v>0</v>
      </c>
      <c r="D217" s="136">
        <v>0</v>
      </c>
      <c r="E217" s="136">
        <v>0</v>
      </c>
      <c r="F217" s="136">
        <v>0</v>
      </c>
      <c r="G217" s="136">
        <f t="shared" si="36"/>
        <v>0</v>
      </c>
      <c r="H217" s="136">
        <f t="shared" si="36"/>
        <v>0</v>
      </c>
      <c r="I217" s="136">
        <f t="shared" si="37"/>
        <v>0</v>
      </c>
      <c r="J217" s="154">
        <f>+'Allocators (CBR)'!F19</f>
        <v>0.58050000000000002</v>
      </c>
      <c r="K217" s="154">
        <f>+'Allocators (CBR)'!G19</f>
        <v>0.41949999999999998</v>
      </c>
    </row>
    <row r="218" spans="1:11" x14ac:dyDescent="0.25">
      <c r="A218" s="147" t="s">
        <v>237</v>
      </c>
      <c r="B218" s="136">
        <v>1101784.58</v>
      </c>
      <c r="C218" s="136">
        <v>0</v>
      </c>
      <c r="D218" s="136">
        <v>-510279.26999999996</v>
      </c>
      <c r="E218" s="136">
        <v>-296217.12</v>
      </c>
      <c r="F218" s="136">
        <v>-214062.15</v>
      </c>
      <c r="G218" s="136">
        <f t="shared" si="36"/>
        <v>805567.46000000008</v>
      </c>
      <c r="H218" s="136">
        <f t="shared" si="36"/>
        <v>-214062.15</v>
      </c>
      <c r="I218" s="136">
        <f t="shared" si="37"/>
        <v>591505.31000000006</v>
      </c>
      <c r="J218" s="154">
        <f>+'Allocators (CBR)'!F20</f>
        <v>0.58050000000000002</v>
      </c>
      <c r="K218" s="154">
        <f>+'Allocators (CBR)'!G20</f>
        <v>0.41949999999999998</v>
      </c>
    </row>
    <row r="219" spans="1:11" x14ac:dyDescent="0.25">
      <c r="A219" s="147" t="s">
        <v>238</v>
      </c>
      <c r="B219" s="136">
        <v>0</v>
      </c>
      <c r="C219" s="136">
        <v>0</v>
      </c>
      <c r="D219" s="136">
        <v>0</v>
      </c>
      <c r="E219" s="136">
        <v>0</v>
      </c>
      <c r="F219" s="136">
        <v>0</v>
      </c>
      <c r="G219" s="136">
        <f t="shared" si="36"/>
        <v>0</v>
      </c>
      <c r="H219" s="136">
        <f t="shared" si="36"/>
        <v>0</v>
      </c>
      <c r="I219" s="136">
        <f t="shared" si="37"/>
        <v>0</v>
      </c>
      <c r="J219" s="154">
        <f>+'Allocators (CBR)'!F21</f>
        <v>0.58050000000000002</v>
      </c>
      <c r="K219" s="154">
        <f>+'Allocators (CBR)'!G21</f>
        <v>0.41949999999999998</v>
      </c>
    </row>
    <row r="220" spans="1:11" x14ac:dyDescent="0.25">
      <c r="A220" s="147" t="s">
        <v>239</v>
      </c>
      <c r="B220" s="138">
        <v>0</v>
      </c>
      <c r="C220" s="138">
        <v>0</v>
      </c>
      <c r="D220" s="138">
        <v>0</v>
      </c>
      <c r="E220" s="138">
        <v>0</v>
      </c>
      <c r="F220" s="138">
        <v>0</v>
      </c>
      <c r="G220" s="138">
        <f t="shared" si="36"/>
        <v>0</v>
      </c>
      <c r="H220" s="138">
        <f t="shared" si="36"/>
        <v>0</v>
      </c>
      <c r="I220" s="138">
        <f t="shared" si="37"/>
        <v>0</v>
      </c>
      <c r="J220" s="154">
        <f>+'Allocators (CBR)'!F22</f>
        <v>0.58050000000000002</v>
      </c>
      <c r="K220" s="154">
        <f>+'Allocators (CBR)'!G22</f>
        <v>0.41949999999999998</v>
      </c>
    </row>
    <row r="221" spans="1:11" x14ac:dyDescent="0.25">
      <c r="A221" s="147" t="s">
        <v>240</v>
      </c>
      <c r="B221" s="136">
        <v>20548575.079999998</v>
      </c>
      <c r="C221" s="136">
        <v>5423717.6699999999</v>
      </c>
      <c r="D221" s="136">
        <v>2743059.38</v>
      </c>
      <c r="E221" s="136">
        <v>1592345.9699999997</v>
      </c>
      <c r="F221" s="136">
        <v>1150713.4100000001</v>
      </c>
      <c r="G221" s="136">
        <f t="shared" ref="G221:I221" si="38">SUM(G214:G220)</f>
        <v>22140921.049999997</v>
      </c>
      <c r="H221" s="136">
        <f t="shared" si="38"/>
        <v>6574431.0799999991</v>
      </c>
      <c r="I221" s="136">
        <f t="shared" si="38"/>
        <v>28715352.129999995</v>
      </c>
      <c r="J221" s="149"/>
    </row>
    <row r="222" spans="1:11" x14ac:dyDescent="0.25">
      <c r="A222" s="137" t="s">
        <v>241</v>
      </c>
      <c r="B222" s="136"/>
      <c r="C222" s="136"/>
      <c r="D222" s="136"/>
      <c r="E222" s="136"/>
      <c r="F222" s="136"/>
      <c r="G222" s="136"/>
      <c r="H222" s="136"/>
      <c r="I222" s="136"/>
      <c r="J222" s="149"/>
    </row>
    <row r="223" spans="1:11" x14ac:dyDescent="0.25">
      <c r="A223" s="155" t="s">
        <v>242</v>
      </c>
      <c r="B223" s="138">
        <v>97087902.950000003</v>
      </c>
      <c r="C223" s="138">
        <v>14625833.34</v>
      </c>
      <c r="D223" s="138">
        <v>0</v>
      </c>
      <c r="E223" s="138">
        <v>0</v>
      </c>
      <c r="F223" s="138">
        <v>0</v>
      </c>
      <c r="G223" s="138">
        <f t="shared" ref="G223:H223" si="39">B223+E223</f>
        <v>97087902.950000003</v>
      </c>
      <c r="H223" s="138">
        <f t="shared" si="39"/>
        <v>14625833.34</v>
      </c>
      <c r="I223" s="138">
        <f t="shared" ref="I223" si="40">SUM(G223:H223)</f>
        <v>111713736.29000001</v>
      </c>
      <c r="J223" s="149"/>
    </row>
    <row r="224" spans="1:11" x14ac:dyDescent="0.25">
      <c r="A224" s="147" t="s">
        <v>243</v>
      </c>
      <c r="B224" s="136">
        <v>97087902.950000003</v>
      </c>
      <c r="C224" s="136">
        <v>14625833.34</v>
      </c>
      <c r="D224" s="136">
        <v>0</v>
      </c>
      <c r="E224" s="136">
        <v>0</v>
      </c>
      <c r="F224" s="136">
        <v>0</v>
      </c>
      <c r="G224" s="136">
        <f t="shared" ref="G224:I224" si="41">SUM(G223)</f>
        <v>97087902.950000003</v>
      </c>
      <c r="H224" s="136">
        <f t="shared" si="41"/>
        <v>14625833.34</v>
      </c>
      <c r="I224" s="136">
        <f t="shared" si="41"/>
        <v>111713736.29000001</v>
      </c>
      <c r="J224" s="149"/>
    </row>
    <row r="225" spans="1:11" x14ac:dyDescent="0.25">
      <c r="A225" s="137" t="s">
        <v>244</v>
      </c>
      <c r="B225" s="146"/>
      <c r="C225" s="146"/>
      <c r="D225" s="146"/>
      <c r="E225" s="146"/>
      <c r="F225" s="146"/>
      <c r="G225" s="146"/>
      <c r="H225" s="146"/>
      <c r="I225" s="146"/>
      <c r="J225" s="149"/>
    </row>
    <row r="226" spans="1:11" x14ac:dyDescent="0.25">
      <c r="A226" s="147" t="s">
        <v>245</v>
      </c>
      <c r="B226" s="136">
        <v>4033840</v>
      </c>
      <c r="C226" s="136">
        <v>1153281.8799999999</v>
      </c>
      <c r="D226" s="136">
        <v>67192406.760000005</v>
      </c>
      <c r="E226" s="136">
        <v>44474654.030000001</v>
      </c>
      <c r="F226" s="136">
        <v>22717752.73</v>
      </c>
      <c r="G226" s="136">
        <f t="shared" ref="G226:H238" si="42">B226+E226</f>
        <v>48508494.030000001</v>
      </c>
      <c r="H226" s="136">
        <f t="shared" si="42"/>
        <v>23871034.609999999</v>
      </c>
      <c r="I226" s="136">
        <f t="shared" ref="I226:I238" si="43">SUM(G226:H226)</f>
        <v>72379528.640000001</v>
      </c>
      <c r="J226" s="154">
        <f>+'Allocators (CBR)'!F25</f>
        <v>0.66190000000000004</v>
      </c>
      <c r="K226" s="154">
        <f>+'Allocators (CBR)'!G25</f>
        <v>0.33810000000000001</v>
      </c>
    </row>
    <row r="227" spans="1:11" x14ac:dyDescent="0.25">
      <c r="A227" s="147" t="s">
        <v>246</v>
      </c>
      <c r="B227" s="136">
        <v>657466.68999999994</v>
      </c>
      <c r="C227" s="136">
        <v>353908.88999999897</v>
      </c>
      <c r="D227" s="136">
        <v>12028646.329999998</v>
      </c>
      <c r="E227" s="136">
        <v>7961761.0099999998</v>
      </c>
      <c r="F227" s="136">
        <v>4066885.32</v>
      </c>
      <c r="G227" s="136">
        <f t="shared" si="42"/>
        <v>8619227.6999999993</v>
      </c>
      <c r="H227" s="136">
        <f t="shared" si="42"/>
        <v>4420794.209999999</v>
      </c>
      <c r="I227" s="136">
        <f t="shared" si="43"/>
        <v>13040021.909999998</v>
      </c>
      <c r="J227" s="154">
        <f>+'Allocators (CBR)'!F26</f>
        <v>0.66190000000000004</v>
      </c>
      <c r="K227" s="154">
        <f>+'Allocators (CBR)'!G26</f>
        <v>0.33810000000000001</v>
      </c>
    </row>
    <row r="228" spans="1:11" x14ac:dyDescent="0.25">
      <c r="A228" s="147" t="s">
        <v>247</v>
      </c>
      <c r="B228" s="136">
        <v>-77399.45</v>
      </c>
      <c r="C228" s="136">
        <v>-40605.61</v>
      </c>
      <c r="D228" s="136">
        <v>-32452563.59</v>
      </c>
      <c r="E228" s="136">
        <v>-21480351.84</v>
      </c>
      <c r="F228" s="136">
        <v>-10972211.75</v>
      </c>
      <c r="G228" s="136">
        <f t="shared" si="42"/>
        <v>-21557751.289999999</v>
      </c>
      <c r="H228" s="136">
        <f t="shared" si="42"/>
        <v>-11012817.359999999</v>
      </c>
      <c r="I228" s="136">
        <f t="shared" si="43"/>
        <v>-32570568.649999999</v>
      </c>
      <c r="J228" s="154">
        <f>+'Allocators (CBR)'!F27</f>
        <v>0.66190000000000004</v>
      </c>
      <c r="K228" s="154">
        <f>+'Allocators (CBR)'!G27</f>
        <v>0.33810000000000001</v>
      </c>
    </row>
    <row r="229" spans="1:11" x14ac:dyDescent="0.25">
      <c r="A229" s="147" t="s">
        <v>248</v>
      </c>
      <c r="B229" s="136">
        <v>1240343.3599999999</v>
      </c>
      <c r="C229" s="136">
        <v>1455334.11</v>
      </c>
      <c r="D229" s="136">
        <v>14868390.24</v>
      </c>
      <c r="E229" s="136">
        <v>9841387.5</v>
      </c>
      <c r="F229" s="136">
        <v>5027002.74</v>
      </c>
      <c r="G229" s="136">
        <f t="shared" si="42"/>
        <v>11081730.859999999</v>
      </c>
      <c r="H229" s="136">
        <f t="shared" si="42"/>
        <v>6482336.8500000006</v>
      </c>
      <c r="I229" s="136">
        <f t="shared" si="43"/>
        <v>17564067.710000001</v>
      </c>
      <c r="J229" s="154">
        <f>+'Allocators (CBR)'!F28</f>
        <v>0.66190000000000004</v>
      </c>
      <c r="K229" s="154">
        <f>+'Allocators (CBR)'!G28</f>
        <v>0.33810000000000001</v>
      </c>
    </row>
    <row r="230" spans="1:11" x14ac:dyDescent="0.25">
      <c r="A230" s="147" t="s">
        <v>249</v>
      </c>
      <c r="B230" s="136">
        <v>4700231.2699999996</v>
      </c>
      <c r="C230" s="136">
        <v>133126.68</v>
      </c>
      <c r="D230" s="136">
        <v>16481.28</v>
      </c>
      <c r="E230" s="136">
        <v>9951.4</v>
      </c>
      <c r="F230" s="136">
        <v>6529.88</v>
      </c>
      <c r="G230" s="136">
        <f t="shared" si="42"/>
        <v>4710182.67</v>
      </c>
      <c r="H230" s="136">
        <f t="shared" si="42"/>
        <v>139656.56</v>
      </c>
      <c r="I230" s="136">
        <f t="shared" si="43"/>
        <v>4849839.2299999995</v>
      </c>
      <c r="J230" s="154">
        <f>+'Allocators (CBR)'!F29</f>
        <v>0.6038</v>
      </c>
      <c r="K230" s="154">
        <f>+'Allocators (CBR)'!G29</f>
        <v>0.3962</v>
      </c>
    </row>
    <row r="231" spans="1:11" x14ac:dyDescent="0.25">
      <c r="A231" s="147" t="s">
        <v>250</v>
      </c>
      <c r="B231" s="136">
        <v>1239537.72</v>
      </c>
      <c r="C231" s="136">
        <v>-1249224.5300000003</v>
      </c>
      <c r="D231" s="136">
        <v>6399711.6600000001</v>
      </c>
      <c r="E231" s="136">
        <v>3715032.62</v>
      </c>
      <c r="F231" s="136">
        <v>2684679.04</v>
      </c>
      <c r="G231" s="136">
        <f t="shared" si="42"/>
        <v>4954570.34</v>
      </c>
      <c r="H231" s="136">
        <f t="shared" si="42"/>
        <v>1435454.5099999998</v>
      </c>
      <c r="I231" s="136">
        <f t="shared" si="43"/>
        <v>6390024.8499999996</v>
      </c>
      <c r="J231" s="154">
        <f>+'Allocators (CBR)'!F30</f>
        <v>0.58050000000000002</v>
      </c>
      <c r="K231" s="154">
        <f>+'Allocators (CBR)'!G30</f>
        <v>0.41949999999999998</v>
      </c>
    </row>
    <row r="232" spans="1:11" x14ac:dyDescent="0.25">
      <c r="A232" s="147" t="s">
        <v>251</v>
      </c>
      <c r="B232" s="136">
        <v>20611510.740000002</v>
      </c>
      <c r="C232" s="136">
        <v>9276539.6999999899</v>
      </c>
      <c r="D232" s="136">
        <v>16635255.809999991</v>
      </c>
      <c r="E232" s="136">
        <v>11501615.869999999</v>
      </c>
      <c r="F232" s="136">
        <v>5133639.9400000004</v>
      </c>
      <c r="G232" s="136">
        <f t="shared" si="42"/>
        <v>32113126.609999999</v>
      </c>
      <c r="H232" s="136">
        <f t="shared" si="42"/>
        <v>14410179.639999989</v>
      </c>
      <c r="I232" s="136">
        <f t="shared" si="43"/>
        <v>46523306.249999985</v>
      </c>
      <c r="J232" s="154">
        <f>+'Allocators (CBR)'!F31</f>
        <v>0.69140000000000001</v>
      </c>
      <c r="K232" s="154">
        <f>+'Allocators (CBR)'!G31</f>
        <v>0.30859999999999999</v>
      </c>
    </row>
    <row r="233" spans="1:11" x14ac:dyDescent="0.25">
      <c r="A233" s="147" t="s">
        <v>252</v>
      </c>
      <c r="B233" s="136">
        <v>7152452.7199999895</v>
      </c>
      <c r="C233" s="136">
        <v>1877378.35</v>
      </c>
      <c r="D233" s="136">
        <v>314639.7</v>
      </c>
      <c r="E233" s="136">
        <v>208260.02</v>
      </c>
      <c r="F233" s="136">
        <v>106379.68</v>
      </c>
      <c r="G233" s="136">
        <f t="shared" si="42"/>
        <v>7360712.739999989</v>
      </c>
      <c r="H233" s="136">
        <f t="shared" si="42"/>
        <v>1983758.03</v>
      </c>
      <c r="I233" s="136">
        <f t="shared" si="43"/>
        <v>9344470.7699999884</v>
      </c>
      <c r="J233" s="154">
        <f>+'Allocators (CBR)'!F32</f>
        <v>0.66190000000000004</v>
      </c>
      <c r="K233" s="154">
        <f>+'Allocators (CBR)'!G32</f>
        <v>0.33810000000000001</v>
      </c>
    </row>
    <row r="234" spans="1:11" x14ac:dyDescent="0.25">
      <c r="A234" s="147" t="s">
        <v>253</v>
      </c>
      <c r="B234" s="136">
        <v>0</v>
      </c>
      <c r="C234" s="136">
        <v>0</v>
      </c>
      <c r="D234" s="136">
        <v>0</v>
      </c>
      <c r="E234" s="136">
        <v>0</v>
      </c>
      <c r="F234" s="136">
        <v>0</v>
      </c>
      <c r="G234" s="136">
        <f t="shared" si="42"/>
        <v>0</v>
      </c>
      <c r="H234" s="136">
        <f t="shared" si="42"/>
        <v>0</v>
      </c>
      <c r="I234" s="136">
        <f t="shared" si="43"/>
        <v>0</v>
      </c>
      <c r="J234" s="154">
        <f>+'Allocators (CBR)'!F33</f>
        <v>0.66190000000000004</v>
      </c>
      <c r="K234" s="154">
        <f>+'Allocators (CBR)'!G33</f>
        <v>0.33810000000000001</v>
      </c>
    </row>
    <row r="235" spans="1:11" x14ac:dyDescent="0.25">
      <c r="A235" s="147" t="s">
        <v>254</v>
      </c>
      <c r="B235" s="136">
        <v>751862.14999999991</v>
      </c>
      <c r="C235" s="136">
        <v>540717.99999999895</v>
      </c>
      <c r="D235" s="136">
        <v>7106541.71</v>
      </c>
      <c r="E235" s="136">
        <v>4703819.96</v>
      </c>
      <c r="F235" s="136">
        <v>2402721.75</v>
      </c>
      <c r="G235" s="136">
        <f t="shared" si="42"/>
        <v>5455682.1099999994</v>
      </c>
      <c r="H235" s="136">
        <f t="shared" si="42"/>
        <v>2943439.7499999991</v>
      </c>
      <c r="I235" s="136">
        <f t="shared" si="43"/>
        <v>8399121.8599999994</v>
      </c>
      <c r="J235" s="154">
        <f>+'Allocators (CBR)'!F34</f>
        <v>0.66190000000000004</v>
      </c>
      <c r="K235" s="154">
        <f>+'Allocators (CBR)'!G34</f>
        <v>0.33810000000000001</v>
      </c>
    </row>
    <row r="236" spans="1:11" x14ac:dyDescent="0.25">
      <c r="A236" s="147" t="s">
        <v>255</v>
      </c>
      <c r="B236" s="136">
        <v>230588.28</v>
      </c>
      <c r="C236" s="136">
        <v>0</v>
      </c>
      <c r="D236" s="136">
        <v>10035671.67999999</v>
      </c>
      <c r="E236" s="136">
        <v>6642611.0800000001</v>
      </c>
      <c r="F236" s="136">
        <v>3393060.6</v>
      </c>
      <c r="G236" s="136">
        <f t="shared" si="42"/>
        <v>6873199.3600000003</v>
      </c>
      <c r="H236" s="136">
        <f t="shared" si="42"/>
        <v>3393060.6</v>
      </c>
      <c r="I236" s="136">
        <f t="shared" si="43"/>
        <v>10266259.960000001</v>
      </c>
      <c r="J236" s="154">
        <f>+'Allocators (CBR)'!F35</f>
        <v>0.66190000000000004</v>
      </c>
      <c r="K236" s="154">
        <f>+'Allocators (CBR)'!G35</f>
        <v>0.33810000000000001</v>
      </c>
    </row>
    <row r="237" spans="1:11" x14ac:dyDescent="0.25">
      <c r="A237" s="147" t="s">
        <v>256</v>
      </c>
      <c r="B237" s="136">
        <v>0</v>
      </c>
      <c r="C237" s="136">
        <v>1191673.56</v>
      </c>
      <c r="D237" s="136">
        <v>0</v>
      </c>
      <c r="E237" s="136">
        <v>0</v>
      </c>
      <c r="F237" s="136">
        <v>0</v>
      </c>
      <c r="G237" s="136">
        <f t="shared" si="42"/>
        <v>0</v>
      </c>
      <c r="H237" s="136">
        <f t="shared" si="42"/>
        <v>1191673.56</v>
      </c>
      <c r="I237" s="136">
        <f t="shared" si="43"/>
        <v>1191673.56</v>
      </c>
      <c r="J237" s="154">
        <f>+'Allocators (CBR)'!F36</f>
        <v>0.66190000000000004</v>
      </c>
      <c r="K237" s="154">
        <f>+'Allocators (CBR)'!G36</f>
        <v>0.33810000000000001</v>
      </c>
    </row>
    <row r="238" spans="1:11" x14ac:dyDescent="0.25">
      <c r="A238" s="147" t="s">
        <v>257</v>
      </c>
      <c r="B238" s="138">
        <v>1062287.879999999</v>
      </c>
      <c r="C238" s="138">
        <v>0</v>
      </c>
      <c r="D238" s="138">
        <v>23634911.539999999</v>
      </c>
      <c r="E238" s="138">
        <v>15643947.949999999</v>
      </c>
      <c r="F238" s="138">
        <v>7990963.5899999999</v>
      </c>
      <c r="G238" s="138">
        <f t="shared" si="42"/>
        <v>16706235.829999998</v>
      </c>
      <c r="H238" s="138">
        <f t="shared" si="42"/>
        <v>7990963.5899999999</v>
      </c>
      <c r="I238" s="138">
        <f t="shared" si="43"/>
        <v>24697199.419999998</v>
      </c>
      <c r="J238" s="154">
        <f>+'Allocators (CBR)'!F37</f>
        <v>0.66190000000000004</v>
      </c>
      <c r="K238" s="154">
        <f>+'Allocators (CBR)'!G37</f>
        <v>0.33810000000000001</v>
      </c>
    </row>
    <row r="239" spans="1:11" x14ac:dyDescent="0.25">
      <c r="A239" s="147" t="s">
        <v>258</v>
      </c>
      <c r="B239" s="136">
        <v>41602721.359999985</v>
      </c>
      <c r="C239" s="136">
        <v>14692131.029999986</v>
      </c>
      <c r="D239" s="136">
        <v>125780093.11999997</v>
      </c>
      <c r="E239" s="136">
        <v>83222689.600000009</v>
      </c>
      <c r="F239" s="136">
        <v>42557403.519999996</v>
      </c>
      <c r="G239" s="136">
        <f t="shared" ref="G239:I239" si="44">SUM(G226:G238)</f>
        <v>124825410.95999999</v>
      </c>
      <c r="H239" s="136">
        <f t="shared" si="44"/>
        <v>57249534.549999997</v>
      </c>
      <c r="I239" s="136">
        <f t="shared" si="44"/>
        <v>182074945.50999999</v>
      </c>
      <c r="J239" s="149"/>
    </row>
    <row r="240" spans="1:11" ht="15.75" thickBot="1" x14ac:dyDescent="0.3">
      <c r="A240" s="147" t="s">
        <v>259</v>
      </c>
      <c r="B240" s="156">
        <v>424245367.77999997</v>
      </c>
      <c r="C240" s="156">
        <v>114216426.32999997</v>
      </c>
      <c r="D240" s="156">
        <v>168127370.99999988</v>
      </c>
      <c r="E240" s="156">
        <v>107867462.74000001</v>
      </c>
      <c r="F240" s="156">
        <v>60259908.259999998</v>
      </c>
      <c r="G240" s="156">
        <f t="shared" ref="G240:I240" si="45">G137+G167+G205+G212+G221+G224+G239</f>
        <v>532112830.51999998</v>
      </c>
      <c r="H240" s="156">
        <f t="shared" si="45"/>
        <v>174476334.58999997</v>
      </c>
      <c r="I240" s="156">
        <f t="shared" si="45"/>
        <v>706589165.11000001</v>
      </c>
      <c r="J240" s="149"/>
    </row>
    <row r="241" spans="1:11" ht="15.75" thickTop="1" x14ac:dyDescent="0.25">
      <c r="A241" s="143"/>
      <c r="B241" s="157"/>
      <c r="C241" s="157"/>
      <c r="D241" s="157"/>
      <c r="E241" s="157"/>
      <c r="F241" s="157"/>
      <c r="G241" s="157"/>
      <c r="H241" s="157"/>
      <c r="I241" s="157"/>
      <c r="J241" s="149"/>
    </row>
    <row r="242" spans="1:11" x14ac:dyDescent="0.25">
      <c r="A242" s="147" t="s">
        <v>260</v>
      </c>
      <c r="B242" s="146"/>
      <c r="C242" s="146"/>
      <c r="D242" s="146"/>
      <c r="E242" s="146"/>
      <c r="F242" s="146"/>
      <c r="G242" s="146"/>
      <c r="H242" s="146"/>
      <c r="I242" s="146"/>
      <c r="J242" s="149"/>
    </row>
    <row r="243" spans="1:11" x14ac:dyDescent="0.25">
      <c r="A243" s="137" t="s">
        <v>261</v>
      </c>
      <c r="B243" s="146"/>
      <c r="C243" s="146"/>
      <c r="D243" s="146"/>
      <c r="E243" s="146"/>
      <c r="F243" s="146"/>
      <c r="G243" s="146"/>
      <c r="H243" s="146"/>
      <c r="I243" s="146"/>
      <c r="J243" s="149"/>
    </row>
    <row r="244" spans="1:11" x14ac:dyDescent="0.25">
      <c r="A244" s="147" t="s">
        <v>262</v>
      </c>
      <c r="B244" s="136">
        <v>316437620.68000001</v>
      </c>
      <c r="C244" s="136">
        <v>107878753.2299999</v>
      </c>
      <c r="D244" s="136">
        <v>26407590.670000002</v>
      </c>
      <c r="E244" s="136">
        <v>17479184.260000002</v>
      </c>
      <c r="F244" s="136">
        <v>8928406.4100000001</v>
      </c>
      <c r="G244" s="136">
        <f t="shared" ref="G244:H245" si="46">B244+E244</f>
        <v>333916804.94</v>
      </c>
      <c r="H244" s="136">
        <f t="shared" si="46"/>
        <v>116807159.6399999</v>
      </c>
      <c r="I244" s="136">
        <f t="shared" ref="I244" si="47">SUM(G244:H244)</f>
        <v>450723964.57999992</v>
      </c>
      <c r="J244" s="154">
        <f>+'Allocators (CBR)'!F40</f>
        <v>0.66190000000000004</v>
      </c>
      <c r="K244" s="154">
        <f>+'Allocators (CBR)'!G40</f>
        <v>0.33810000000000001</v>
      </c>
    </row>
    <row r="245" spans="1:11" x14ac:dyDescent="0.25">
      <c r="A245" s="147" t="s">
        <v>263</v>
      </c>
      <c r="B245" s="138">
        <v>7707061.1999999993</v>
      </c>
      <c r="C245" s="138">
        <v>149858.91</v>
      </c>
      <c r="D245" s="138">
        <v>2105.7800000000002</v>
      </c>
      <c r="E245" s="138">
        <v>1393.82</v>
      </c>
      <c r="F245" s="138">
        <v>711.96</v>
      </c>
      <c r="G245" s="138">
        <f t="shared" si="46"/>
        <v>7708455.0199999996</v>
      </c>
      <c r="H245" s="138">
        <f t="shared" si="46"/>
        <v>150570.87</v>
      </c>
      <c r="I245" s="138">
        <f>SUM(G245:H245)</f>
        <v>7859025.8899999997</v>
      </c>
      <c r="J245" s="154">
        <f>+'Allocators (CBR)'!F41</f>
        <v>0.66190000000000004</v>
      </c>
      <c r="K245" s="154">
        <f>+'Allocators (CBR)'!G41</f>
        <v>0.33810000000000001</v>
      </c>
    </row>
    <row r="246" spans="1:11" x14ac:dyDescent="0.25">
      <c r="A246" s="147" t="s">
        <v>264</v>
      </c>
      <c r="B246" s="136">
        <v>324144681.88</v>
      </c>
      <c r="C246" s="136">
        <v>108028612.1399999</v>
      </c>
      <c r="D246" s="136">
        <v>26409696.450000003</v>
      </c>
      <c r="E246" s="136">
        <v>17480578.080000002</v>
      </c>
      <c r="F246" s="136">
        <v>8929118.370000001</v>
      </c>
      <c r="G246" s="136">
        <f t="shared" ref="G246:I246" si="48">SUM(G244:G245)</f>
        <v>341625259.95999998</v>
      </c>
      <c r="H246" s="136">
        <f t="shared" si="48"/>
        <v>116957730.5099999</v>
      </c>
      <c r="I246" s="136">
        <f t="shared" si="48"/>
        <v>458582990.46999991</v>
      </c>
      <c r="J246" s="149"/>
    </row>
    <row r="247" spans="1:11" x14ac:dyDescent="0.25">
      <c r="A247" s="137" t="s">
        <v>265</v>
      </c>
      <c r="B247" s="136"/>
      <c r="C247" s="136"/>
      <c r="D247" s="136"/>
      <c r="E247" s="136"/>
      <c r="F247" s="136"/>
      <c r="G247" s="136"/>
      <c r="H247" s="136"/>
      <c r="I247" s="136"/>
      <c r="J247" s="149"/>
    </row>
    <row r="248" spans="1:11" x14ac:dyDescent="0.25">
      <c r="A248" s="147" t="s">
        <v>266</v>
      </c>
      <c r="B248" s="136">
        <v>15706525.09</v>
      </c>
      <c r="C248" s="136">
        <v>3292939.59</v>
      </c>
      <c r="D248" s="136">
        <v>67037850.429999903</v>
      </c>
      <c r="E248" s="136">
        <v>44372353.200000003</v>
      </c>
      <c r="F248" s="136">
        <v>22665497.23</v>
      </c>
      <c r="G248" s="136">
        <f t="shared" ref="G248:H250" si="49">B248+E248</f>
        <v>60078878.290000007</v>
      </c>
      <c r="H248" s="136">
        <f t="shared" si="49"/>
        <v>25958436.82</v>
      </c>
      <c r="I248" s="136">
        <f t="shared" ref="I248:I250" si="50">SUM(G248:H248)</f>
        <v>86037315.110000014</v>
      </c>
      <c r="J248" s="154">
        <f>+'Allocators (CBR)'!F44</f>
        <v>0.66190000000000004</v>
      </c>
      <c r="K248" s="154">
        <f>+'Allocators (CBR)'!G44</f>
        <v>0.33810000000000001</v>
      </c>
    </row>
    <row r="249" spans="1:11" x14ac:dyDescent="0.25">
      <c r="A249" s="147" t="s">
        <v>267</v>
      </c>
      <c r="B249" s="136">
        <v>11656400.670000002</v>
      </c>
      <c r="C249" s="136">
        <v>0</v>
      </c>
      <c r="D249" s="136">
        <v>0</v>
      </c>
      <c r="E249" s="136">
        <v>0</v>
      </c>
      <c r="F249" s="136">
        <v>0</v>
      </c>
      <c r="G249" s="136">
        <f t="shared" si="49"/>
        <v>11656400.670000002</v>
      </c>
      <c r="H249" s="136">
        <f t="shared" si="49"/>
        <v>0</v>
      </c>
      <c r="I249" s="136">
        <f t="shared" si="50"/>
        <v>11656400.670000002</v>
      </c>
      <c r="J249" s="154">
        <f>+'Allocators (CBR)'!F45</f>
        <v>0.66190000000000004</v>
      </c>
      <c r="K249" s="154">
        <f>+'Allocators (CBR)'!G45</f>
        <v>0.33810000000000001</v>
      </c>
    </row>
    <row r="250" spans="1:11" x14ac:dyDescent="0.25">
      <c r="A250" s="147" t="s">
        <v>268</v>
      </c>
      <c r="B250" s="138">
        <v>3557679.1</v>
      </c>
      <c r="C250" s="138">
        <v>159133.1399999999</v>
      </c>
      <c r="D250" s="138">
        <v>0</v>
      </c>
      <c r="E250" s="138">
        <v>0</v>
      </c>
      <c r="F250" s="138">
        <v>0</v>
      </c>
      <c r="G250" s="138">
        <f t="shared" si="49"/>
        <v>3557679.1</v>
      </c>
      <c r="H250" s="138">
        <f t="shared" si="49"/>
        <v>159133.1399999999</v>
      </c>
      <c r="I250" s="138">
        <f t="shared" si="50"/>
        <v>3716812.24</v>
      </c>
      <c r="J250" s="154">
        <f>+'Allocators (CBR)'!F46</f>
        <v>0.66190000000000004</v>
      </c>
      <c r="K250" s="154">
        <f>+'Allocators (CBR)'!G46</f>
        <v>0.33810000000000001</v>
      </c>
    </row>
    <row r="251" spans="1:11" x14ac:dyDescent="0.25">
      <c r="A251" s="147" t="s">
        <v>269</v>
      </c>
      <c r="B251" s="136">
        <v>30920604.860000003</v>
      </c>
      <c r="C251" s="136">
        <v>3452072.7299999995</v>
      </c>
      <c r="D251" s="136">
        <v>67037850.429999903</v>
      </c>
      <c r="E251" s="136">
        <v>44372353.200000003</v>
      </c>
      <c r="F251" s="136">
        <v>22665497.23</v>
      </c>
      <c r="G251" s="136">
        <f t="shared" ref="G251:I251" si="51">SUM(G248:G250)</f>
        <v>75292958.060000002</v>
      </c>
      <c r="H251" s="136">
        <f t="shared" si="51"/>
        <v>26117569.960000001</v>
      </c>
      <c r="I251" s="136">
        <f t="shared" si="51"/>
        <v>101410528.02000001</v>
      </c>
      <c r="J251" s="149"/>
    </row>
    <row r="252" spans="1:11" x14ac:dyDescent="0.25">
      <c r="A252" s="137" t="s">
        <v>270</v>
      </c>
      <c r="B252" s="136"/>
      <c r="C252" s="136"/>
      <c r="D252" s="136"/>
      <c r="E252" s="136"/>
      <c r="F252" s="136"/>
      <c r="G252" s="136"/>
      <c r="H252" s="136"/>
      <c r="I252" s="136"/>
      <c r="J252" s="149"/>
    </row>
    <row r="253" spans="1:11" x14ac:dyDescent="0.25">
      <c r="A253" s="147" t="s">
        <v>271</v>
      </c>
      <c r="B253" s="138">
        <v>35645161.039999902</v>
      </c>
      <c r="C253" s="138">
        <v>0</v>
      </c>
      <c r="D253" s="138">
        <v>0</v>
      </c>
      <c r="E253" s="138">
        <v>0</v>
      </c>
      <c r="F253" s="138">
        <v>0</v>
      </c>
      <c r="G253" s="138">
        <f t="shared" ref="G253:H253" si="52">B253+E253</f>
        <v>35645161.039999902</v>
      </c>
      <c r="H253" s="138">
        <f t="shared" si="52"/>
        <v>0</v>
      </c>
      <c r="I253" s="138">
        <f t="shared" ref="I253" si="53">SUM(G253:H253)</f>
        <v>35645161.039999902</v>
      </c>
      <c r="J253" s="149"/>
    </row>
    <row r="254" spans="1:11" x14ac:dyDescent="0.25">
      <c r="A254" s="147" t="s">
        <v>272</v>
      </c>
      <c r="B254" s="136">
        <v>35645161.039999902</v>
      </c>
      <c r="C254" s="136">
        <v>0</v>
      </c>
      <c r="D254" s="136">
        <v>0</v>
      </c>
      <c r="E254" s="136">
        <v>0</v>
      </c>
      <c r="F254" s="136">
        <v>0</v>
      </c>
      <c r="G254" s="136">
        <f t="shared" ref="G254:I254" si="54">SUM(G253)</f>
        <v>35645161.039999902</v>
      </c>
      <c r="H254" s="136">
        <f t="shared" si="54"/>
        <v>0</v>
      </c>
      <c r="I254" s="136">
        <f t="shared" si="54"/>
        <v>35645161.039999902</v>
      </c>
      <c r="J254" s="149"/>
    </row>
    <row r="255" spans="1:11" x14ac:dyDescent="0.25">
      <c r="A255" s="137" t="s">
        <v>273</v>
      </c>
      <c r="B255" s="136"/>
      <c r="C255" s="136"/>
      <c r="D255" s="136"/>
      <c r="E255" s="136"/>
      <c r="F255" s="136"/>
      <c r="G255" s="136"/>
      <c r="H255" s="136"/>
      <c r="I255" s="136"/>
      <c r="J255" s="149"/>
    </row>
    <row r="256" spans="1:11" x14ac:dyDescent="0.25">
      <c r="A256" s="147" t="s">
        <v>274</v>
      </c>
      <c r="B256" s="136">
        <v>12780371.620000001</v>
      </c>
      <c r="C256" s="136">
        <v>8653054.5199999996</v>
      </c>
      <c r="D256" s="136">
        <v>0</v>
      </c>
      <c r="E256" s="136">
        <v>0</v>
      </c>
      <c r="F256" s="136">
        <v>0</v>
      </c>
      <c r="G256" s="136">
        <f t="shared" ref="G256:H261" si="55">B256+E256</f>
        <v>12780371.620000001</v>
      </c>
      <c r="H256" s="136">
        <f t="shared" si="55"/>
        <v>8653054.5199999996</v>
      </c>
      <c r="I256" s="136">
        <f t="shared" ref="I256:I261" si="56">SUM(G256:H256)</f>
        <v>21433426.140000001</v>
      </c>
      <c r="J256" s="149"/>
    </row>
    <row r="257" spans="1:11" x14ac:dyDescent="0.25">
      <c r="A257" s="147" t="s">
        <v>275</v>
      </c>
      <c r="B257" s="136">
        <v>-33645162.979999997</v>
      </c>
      <c r="C257" s="136">
        <v>0</v>
      </c>
      <c r="D257" s="136">
        <v>0</v>
      </c>
      <c r="E257" s="136">
        <v>0</v>
      </c>
      <c r="F257" s="136">
        <v>0</v>
      </c>
      <c r="G257" s="136">
        <f t="shared" si="55"/>
        <v>-33645162.979999997</v>
      </c>
      <c r="H257" s="136">
        <f t="shared" si="55"/>
        <v>0</v>
      </c>
      <c r="I257" s="136">
        <f t="shared" si="56"/>
        <v>-33645162.979999997</v>
      </c>
      <c r="J257" s="149"/>
    </row>
    <row r="258" spans="1:11" x14ac:dyDescent="0.25">
      <c r="A258" s="147" t="s">
        <v>276</v>
      </c>
      <c r="B258" s="136">
        <v>-755388.96</v>
      </c>
      <c r="C258" s="136">
        <v>25985.040000000001</v>
      </c>
      <c r="D258" s="136">
        <v>0</v>
      </c>
      <c r="E258" s="136">
        <v>0</v>
      </c>
      <c r="F258" s="136">
        <v>0</v>
      </c>
      <c r="G258" s="136">
        <f t="shared" si="55"/>
        <v>-755388.96</v>
      </c>
      <c r="H258" s="136">
        <f t="shared" si="55"/>
        <v>25985.040000000001</v>
      </c>
      <c r="I258" s="136">
        <f t="shared" si="56"/>
        <v>-729403.91999999993</v>
      </c>
      <c r="J258" s="149"/>
    </row>
    <row r="259" spans="1:11" x14ac:dyDescent="0.25">
      <c r="A259" s="147" t="s">
        <v>277</v>
      </c>
      <c r="B259" s="136">
        <v>-8354.4</v>
      </c>
      <c r="C259" s="136">
        <v>90321.36</v>
      </c>
      <c r="D259" s="136">
        <v>0</v>
      </c>
      <c r="E259" s="136">
        <v>0</v>
      </c>
      <c r="F259" s="136">
        <v>0</v>
      </c>
      <c r="G259" s="136">
        <f t="shared" si="55"/>
        <v>-8354.4</v>
      </c>
      <c r="H259" s="136">
        <f t="shared" si="55"/>
        <v>90321.36</v>
      </c>
      <c r="I259" s="136">
        <f t="shared" si="56"/>
        <v>81966.960000000006</v>
      </c>
      <c r="J259" s="149"/>
    </row>
    <row r="260" spans="1:11" x14ac:dyDescent="0.25">
      <c r="A260" s="147" t="s">
        <v>278</v>
      </c>
      <c r="B260" s="136">
        <v>-4419.1099999999997</v>
      </c>
      <c r="C260" s="136">
        <v>0</v>
      </c>
      <c r="D260" s="136">
        <v>0</v>
      </c>
      <c r="E260" s="136">
        <v>0</v>
      </c>
      <c r="F260" s="136">
        <v>0</v>
      </c>
      <c r="G260" s="136">
        <f t="shared" si="55"/>
        <v>-4419.1099999999997</v>
      </c>
      <c r="H260" s="136">
        <f t="shared" si="55"/>
        <v>0</v>
      </c>
      <c r="I260" s="136">
        <f t="shared" si="56"/>
        <v>-4419.1099999999997</v>
      </c>
      <c r="J260" s="149"/>
    </row>
    <row r="261" spans="1:11" x14ac:dyDescent="0.25">
      <c r="A261" s="147" t="s">
        <v>279</v>
      </c>
      <c r="B261" s="138">
        <v>0</v>
      </c>
      <c r="C261" s="138">
        <v>0</v>
      </c>
      <c r="D261" s="138">
        <v>0</v>
      </c>
      <c r="E261" s="138">
        <v>0</v>
      </c>
      <c r="F261" s="138">
        <v>0</v>
      </c>
      <c r="G261" s="138">
        <f t="shared" si="55"/>
        <v>0</v>
      </c>
      <c r="H261" s="138">
        <f t="shared" si="55"/>
        <v>0</v>
      </c>
      <c r="I261" s="138">
        <f t="shared" si="56"/>
        <v>0</v>
      </c>
      <c r="J261" s="149"/>
    </row>
    <row r="262" spans="1:11" x14ac:dyDescent="0.25">
      <c r="A262" s="147" t="s">
        <v>280</v>
      </c>
      <c r="B262" s="136">
        <v>-21632953.829999994</v>
      </c>
      <c r="C262" s="136">
        <v>8769360.9199999981</v>
      </c>
      <c r="D262" s="136">
        <v>0</v>
      </c>
      <c r="E262" s="136">
        <v>0</v>
      </c>
      <c r="F262" s="136">
        <v>0</v>
      </c>
      <c r="G262" s="136">
        <f t="shared" ref="G262:I262" si="57">SUM(G256:G261)</f>
        <v>-21632953.829999994</v>
      </c>
      <c r="H262" s="136">
        <f t="shared" si="57"/>
        <v>8769360.9199999981</v>
      </c>
      <c r="I262" s="136">
        <f t="shared" si="57"/>
        <v>-12863592.909999995</v>
      </c>
      <c r="J262" s="149"/>
    </row>
    <row r="263" spans="1:11" x14ac:dyDescent="0.25">
      <c r="A263" s="137" t="s">
        <v>281</v>
      </c>
      <c r="B263" s="136"/>
      <c r="C263" s="136"/>
      <c r="D263" s="136"/>
      <c r="E263" s="136"/>
      <c r="F263" s="136"/>
      <c r="G263" s="136"/>
      <c r="H263" s="136"/>
      <c r="I263" s="136"/>
      <c r="J263" s="149"/>
    </row>
    <row r="264" spans="1:11" x14ac:dyDescent="0.25">
      <c r="A264" s="147" t="s">
        <v>282</v>
      </c>
      <c r="B264" s="136">
        <v>-23022790.43</v>
      </c>
      <c r="C264" s="136">
        <v>0</v>
      </c>
      <c r="D264" s="136">
        <v>0</v>
      </c>
      <c r="E264" s="136">
        <v>0</v>
      </c>
      <c r="F264" s="136">
        <v>0</v>
      </c>
      <c r="G264" s="136">
        <f t="shared" ref="G264:H265" si="58">B264+E264</f>
        <v>-23022790.43</v>
      </c>
      <c r="H264" s="136">
        <f t="shared" si="58"/>
        <v>0</v>
      </c>
      <c r="I264" s="136">
        <f t="shared" ref="I264:I265" si="59">SUM(G264:H264)</f>
        <v>-23022790.43</v>
      </c>
      <c r="J264" s="149"/>
    </row>
    <row r="265" spans="1:11" x14ac:dyDescent="0.25">
      <c r="A265" s="147" t="s">
        <v>283</v>
      </c>
      <c r="B265" s="138">
        <v>-18638710.43</v>
      </c>
      <c r="C265" s="138">
        <v>0</v>
      </c>
      <c r="D265" s="138">
        <v>0</v>
      </c>
      <c r="E265" s="138">
        <v>0</v>
      </c>
      <c r="F265" s="138">
        <v>0</v>
      </c>
      <c r="G265" s="138">
        <f t="shared" si="58"/>
        <v>-18638710.43</v>
      </c>
      <c r="H265" s="138">
        <f t="shared" si="58"/>
        <v>0</v>
      </c>
      <c r="I265" s="138">
        <f t="shared" si="59"/>
        <v>-18638710.43</v>
      </c>
      <c r="J265" s="149"/>
    </row>
    <row r="266" spans="1:11" x14ac:dyDescent="0.25">
      <c r="A266" s="147" t="s">
        <v>284</v>
      </c>
      <c r="B266" s="136">
        <v>-41661500.859999999</v>
      </c>
      <c r="C266" s="136">
        <v>0</v>
      </c>
      <c r="D266" s="136">
        <v>0</v>
      </c>
      <c r="E266" s="136">
        <v>0</v>
      </c>
      <c r="F266" s="136">
        <v>0</v>
      </c>
      <c r="G266" s="136">
        <f t="shared" ref="G266:I266" si="60">SUM(G264:G265)</f>
        <v>-41661500.859999999</v>
      </c>
      <c r="H266" s="136">
        <f t="shared" si="60"/>
        <v>0</v>
      </c>
      <c r="I266" s="136">
        <f t="shared" si="60"/>
        <v>-41661500.859999999</v>
      </c>
      <c r="J266" s="149"/>
    </row>
    <row r="267" spans="1:11" ht="15.75" thickBot="1" x14ac:dyDescent="0.3">
      <c r="A267" s="147" t="s">
        <v>285</v>
      </c>
      <c r="B267" s="156">
        <v>327415993.08999991</v>
      </c>
      <c r="C267" s="156">
        <v>120250045.7899999</v>
      </c>
      <c r="D267" s="156">
        <v>93447546.879999906</v>
      </c>
      <c r="E267" s="156">
        <v>61852931.280000001</v>
      </c>
      <c r="F267" s="156">
        <v>31594615.600000001</v>
      </c>
      <c r="G267" s="156">
        <f t="shared" ref="G267:I267" si="61">G246+G251+G254+G262+G266</f>
        <v>389268924.36999989</v>
      </c>
      <c r="H267" s="156">
        <f t="shared" si="61"/>
        <v>151844661.3899999</v>
      </c>
      <c r="I267" s="156">
        <f t="shared" si="61"/>
        <v>541113585.75999975</v>
      </c>
      <c r="J267" s="149"/>
    </row>
    <row r="268" spans="1:11" ht="15.75" thickTop="1" x14ac:dyDescent="0.25">
      <c r="A268" s="147" t="s">
        <v>286</v>
      </c>
      <c r="B268" s="157"/>
      <c r="C268" s="157"/>
      <c r="D268" s="157"/>
      <c r="E268" s="157"/>
      <c r="F268" s="157"/>
      <c r="G268" s="157"/>
      <c r="H268" s="157"/>
      <c r="I268" s="157"/>
      <c r="J268" s="149"/>
    </row>
    <row r="269" spans="1:11" x14ac:dyDescent="0.25">
      <c r="A269" s="137" t="s">
        <v>287</v>
      </c>
      <c r="B269" s="146"/>
      <c r="C269" s="146"/>
      <c r="D269" s="146"/>
      <c r="E269" s="146"/>
      <c r="F269" s="146"/>
      <c r="G269" s="146"/>
      <c r="H269" s="146"/>
      <c r="I269" s="146"/>
      <c r="J269" s="149"/>
    </row>
    <row r="270" spans="1:11" x14ac:dyDescent="0.25">
      <c r="A270" s="147" t="s">
        <v>288</v>
      </c>
      <c r="B270" s="138">
        <v>230249605.22</v>
      </c>
      <c r="C270" s="138">
        <v>99336612.409999996</v>
      </c>
      <c r="D270" s="138">
        <v>6331512.4399999995</v>
      </c>
      <c r="E270" s="138">
        <v>4190828.08</v>
      </c>
      <c r="F270" s="138">
        <v>2140684.36</v>
      </c>
      <c r="G270" s="138">
        <f t="shared" ref="G270:H270" si="62">B270+E270</f>
        <v>234440433.30000001</v>
      </c>
      <c r="H270" s="138">
        <f t="shared" si="62"/>
        <v>101477296.77</v>
      </c>
      <c r="I270" s="138">
        <f t="shared" ref="I270" si="63">SUM(G270:H270)</f>
        <v>335917730.06999999</v>
      </c>
      <c r="J270" s="154">
        <f>+'Allocators (CBR)'!F49</f>
        <v>0.66190000000000004</v>
      </c>
      <c r="K270" s="154">
        <f>+'Allocators (CBR)'!G49</f>
        <v>0.33810000000000001</v>
      </c>
    </row>
    <row r="271" spans="1:11" x14ac:dyDescent="0.25">
      <c r="A271" s="147" t="s">
        <v>289</v>
      </c>
      <c r="B271" s="136">
        <v>230249605.22</v>
      </c>
      <c r="C271" s="136">
        <v>99336612.409999996</v>
      </c>
      <c r="D271" s="136">
        <v>6331512.4399999995</v>
      </c>
      <c r="E271" s="136">
        <v>4190828.08</v>
      </c>
      <c r="F271" s="136">
        <v>2140684.36</v>
      </c>
      <c r="G271" s="136">
        <f>SUM(G270)</f>
        <v>234440433.30000001</v>
      </c>
      <c r="H271" s="136">
        <f t="shared" ref="H271:I271" si="64">SUM(H270)</f>
        <v>101477296.77</v>
      </c>
      <c r="I271" s="136">
        <f t="shared" si="64"/>
        <v>335917730.06999999</v>
      </c>
      <c r="J271" s="149"/>
    </row>
    <row r="272" spans="1:11" x14ac:dyDescent="0.25">
      <c r="A272" s="137" t="s">
        <v>290</v>
      </c>
      <c r="B272" s="146"/>
      <c r="C272" s="146"/>
      <c r="D272" s="146"/>
      <c r="E272" s="146"/>
      <c r="F272" s="146"/>
      <c r="G272" s="146"/>
      <c r="H272" s="146"/>
      <c r="I272" s="146"/>
      <c r="J272" s="149"/>
    </row>
    <row r="273" spans="1:11" x14ac:dyDescent="0.25">
      <c r="A273" s="147"/>
      <c r="B273" s="136"/>
      <c r="C273" s="136"/>
      <c r="D273" s="136"/>
      <c r="E273" s="136"/>
      <c r="F273" s="136"/>
      <c r="G273" s="136"/>
      <c r="H273" s="136"/>
      <c r="I273" s="136"/>
      <c r="J273" s="149"/>
    </row>
    <row r="274" spans="1:11" x14ac:dyDescent="0.25">
      <c r="A274" s="147" t="s">
        <v>291</v>
      </c>
      <c r="B274" s="136">
        <v>-323052.43</v>
      </c>
      <c r="C274" s="136">
        <v>0</v>
      </c>
      <c r="D274" s="136">
        <v>0</v>
      </c>
      <c r="E274" s="136">
        <v>0</v>
      </c>
      <c r="F274" s="136">
        <v>0</v>
      </c>
      <c r="G274" s="136">
        <f t="shared" ref="G274" si="65">B274+E274</f>
        <v>-323052.43</v>
      </c>
      <c r="H274" s="136">
        <f t="shared" ref="H274" si="66">C274+F274</f>
        <v>0</v>
      </c>
      <c r="I274" s="136">
        <f t="shared" ref="I274" si="67">SUM(G274:H274)</f>
        <v>-323052.43</v>
      </c>
      <c r="J274" s="149"/>
    </row>
    <row r="275" spans="1:11" x14ac:dyDescent="0.25">
      <c r="A275" s="147" t="s">
        <v>291</v>
      </c>
      <c r="B275" s="138">
        <v>23164607.460000001</v>
      </c>
      <c r="C275" s="138">
        <v>31944158.879999999</v>
      </c>
      <c r="D275" s="138">
        <v>0</v>
      </c>
      <c r="E275" s="138">
        <v>0</v>
      </c>
      <c r="F275" s="138">
        <v>0</v>
      </c>
      <c r="G275" s="138">
        <f t="shared" ref="G275:H275" si="68">B275+E275</f>
        <v>23164607.460000001</v>
      </c>
      <c r="H275" s="138">
        <f t="shared" si="68"/>
        <v>31944158.879999999</v>
      </c>
      <c r="I275" s="138">
        <f t="shared" ref="I275" si="69">SUM(G275:H275)</f>
        <v>55108766.340000004</v>
      </c>
      <c r="J275" s="149"/>
    </row>
    <row r="276" spans="1:11" x14ac:dyDescent="0.25">
      <c r="A276" s="147" t="s">
        <v>292</v>
      </c>
      <c r="B276" s="136">
        <v>22841555.030000001</v>
      </c>
      <c r="C276" s="136">
        <v>31944158.879999999</v>
      </c>
      <c r="D276" s="136">
        <v>0</v>
      </c>
      <c r="E276" s="136">
        <v>0</v>
      </c>
      <c r="F276" s="136">
        <v>0</v>
      </c>
      <c r="G276" s="136">
        <f t="shared" ref="G276:H276" si="70">SUM(G273:G275)</f>
        <v>22841555.030000001</v>
      </c>
      <c r="H276" s="136">
        <f t="shared" si="70"/>
        <v>31944158.879999999</v>
      </c>
      <c r="I276" s="136">
        <f>SUM(I273:I275)</f>
        <v>54785713.910000004</v>
      </c>
      <c r="J276" s="149"/>
    </row>
    <row r="277" spans="1:11" x14ac:dyDescent="0.25">
      <c r="A277" s="137" t="s">
        <v>293</v>
      </c>
      <c r="B277" s="146"/>
      <c r="C277" s="146"/>
      <c r="D277" s="146"/>
      <c r="E277" s="146"/>
      <c r="F277" s="146"/>
      <c r="G277" s="146"/>
      <c r="H277" s="146"/>
      <c r="I277" s="146"/>
      <c r="J277" s="149"/>
    </row>
    <row r="278" spans="1:11" x14ac:dyDescent="0.25">
      <c r="A278" s="147" t="s">
        <v>294</v>
      </c>
      <c r="B278" s="136">
        <v>177018209.93000001</v>
      </c>
      <c r="C278" s="136">
        <v>46080716.039999999</v>
      </c>
      <c r="D278" s="136">
        <v>0</v>
      </c>
      <c r="E278" s="136">
        <v>0</v>
      </c>
      <c r="F278" s="136">
        <v>0</v>
      </c>
      <c r="G278" s="136">
        <f t="shared" ref="G278:H280" si="71">B278+E278</f>
        <v>177018209.93000001</v>
      </c>
      <c r="H278" s="136">
        <f t="shared" si="71"/>
        <v>46080716.039999999</v>
      </c>
      <c r="I278" s="136">
        <f t="shared" ref="I278:I280" si="72">SUM(G278:H278)</f>
        <v>223098925.97</v>
      </c>
      <c r="J278" s="154">
        <f>+'Allocators (CBR)'!F57</f>
        <v>0.66190000000000004</v>
      </c>
      <c r="K278" s="154">
        <f>+'Allocators (CBR)'!G57</f>
        <v>0.33810000000000001</v>
      </c>
    </row>
    <row r="279" spans="1:11" x14ac:dyDescent="0.25">
      <c r="A279" s="147" t="s">
        <v>295</v>
      </c>
      <c r="B279" s="136">
        <v>-138110502.37</v>
      </c>
      <c r="C279" s="136">
        <v>-55638846.629999995</v>
      </c>
      <c r="D279" s="136">
        <v>0</v>
      </c>
      <c r="E279" s="136">
        <v>0</v>
      </c>
      <c r="F279" s="136">
        <v>0</v>
      </c>
      <c r="G279" s="136">
        <f t="shared" si="71"/>
        <v>-138110502.37</v>
      </c>
      <c r="H279" s="136">
        <f t="shared" si="71"/>
        <v>-55638846.629999995</v>
      </c>
      <c r="I279" s="136">
        <f t="shared" si="72"/>
        <v>-193749349</v>
      </c>
      <c r="J279" s="154">
        <f>+'Allocators (CBR)'!F58</f>
        <v>0.66190000000000004</v>
      </c>
      <c r="K279" s="154">
        <f>+'Allocators (CBR)'!G58</f>
        <v>0.33810000000000001</v>
      </c>
    </row>
    <row r="280" spans="1:11" x14ac:dyDescent="0.25">
      <c r="A280" s="147" t="s">
        <v>296</v>
      </c>
      <c r="B280" s="138">
        <v>0</v>
      </c>
      <c r="C280" s="138">
        <v>0</v>
      </c>
      <c r="D280" s="138">
        <v>0</v>
      </c>
      <c r="E280" s="138">
        <v>0</v>
      </c>
      <c r="F280" s="138">
        <v>0</v>
      </c>
      <c r="G280" s="138">
        <f t="shared" si="71"/>
        <v>0</v>
      </c>
      <c r="H280" s="138">
        <f t="shared" si="71"/>
        <v>0</v>
      </c>
      <c r="I280" s="138">
        <f t="shared" si="72"/>
        <v>0</v>
      </c>
      <c r="J280" s="149"/>
    </row>
    <row r="281" spans="1:11" x14ac:dyDescent="0.25">
      <c r="A281" s="147" t="s">
        <v>297</v>
      </c>
      <c r="B281" s="136">
        <v>38907707.560000002</v>
      </c>
      <c r="C281" s="136">
        <v>-9558130.5899999961</v>
      </c>
      <c r="D281" s="136">
        <v>0</v>
      </c>
      <c r="E281" s="136">
        <v>0</v>
      </c>
      <c r="F281" s="136">
        <v>0</v>
      </c>
      <c r="G281" s="136">
        <f t="shared" ref="G281:I281" si="73">SUM(G278:G280)</f>
        <v>38907707.560000002</v>
      </c>
      <c r="H281" s="136">
        <f t="shared" si="73"/>
        <v>-9558130.5899999961</v>
      </c>
      <c r="I281" s="136">
        <f t="shared" si="73"/>
        <v>29349576.969999999</v>
      </c>
      <c r="J281" s="149"/>
    </row>
    <row r="282" spans="1:11" x14ac:dyDescent="0.25">
      <c r="A282" s="143"/>
      <c r="B282" s="138"/>
      <c r="C282" s="138"/>
      <c r="D282" s="138"/>
      <c r="E282" s="138"/>
      <c r="F282" s="138"/>
      <c r="G282" s="138"/>
      <c r="H282" s="138"/>
      <c r="I282" s="138"/>
      <c r="J282" s="149"/>
    </row>
    <row r="283" spans="1:11" ht="15.75" thickBot="1" x14ac:dyDescent="0.3">
      <c r="A283" s="144" t="s">
        <v>6</v>
      </c>
      <c r="B283" s="153">
        <v>565051913.20000076</v>
      </c>
      <c r="C283" s="153">
        <v>197859512.21000105</v>
      </c>
      <c r="D283" s="153">
        <v>-267906430.31999978</v>
      </c>
      <c r="E283" s="153">
        <v>-173911222.10000002</v>
      </c>
      <c r="F283" s="153">
        <v>-93995208.219999999</v>
      </c>
      <c r="G283" s="153">
        <f t="shared" ref="G283:I283" si="74">G65-G240-G267-G271-G276-G281</f>
        <v>391140691.10000068</v>
      </c>
      <c r="H283" s="153">
        <f t="shared" si="74"/>
        <v>103864303.99000105</v>
      </c>
      <c r="I283" s="153">
        <f t="shared" si="74"/>
        <v>495004995.09000194</v>
      </c>
      <c r="J283" s="149"/>
    </row>
    <row r="284" spans="1:11" ht="15.75" thickTop="1" x14ac:dyDescent="0.25">
      <c r="A284" s="143"/>
      <c r="B284" s="146"/>
      <c r="C284" s="146"/>
      <c r="D284" s="146"/>
      <c r="E284" s="146"/>
      <c r="F284" s="146"/>
      <c r="G284" s="146"/>
      <c r="H284" s="146"/>
      <c r="I284" s="146"/>
      <c r="J284" s="149"/>
    </row>
    <row r="285" spans="1:11" x14ac:dyDescent="0.25">
      <c r="A285" s="144" t="s">
        <v>5</v>
      </c>
      <c r="B285" s="146"/>
      <c r="C285" s="146"/>
      <c r="D285" s="146"/>
      <c r="E285" s="146"/>
      <c r="F285" s="146"/>
      <c r="G285" s="146"/>
      <c r="H285" s="146"/>
      <c r="I285" s="146"/>
      <c r="J285" s="149"/>
    </row>
    <row r="286" spans="1:11" x14ac:dyDescent="0.25">
      <c r="A286" s="137" t="s">
        <v>298</v>
      </c>
      <c r="B286" s="146"/>
      <c r="C286" s="146"/>
      <c r="D286" s="146"/>
      <c r="E286" s="146"/>
      <c r="F286" s="146"/>
      <c r="G286" s="146"/>
      <c r="H286" s="146"/>
      <c r="I286" s="146"/>
      <c r="J286" s="149"/>
    </row>
    <row r="287" spans="1:11" x14ac:dyDescent="0.25">
      <c r="A287" s="147" t="s">
        <v>299</v>
      </c>
      <c r="B287" s="136">
        <v>434470.19</v>
      </c>
      <c r="C287" s="136">
        <v>0</v>
      </c>
      <c r="D287" s="136">
        <v>0</v>
      </c>
      <c r="E287" s="136">
        <v>-53.73</v>
      </c>
      <c r="F287" s="136">
        <v>53.73</v>
      </c>
      <c r="G287" s="136">
        <f t="shared" ref="G287:H310" si="75">B287+E287</f>
        <v>434416.46</v>
      </c>
      <c r="H287" s="136">
        <f t="shared" si="75"/>
        <v>53.73</v>
      </c>
      <c r="I287" s="136">
        <f t="shared" ref="I287:I310" si="76">SUM(G287:H287)</f>
        <v>434470.19</v>
      </c>
      <c r="J287" s="149"/>
    </row>
    <row r="288" spans="1:11" x14ac:dyDescent="0.25">
      <c r="A288" s="147" t="s">
        <v>300</v>
      </c>
      <c r="B288" s="136">
        <v>0</v>
      </c>
      <c r="C288" s="136">
        <v>0</v>
      </c>
      <c r="D288" s="136">
        <v>-35064732.5499999</v>
      </c>
      <c r="E288" s="136">
        <v>-22999886.478597999</v>
      </c>
      <c r="F288" s="136">
        <v>-12064846.071401991</v>
      </c>
      <c r="G288" s="136">
        <f t="shared" si="75"/>
        <v>-22999886.478597999</v>
      </c>
      <c r="H288" s="136">
        <f t="shared" si="75"/>
        <v>-12064846.071401991</v>
      </c>
      <c r="I288" s="136">
        <f t="shared" si="76"/>
        <v>-35064732.54999999</v>
      </c>
      <c r="J288" s="149"/>
    </row>
    <row r="289" spans="1:10" x14ac:dyDescent="0.25">
      <c r="A289" s="147" t="s">
        <v>301</v>
      </c>
      <c r="B289" s="136">
        <v>0</v>
      </c>
      <c r="C289" s="136">
        <v>0</v>
      </c>
      <c r="D289" s="136">
        <v>1773037.4600000097</v>
      </c>
      <c r="E289" s="136">
        <v>1163004.1907350202</v>
      </c>
      <c r="F289" s="136">
        <v>610033.26926500292</v>
      </c>
      <c r="G289" s="136">
        <f t="shared" si="75"/>
        <v>1163004.1907350202</v>
      </c>
      <c r="H289" s="136">
        <f t="shared" si="75"/>
        <v>610033.26926500292</v>
      </c>
      <c r="I289" s="136">
        <f t="shared" si="76"/>
        <v>1773037.4600000232</v>
      </c>
      <c r="J289" s="149"/>
    </row>
    <row r="290" spans="1:10" x14ac:dyDescent="0.25">
      <c r="A290" s="147" t="s">
        <v>302</v>
      </c>
      <c r="B290" s="136">
        <v>0</v>
      </c>
      <c r="C290" s="136">
        <v>0</v>
      </c>
      <c r="D290" s="136">
        <v>0</v>
      </c>
      <c r="E290" s="136">
        <v>0</v>
      </c>
      <c r="F290" s="136">
        <v>0</v>
      </c>
      <c r="G290" s="136">
        <f t="shared" si="75"/>
        <v>0</v>
      </c>
      <c r="H290" s="136">
        <f t="shared" si="75"/>
        <v>0</v>
      </c>
      <c r="I290" s="136">
        <f t="shared" si="76"/>
        <v>0</v>
      </c>
      <c r="J290" s="149"/>
    </row>
    <row r="291" spans="1:10" x14ac:dyDescent="0.25">
      <c r="A291" s="147" t="s">
        <v>303</v>
      </c>
      <c r="B291" s="136">
        <v>0</v>
      </c>
      <c r="C291" s="136">
        <v>0</v>
      </c>
      <c r="D291" s="136">
        <v>-501689.17000000004</v>
      </c>
      <c r="E291" s="136">
        <v>-329057.93051400001</v>
      </c>
      <c r="F291" s="136">
        <v>-172631.23948600001</v>
      </c>
      <c r="G291" s="136">
        <f t="shared" si="75"/>
        <v>-329057.93051400001</v>
      </c>
      <c r="H291" s="136">
        <f t="shared" si="75"/>
        <v>-172631.23948600001</v>
      </c>
      <c r="I291" s="136">
        <f t="shared" si="76"/>
        <v>-501689.17000000004</v>
      </c>
      <c r="J291" s="149"/>
    </row>
    <row r="292" spans="1:10" x14ac:dyDescent="0.25">
      <c r="A292" s="147" t="s">
        <v>304</v>
      </c>
      <c r="B292" s="136">
        <v>0</v>
      </c>
      <c r="C292" s="136">
        <v>0</v>
      </c>
      <c r="D292" s="136">
        <v>363013.95999999996</v>
      </c>
      <c r="E292" s="136">
        <v>238100.96762899999</v>
      </c>
      <c r="F292" s="136">
        <v>124912.9923709999</v>
      </c>
      <c r="G292" s="136">
        <f t="shared" si="75"/>
        <v>238100.96762899999</v>
      </c>
      <c r="H292" s="136">
        <f t="shared" si="75"/>
        <v>124912.9923709999</v>
      </c>
      <c r="I292" s="136">
        <f t="shared" si="76"/>
        <v>363013.9599999999</v>
      </c>
      <c r="J292" s="149"/>
    </row>
    <row r="293" spans="1:10" x14ac:dyDescent="0.25">
      <c r="A293" s="147" t="s">
        <v>305</v>
      </c>
      <c r="B293" s="136">
        <v>0</v>
      </c>
      <c r="C293" s="136">
        <v>0</v>
      </c>
      <c r="D293" s="136">
        <v>-39203175.43</v>
      </c>
      <c r="E293" s="136">
        <v>-25713362.743780002</v>
      </c>
      <c r="F293" s="136">
        <v>-13489812.68621999</v>
      </c>
      <c r="G293" s="136">
        <f t="shared" si="75"/>
        <v>-25713362.743780002</v>
      </c>
      <c r="H293" s="136">
        <f t="shared" si="75"/>
        <v>-13489812.68621999</v>
      </c>
      <c r="I293" s="136">
        <f t="shared" si="76"/>
        <v>-39203175.429999992</v>
      </c>
      <c r="J293" s="149"/>
    </row>
    <row r="294" spans="1:10" x14ac:dyDescent="0.25">
      <c r="A294" s="147" t="s">
        <v>306</v>
      </c>
      <c r="B294" s="136">
        <v>0</v>
      </c>
      <c r="C294" s="136">
        <v>0</v>
      </c>
      <c r="D294" s="136">
        <v>0</v>
      </c>
      <c r="E294" s="136">
        <v>0</v>
      </c>
      <c r="F294" s="136">
        <v>0</v>
      </c>
      <c r="G294" s="136">
        <f t="shared" si="75"/>
        <v>0</v>
      </c>
      <c r="H294" s="136">
        <f t="shared" si="75"/>
        <v>0</v>
      </c>
      <c r="I294" s="136">
        <f t="shared" si="76"/>
        <v>0</v>
      </c>
      <c r="J294" s="149"/>
    </row>
    <row r="295" spans="1:10" x14ac:dyDescent="0.25">
      <c r="A295" s="147" t="s">
        <v>307</v>
      </c>
      <c r="B295" s="136">
        <v>0</v>
      </c>
      <c r="C295" s="136">
        <v>0</v>
      </c>
      <c r="D295" s="136">
        <v>44832237.609999999</v>
      </c>
      <c r="E295" s="136">
        <v>29405479.518071998</v>
      </c>
      <c r="F295" s="136">
        <v>15426758.09192799</v>
      </c>
      <c r="G295" s="136">
        <f t="shared" si="75"/>
        <v>29405479.518071998</v>
      </c>
      <c r="H295" s="136">
        <f t="shared" si="75"/>
        <v>15426758.09192799</v>
      </c>
      <c r="I295" s="136">
        <f t="shared" si="76"/>
        <v>44832237.609999985</v>
      </c>
      <c r="J295" s="149"/>
    </row>
    <row r="296" spans="1:10" x14ac:dyDescent="0.25">
      <c r="A296" s="147" t="s">
        <v>308</v>
      </c>
      <c r="B296" s="136">
        <v>0</v>
      </c>
      <c r="C296" s="136">
        <v>0</v>
      </c>
      <c r="D296" s="136">
        <v>-41250</v>
      </c>
      <c r="E296" s="136">
        <v>-27055.88</v>
      </c>
      <c r="F296" s="136">
        <v>-14194.12</v>
      </c>
      <c r="G296" s="136">
        <f t="shared" si="75"/>
        <v>-27055.88</v>
      </c>
      <c r="H296" s="136">
        <f t="shared" si="75"/>
        <v>-14194.12</v>
      </c>
      <c r="I296" s="136">
        <f t="shared" si="76"/>
        <v>-41250</v>
      </c>
      <c r="J296" s="149"/>
    </row>
    <row r="297" spans="1:10" x14ac:dyDescent="0.25">
      <c r="A297" s="147" t="s">
        <v>309</v>
      </c>
      <c r="B297" s="136">
        <v>0</v>
      </c>
      <c r="C297" s="136">
        <v>0</v>
      </c>
      <c r="D297" s="136">
        <v>541432</v>
      </c>
      <c r="E297" s="136">
        <v>355125.25120000006</v>
      </c>
      <c r="F297" s="136">
        <v>186306.7488</v>
      </c>
      <c r="G297" s="136">
        <f t="shared" si="75"/>
        <v>355125.25120000006</v>
      </c>
      <c r="H297" s="136">
        <f t="shared" si="75"/>
        <v>186306.7488</v>
      </c>
      <c r="I297" s="136">
        <f t="shared" si="76"/>
        <v>541432</v>
      </c>
      <c r="J297" s="149"/>
    </row>
    <row r="298" spans="1:10" x14ac:dyDescent="0.25">
      <c r="A298" s="147" t="s">
        <v>310</v>
      </c>
      <c r="B298" s="136">
        <v>0</v>
      </c>
      <c r="C298" s="136">
        <v>0</v>
      </c>
      <c r="D298" s="136">
        <v>-6407863.9000000004</v>
      </c>
      <c r="E298" s="136">
        <v>-4202917.8513479996</v>
      </c>
      <c r="F298" s="136">
        <v>-2204946.04865199</v>
      </c>
      <c r="G298" s="136">
        <f t="shared" si="75"/>
        <v>-4202917.8513479996</v>
      </c>
      <c r="H298" s="136">
        <f t="shared" si="75"/>
        <v>-2204946.04865199</v>
      </c>
      <c r="I298" s="136">
        <f t="shared" si="76"/>
        <v>-6407863.8999999892</v>
      </c>
      <c r="J298" s="149"/>
    </row>
    <row r="299" spans="1:10" x14ac:dyDescent="0.25">
      <c r="A299" s="147" t="s">
        <v>311</v>
      </c>
      <c r="B299" s="136">
        <v>-7096707.0499999896</v>
      </c>
      <c r="C299" s="136">
        <v>-5987032.7499999898</v>
      </c>
      <c r="D299" s="136">
        <v>-4106818.11</v>
      </c>
      <c r="E299" s="136">
        <v>-2693661.9997919998</v>
      </c>
      <c r="F299" s="136">
        <v>-1413156.1102079991</v>
      </c>
      <c r="G299" s="136">
        <f t="shared" si="75"/>
        <v>-9790369.0497919898</v>
      </c>
      <c r="H299" s="136">
        <f t="shared" si="75"/>
        <v>-7400188.8602079889</v>
      </c>
      <c r="I299" s="136">
        <f t="shared" si="76"/>
        <v>-17190557.909999978</v>
      </c>
      <c r="J299" s="149"/>
    </row>
    <row r="300" spans="1:10" x14ac:dyDescent="0.25">
      <c r="A300" s="147" t="s">
        <v>312</v>
      </c>
      <c r="B300" s="136">
        <v>-66426</v>
      </c>
      <c r="C300" s="136">
        <v>-8000</v>
      </c>
      <c r="D300" s="136">
        <v>-10059.380000000081</v>
      </c>
      <c r="E300" s="136">
        <v>-6597.9557050000494</v>
      </c>
      <c r="F300" s="136">
        <v>-3461.4242950000198</v>
      </c>
      <c r="G300" s="136">
        <f t="shared" si="75"/>
        <v>-73023.955705000044</v>
      </c>
      <c r="H300" s="136">
        <f t="shared" si="75"/>
        <v>-11461.424295000019</v>
      </c>
      <c r="I300" s="136">
        <f t="shared" si="76"/>
        <v>-84485.380000000063</v>
      </c>
      <c r="J300" s="149"/>
    </row>
    <row r="301" spans="1:10" x14ac:dyDescent="0.25">
      <c r="A301" s="147" t="s">
        <v>313</v>
      </c>
      <c r="B301" s="136">
        <v>-67090.289999999994</v>
      </c>
      <c r="C301" s="136">
        <v>0</v>
      </c>
      <c r="D301" s="136">
        <v>0</v>
      </c>
      <c r="E301" s="136">
        <v>0</v>
      </c>
      <c r="F301" s="136">
        <v>0</v>
      </c>
      <c r="G301" s="136">
        <f t="shared" si="75"/>
        <v>-67090.289999999994</v>
      </c>
      <c r="H301" s="136">
        <f t="shared" si="75"/>
        <v>0</v>
      </c>
      <c r="I301" s="136">
        <f t="shared" si="76"/>
        <v>-67090.289999999994</v>
      </c>
      <c r="J301" s="149"/>
    </row>
    <row r="302" spans="1:10" x14ac:dyDescent="0.25">
      <c r="A302" s="147" t="s">
        <v>314</v>
      </c>
      <c r="B302" s="136">
        <v>0</v>
      </c>
      <c r="C302" s="136">
        <v>0</v>
      </c>
      <c r="D302" s="136">
        <v>0</v>
      </c>
      <c r="E302" s="136">
        <v>0</v>
      </c>
      <c r="F302" s="136">
        <v>0</v>
      </c>
      <c r="G302" s="136">
        <f t="shared" si="75"/>
        <v>0</v>
      </c>
      <c r="H302" s="136">
        <f t="shared" si="75"/>
        <v>0</v>
      </c>
      <c r="I302" s="136">
        <f t="shared" si="76"/>
        <v>0</v>
      </c>
      <c r="J302" s="149"/>
    </row>
    <row r="303" spans="1:10" x14ac:dyDescent="0.25">
      <c r="A303" s="147" t="s">
        <v>315</v>
      </c>
      <c r="B303" s="136">
        <v>-4229181.78</v>
      </c>
      <c r="C303" s="136">
        <v>0</v>
      </c>
      <c r="D303" s="136">
        <v>0</v>
      </c>
      <c r="E303" s="136">
        <v>0</v>
      </c>
      <c r="F303" s="136">
        <v>0</v>
      </c>
      <c r="G303" s="136">
        <f t="shared" si="75"/>
        <v>-4229181.78</v>
      </c>
      <c r="H303" s="136">
        <f t="shared" si="75"/>
        <v>0</v>
      </c>
      <c r="I303" s="136">
        <f t="shared" si="76"/>
        <v>-4229181.78</v>
      </c>
      <c r="J303" s="149"/>
    </row>
    <row r="304" spans="1:10" x14ac:dyDescent="0.25">
      <c r="A304" s="147" t="s">
        <v>316</v>
      </c>
      <c r="B304" s="136">
        <v>0</v>
      </c>
      <c r="C304" s="136">
        <v>0</v>
      </c>
      <c r="D304" s="136">
        <v>0</v>
      </c>
      <c r="E304" s="136">
        <v>0</v>
      </c>
      <c r="F304" s="136">
        <v>0</v>
      </c>
      <c r="G304" s="136">
        <f t="shared" si="75"/>
        <v>0</v>
      </c>
      <c r="H304" s="136">
        <f t="shared" si="75"/>
        <v>0</v>
      </c>
      <c r="I304" s="136">
        <f t="shared" si="76"/>
        <v>0</v>
      </c>
      <c r="J304" s="149"/>
    </row>
    <row r="305" spans="1:10" x14ac:dyDescent="0.25">
      <c r="A305" s="147" t="s">
        <v>317</v>
      </c>
      <c r="B305" s="136">
        <v>0</v>
      </c>
      <c r="C305" s="136">
        <v>0</v>
      </c>
      <c r="D305" s="136">
        <v>0</v>
      </c>
      <c r="E305" s="136">
        <v>0</v>
      </c>
      <c r="F305" s="136">
        <v>0</v>
      </c>
      <c r="G305" s="136">
        <f t="shared" si="75"/>
        <v>0</v>
      </c>
      <c r="H305" s="136">
        <f t="shared" si="75"/>
        <v>0</v>
      </c>
      <c r="I305" s="136">
        <f t="shared" si="76"/>
        <v>0</v>
      </c>
      <c r="J305" s="149"/>
    </row>
    <row r="306" spans="1:10" x14ac:dyDescent="0.25">
      <c r="A306" s="147" t="s">
        <v>318</v>
      </c>
      <c r="B306" s="136">
        <v>629.97</v>
      </c>
      <c r="C306" s="136">
        <v>0</v>
      </c>
      <c r="D306" s="136">
        <v>60927</v>
      </c>
      <c r="E306" s="136">
        <v>39962.001428000003</v>
      </c>
      <c r="F306" s="136">
        <v>20964.998571999997</v>
      </c>
      <c r="G306" s="136">
        <f t="shared" si="75"/>
        <v>40591.971428000004</v>
      </c>
      <c r="H306" s="136">
        <f t="shared" si="75"/>
        <v>20964.998571999997</v>
      </c>
      <c r="I306" s="136">
        <f t="shared" si="76"/>
        <v>61556.97</v>
      </c>
      <c r="J306" s="149"/>
    </row>
    <row r="307" spans="1:10" x14ac:dyDescent="0.25">
      <c r="A307" s="147" t="s">
        <v>319</v>
      </c>
      <c r="B307" s="136">
        <v>0</v>
      </c>
      <c r="C307" s="136">
        <v>0</v>
      </c>
      <c r="D307" s="136">
        <v>-1763633.43</v>
      </c>
      <c r="E307" s="136">
        <v>-1156767.1637599999</v>
      </c>
      <c r="F307" s="136">
        <v>-606866.26623999898</v>
      </c>
      <c r="G307" s="136">
        <f t="shared" si="75"/>
        <v>-1156767.1637599999</v>
      </c>
      <c r="H307" s="136">
        <f t="shared" si="75"/>
        <v>-606866.26623999898</v>
      </c>
      <c r="I307" s="136">
        <f t="shared" si="76"/>
        <v>-1763633.4299999988</v>
      </c>
      <c r="J307" s="149"/>
    </row>
    <row r="308" spans="1:10" x14ac:dyDescent="0.25">
      <c r="A308" s="147" t="s">
        <v>320</v>
      </c>
      <c r="B308" s="136">
        <v>11000</v>
      </c>
      <c r="C308" s="136">
        <v>0</v>
      </c>
      <c r="D308" s="136">
        <v>436168.74</v>
      </c>
      <c r="E308" s="136">
        <v>286083.076566</v>
      </c>
      <c r="F308" s="136">
        <v>150085.663433999</v>
      </c>
      <c r="G308" s="136">
        <f t="shared" si="75"/>
        <v>297083.076566</v>
      </c>
      <c r="H308" s="136">
        <f t="shared" si="75"/>
        <v>150085.663433999</v>
      </c>
      <c r="I308" s="136">
        <f t="shared" si="76"/>
        <v>447168.739999999</v>
      </c>
      <c r="J308" s="149"/>
    </row>
    <row r="309" spans="1:10" x14ac:dyDescent="0.25">
      <c r="A309" s="147" t="s">
        <v>321</v>
      </c>
      <c r="B309" s="136">
        <v>540286.36</v>
      </c>
      <c r="C309" s="136">
        <v>283446.39</v>
      </c>
      <c r="D309" s="136">
        <v>5687989.4399999995</v>
      </c>
      <c r="E309" s="136">
        <v>3730752.1290750001</v>
      </c>
      <c r="F309" s="136">
        <v>1957237.310924999</v>
      </c>
      <c r="G309" s="136">
        <f t="shared" si="75"/>
        <v>4271038.4890750004</v>
      </c>
      <c r="H309" s="136">
        <f t="shared" si="75"/>
        <v>2240683.7009249991</v>
      </c>
      <c r="I309" s="136">
        <f t="shared" si="76"/>
        <v>6511722.1899999995</v>
      </c>
      <c r="J309" s="149"/>
    </row>
    <row r="310" spans="1:10" x14ac:dyDescent="0.25">
      <c r="A310" s="147" t="s">
        <v>322</v>
      </c>
      <c r="B310" s="138">
        <v>0</v>
      </c>
      <c r="C310" s="138">
        <v>0</v>
      </c>
      <c r="D310" s="138">
        <v>9510665.4599999897</v>
      </c>
      <c r="E310" s="138">
        <v>6242466.5822069999</v>
      </c>
      <c r="F310" s="138">
        <v>3268198.8777930001</v>
      </c>
      <c r="G310" s="138">
        <f t="shared" si="75"/>
        <v>6242466.5822069999</v>
      </c>
      <c r="H310" s="138">
        <f t="shared" si="75"/>
        <v>3268198.8777930001</v>
      </c>
      <c r="I310" s="138">
        <f t="shared" si="76"/>
        <v>9510665.4600000009</v>
      </c>
      <c r="J310" s="149"/>
    </row>
    <row r="311" spans="1:10" x14ac:dyDescent="0.25">
      <c r="A311" s="147" t="s">
        <v>323</v>
      </c>
      <c r="B311" s="136">
        <v>-10473018.599999988</v>
      </c>
      <c r="C311" s="136">
        <v>-5711586.3599999901</v>
      </c>
      <c r="D311" s="136">
        <v>-23893750.299999911</v>
      </c>
      <c r="E311" s="136">
        <v>-15668388.016584979</v>
      </c>
      <c r="F311" s="136">
        <v>-8225362.2834149739</v>
      </c>
      <c r="G311" s="136">
        <f t="shared" ref="G311:I311" si="77">SUM(G287:G310)</f>
        <v>-26141406.616584964</v>
      </c>
      <c r="H311" s="136">
        <f t="shared" si="77"/>
        <v>-13936948.643414967</v>
      </c>
      <c r="I311" s="136">
        <f t="shared" si="77"/>
        <v>-40078355.259999953</v>
      </c>
      <c r="J311" s="149"/>
    </row>
    <row r="312" spans="1:10" x14ac:dyDescent="0.25">
      <c r="A312" s="137" t="s">
        <v>324</v>
      </c>
      <c r="B312" s="136"/>
      <c r="C312" s="136"/>
      <c r="D312" s="136"/>
      <c r="E312" s="136"/>
      <c r="F312" s="136"/>
      <c r="G312" s="136"/>
      <c r="H312" s="136"/>
      <c r="I312" s="136"/>
      <c r="J312" s="149"/>
    </row>
    <row r="313" spans="1:10" x14ac:dyDescent="0.25">
      <c r="A313" s="147" t="s">
        <v>325</v>
      </c>
      <c r="B313" s="136">
        <v>0</v>
      </c>
      <c r="C313" s="136">
        <v>0</v>
      </c>
      <c r="D313" s="136">
        <v>209707868.61999899</v>
      </c>
      <c r="E313" s="136">
        <v>137547391.087558</v>
      </c>
      <c r="F313" s="136">
        <v>72160477.532442003</v>
      </c>
      <c r="G313" s="136">
        <f t="shared" ref="G313:H321" si="78">B313+E313</f>
        <v>137547391.087558</v>
      </c>
      <c r="H313" s="136">
        <f t="shared" si="78"/>
        <v>72160477.532442003</v>
      </c>
      <c r="I313" s="136">
        <f t="shared" ref="I313:I321" si="79">SUM(G313:H313)</f>
        <v>209707868.62</v>
      </c>
      <c r="J313" s="149"/>
    </row>
    <row r="314" spans="1:10" x14ac:dyDescent="0.25">
      <c r="A314" s="147" t="s">
        <v>326</v>
      </c>
      <c r="B314" s="136">
        <v>0</v>
      </c>
      <c r="C314" s="136">
        <v>0</v>
      </c>
      <c r="D314" s="136">
        <v>0</v>
      </c>
      <c r="E314" s="136">
        <v>0</v>
      </c>
      <c r="F314" s="136">
        <v>0</v>
      </c>
      <c r="G314" s="136">
        <f t="shared" si="78"/>
        <v>0</v>
      </c>
      <c r="H314" s="136">
        <f t="shared" si="78"/>
        <v>0</v>
      </c>
      <c r="I314" s="136">
        <f t="shared" si="79"/>
        <v>0</v>
      </c>
      <c r="J314" s="149"/>
    </row>
    <row r="315" spans="1:10" x14ac:dyDescent="0.25">
      <c r="A315" s="147" t="s">
        <v>327</v>
      </c>
      <c r="B315" s="136">
        <v>0</v>
      </c>
      <c r="C315" s="136">
        <v>0</v>
      </c>
      <c r="D315" s="136">
        <v>2183068.27</v>
      </c>
      <c r="E315" s="136">
        <v>1431874.3717470001</v>
      </c>
      <c r="F315" s="136">
        <v>751193.89825299894</v>
      </c>
      <c r="G315" s="136">
        <f t="shared" si="78"/>
        <v>1431874.3717470001</v>
      </c>
      <c r="H315" s="136">
        <f t="shared" si="78"/>
        <v>751193.89825299894</v>
      </c>
      <c r="I315" s="136">
        <f t="shared" si="79"/>
        <v>2183068.2699999991</v>
      </c>
      <c r="J315" s="149"/>
    </row>
    <row r="316" spans="1:10" x14ac:dyDescent="0.25">
      <c r="A316" s="147" t="s">
        <v>328</v>
      </c>
      <c r="B316" s="136">
        <v>15363.35999999999</v>
      </c>
      <c r="C316" s="136">
        <v>9261.1200000000008</v>
      </c>
      <c r="D316" s="136">
        <v>2220176.1500000004</v>
      </c>
      <c r="E316" s="136">
        <v>1456213.50752</v>
      </c>
      <c r="F316" s="136">
        <v>763962.64248000004</v>
      </c>
      <c r="G316" s="136">
        <f t="shared" si="78"/>
        <v>1471576.8675200001</v>
      </c>
      <c r="H316" s="136">
        <f t="shared" si="78"/>
        <v>773223.76248000003</v>
      </c>
      <c r="I316" s="136">
        <f t="shared" si="79"/>
        <v>2244800.63</v>
      </c>
      <c r="J316" s="149"/>
    </row>
    <row r="317" spans="1:10" x14ac:dyDescent="0.25">
      <c r="A317" s="147" t="s">
        <v>329</v>
      </c>
      <c r="B317" s="136">
        <v>0</v>
      </c>
      <c r="C317" s="136">
        <v>0</v>
      </c>
      <c r="D317" s="136">
        <v>0</v>
      </c>
      <c r="E317" s="136">
        <v>0</v>
      </c>
      <c r="F317" s="136">
        <v>0</v>
      </c>
      <c r="G317" s="136">
        <f t="shared" si="78"/>
        <v>0</v>
      </c>
      <c r="H317" s="136">
        <f t="shared" si="78"/>
        <v>0</v>
      </c>
      <c r="I317" s="136">
        <f t="shared" si="79"/>
        <v>0</v>
      </c>
      <c r="J317" s="149"/>
    </row>
    <row r="318" spans="1:10" x14ac:dyDescent="0.25">
      <c r="A318" s="147" t="s">
        <v>330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f t="shared" si="78"/>
        <v>0</v>
      </c>
      <c r="H318" s="136">
        <f t="shared" si="78"/>
        <v>0</v>
      </c>
      <c r="I318" s="136">
        <f t="shared" si="79"/>
        <v>0</v>
      </c>
      <c r="J318" s="149"/>
    </row>
    <row r="319" spans="1:10" x14ac:dyDescent="0.25">
      <c r="A319" s="147" t="s">
        <v>331</v>
      </c>
      <c r="B319" s="136">
        <v>0</v>
      </c>
      <c r="C319" s="136">
        <v>0</v>
      </c>
      <c r="D319" s="136">
        <v>0</v>
      </c>
      <c r="E319" s="136">
        <v>0</v>
      </c>
      <c r="F319" s="136">
        <v>0</v>
      </c>
      <c r="G319" s="136">
        <f t="shared" si="78"/>
        <v>0</v>
      </c>
      <c r="H319" s="136">
        <f t="shared" si="78"/>
        <v>0</v>
      </c>
      <c r="I319" s="136">
        <f t="shared" si="79"/>
        <v>0</v>
      </c>
      <c r="J319" s="149"/>
    </row>
    <row r="320" spans="1:10" x14ac:dyDescent="0.25">
      <c r="A320" s="147" t="s">
        <v>332</v>
      </c>
      <c r="B320" s="136">
        <v>8923958.5</v>
      </c>
      <c r="C320" s="136">
        <v>1352492.5699999998</v>
      </c>
      <c r="D320" s="136">
        <v>7202644.5199999996</v>
      </c>
      <c r="E320" s="136">
        <v>4724214.5438950006</v>
      </c>
      <c r="F320" s="136">
        <v>2478429.9761049901</v>
      </c>
      <c r="G320" s="136">
        <f t="shared" si="78"/>
        <v>13648173.043895001</v>
      </c>
      <c r="H320" s="136">
        <f t="shared" si="78"/>
        <v>3830922.5461049899</v>
      </c>
      <c r="I320" s="136">
        <f t="shared" si="79"/>
        <v>17479095.589999989</v>
      </c>
      <c r="J320" s="149"/>
    </row>
    <row r="321" spans="1:10" x14ac:dyDescent="0.25">
      <c r="A321" s="147" t="s">
        <v>333</v>
      </c>
      <c r="B321" s="138">
        <v>-6465945.3499999996</v>
      </c>
      <c r="C321" s="138">
        <v>-3870665.5899999901</v>
      </c>
      <c r="D321" s="138">
        <v>-3358680.4299999997</v>
      </c>
      <c r="E321" s="138">
        <v>-2202958.4949249998</v>
      </c>
      <c r="F321" s="138">
        <v>-1155721.935074999</v>
      </c>
      <c r="G321" s="138">
        <f t="shared" si="78"/>
        <v>-8668903.8449249994</v>
      </c>
      <c r="H321" s="138">
        <f t="shared" si="78"/>
        <v>-5026387.5250749886</v>
      </c>
      <c r="I321" s="138">
        <f t="shared" si="79"/>
        <v>-13695291.369999988</v>
      </c>
      <c r="J321" s="149"/>
    </row>
    <row r="322" spans="1:10" x14ac:dyDescent="0.25">
      <c r="A322" s="147" t="s">
        <v>334</v>
      </c>
      <c r="B322" s="136">
        <v>2473376.5099999998</v>
      </c>
      <c r="C322" s="136">
        <v>-2508911.8999999901</v>
      </c>
      <c r="D322" s="136">
        <v>217955077.12999901</v>
      </c>
      <c r="E322" s="136">
        <v>142956735.01579499</v>
      </c>
      <c r="F322" s="136">
        <v>74998342.114204988</v>
      </c>
      <c r="G322" s="136">
        <f t="shared" ref="G322:I322" si="80">SUM(G313:G321)</f>
        <v>145430111.52579501</v>
      </c>
      <c r="H322" s="136">
        <f t="shared" si="80"/>
        <v>72489430.214204997</v>
      </c>
      <c r="I322" s="136">
        <f t="shared" si="80"/>
        <v>217919541.74000004</v>
      </c>
      <c r="J322" s="149"/>
    </row>
    <row r="323" spans="1:10" x14ac:dyDescent="0.25">
      <c r="A323" s="137" t="s">
        <v>335</v>
      </c>
      <c r="B323" s="136"/>
      <c r="C323" s="136"/>
      <c r="D323" s="136"/>
      <c r="E323" s="136"/>
      <c r="F323" s="136"/>
      <c r="G323" s="136"/>
      <c r="H323" s="136"/>
      <c r="I323" s="136"/>
      <c r="J323" s="149"/>
    </row>
    <row r="324" spans="1:10" x14ac:dyDescent="0.25">
      <c r="A324" s="147" t="s">
        <v>336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f t="shared" ref="G324:H325" si="81">B324+E324</f>
        <v>0</v>
      </c>
      <c r="H324" s="136">
        <f t="shared" si="81"/>
        <v>0</v>
      </c>
      <c r="I324" s="136">
        <f t="shared" ref="I324:I325" si="82">SUM(G324:H324)</f>
        <v>0</v>
      </c>
      <c r="J324" s="149"/>
    </row>
    <row r="325" spans="1:10" x14ac:dyDescent="0.25">
      <c r="A325" s="147" t="s">
        <v>337</v>
      </c>
      <c r="B325" s="138">
        <v>0</v>
      </c>
      <c r="C325" s="138">
        <v>0</v>
      </c>
      <c r="D325" s="138">
        <v>0</v>
      </c>
      <c r="E325" s="138">
        <v>0</v>
      </c>
      <c r="F325" s="138">
        <v>0</v>
      </c>
      <c r="G325" s="138">
        <f t="shared" si="81"/>
        <v>0</v>
      </c>
      <c r="H325" s="138">
        <f t="shared" si="81"/>
        <v>0</v>
      </c>
      <c r="I325" s="138">
        <f t="shared" si="82"/>
        <v>0</v>
      </c>
      <c r="J325" s="149"/>
    </row>
    <row r="326" spans="1:10" x14ac:dyDescent="0.25">
      <c r="A326" s="147" t="s">
        <v>338</v>
      </c>
      <c r="B326" s="136">
        <v>0</v>
      </c>
      <c r="C326" s="136">
        <v>0</v>
      </c>
      <c r="D326" s="136">
        <v>0</v>
      </c>
      <c r="E326" s="136">
        <v>0</v>
      </c>
      <c r="F326" s="136">
        <v>0</v>
      </c>
      <c r="G326" s="136">
        <f t="shared" ref="G326:I326" si="83">SUM(G324:G325)</f>
        <v>0</v>
      </c>
      <c r="H326" s="136">
        <f t="shared" si="83"/>
        <v>0</v>
      </c>
      <c r="I326" s="136">
        <f t="shared" si="83"/>
        <v>0</v>
      </c>
      <c r="J326" s="149"/>
    </row>
    <row r="327" spans="1:10" x14ac:dyDescent="0.25">
      <c r="A327" s="143"/>
      <c r="B327" s="136"/>
      <c r="C327" s="136"/>
      <c r="D327" s="136"/>
      <c r="E327" s="136"/>
      <c r="F327" s="136"/>
      <c r="G327" s="136"/>
      <c r="H327" s="136"/>
      <c r="I327" s="136"/>
      <c r="J327" s="149"/>
    </row>
    <row r="328" spans="1:10" x14ac:dyDescent="0.25">
      <c r="A328" s="144" t="s">
        <v>1</v>
      </c>
      <c r="B328" s="136">
        <v>-7999642.0899999887</v>
      </c>
      <c r="C328" s="136">
        <v>-8220498.2599999802</v>
      </c>
      <c r="D328" s="136">
        <v>194061326.82999909</v>
      </c>
      <c r="E328" s="136">
        <v>127288346.99921001</v>
      </c>
      <c r="F328" s="136">
        <v>66772979.830790013</v>
      </c>
      <c r="G328" s="136">
        <f t="shared" ref="G328:I328" si="84">G311+G322+G326</f>
        <v>119288704.90921006</v>
      </c>
      <c r="H328" s="136">
        <f t="shared" si="84"/>
        <v>58552481.57079003</v>
      </c>
      <c r="I328" s="136">
        <f t="shared" si="84"/>
        <v>177841186.48000008</v>
      </c>
      <c r="J328" s="149"/>
    </row>
    <row r="329" spans="1:10" x14ac:dyDescent="0.25">
      <c r="A329" s="143"/>
      <c r="B329" s="138"/>
      <c r="C329" s="138"/>
      <c r="D329" s="138"/>
      <c r="E329" s="138"/>
      <c r="F329" s="138"/>
      <c r="G329" s="138"/>
      <c r="H329" s="138"/>
      <c r="I329" s="138"/>
      <c r="J329" s="149"/>
    </row>
    <row r="330" spans="1:10" ht="15.75" thickBot="1" x14ac:dyDescent="0.3">
      <c r="A330" s="144" t="s">
        <v>0</v>
      </c>
      <c r="B330" s="158">
        <v>573051555.2900008</v>
      </c>
      <c r="C330" s="158">
        <v>206080010.47000104</v>
      </c>
      <c r="D330" s="158">
        <v>-461967757.1499989</v>
      </c>
      <c r="E330" s="158">
        <v>-301199569.09921002</v>
      </c>
      <c r="F330" s="158">
        <v>-160768188.05079001</v>
      </c>
      <c r="G330" s="158">
        <f t="shared" ref="G330:I330" si="85">G283-G328</f>
        <v>271851986.19079065</v>
      </c>
      <c r="H330" s="158">
        <f t="shared" si="85"/>
        <v>45311822.419211023</v>
      </c>
      <c r="I330" s="158">
        <f t="shared" si="85"/>
        <v>317163808.61000186</v>
      </c>
      <c r="J330" s="149"/>
    </row>
    <row r="331" spans="1:10" ht="15.75" thickTop="1" x14ac:dyDescent="0.25"/>
    <row r="332" spans="1:10" x14ac:dyDescent="0.25">
      <c r="A332" s="150">
        <v>0</v>
      </c>
      <c r="B332" s="150">
        <v>0</v>
      </c>
      <c r="C332" s="150">
        <v>0</v>
      </c>
      <c r="D332" s="150">
        <v>0</v>
      </c>
      <c r="E332" s="150">
        <v>0</v>
      </c>
      <c r="F332" s="150">
        <v>0</v>
      </c>
      <c r="G332" s="150">
        <v>0</v>
      </c>
      <c r="H332" s="150">
        <v>0</v>
      </c>
      <c r="I332" s="150">
        <v>0</v>
      </c>
    </row>
    <row r="333" spans="1:10" x14ac:dyDescent="0.25">
      <c r="B333" s="150"/>
      <c r="C333" s="150"/>
      <c r="D333" s="150"/>
      <c r="E333" s="150"/>
      <c r="F333" s="150"/>
      <c r="G333" s="150"/>
      <c r="H333" s="150"/>
      <c r="I333" s="150"/>
    </row>
    <row r="336" spans="1:10" x14ac:dyDescent="0.25">
      <c r="I336" s="159"/>
    </row>
    <row r="337" spans="9:9" x14ac:dyDescent="0.25">
      <c r="I337" s="159"/>
    </row>
  </sheetData>
  <printOptions headings="1" gridLines="1"/>
  <pageMargins left="0.7" right="0.7" top="0.75" bottom="0.75" header="0.3" footer="0.3"/>
  <pageSetup paperSize="17" scale="60" fitToHeight="0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pane xSplit="2" ySplit="7" topLeftCell="C8" activePane="bottomRight" state="frozen"/>
      <selection activeCell="E65" sqref="E65"/>
      <selection pane="topRight" activeCell="E65" sqref="E65"/>
      <selection pane="bottomLeft" activeCell="E65" sqref="E65"/>
      <selection pane="bottomRight" activeCell="E80" sqref="E80"/>
    </sheetView>
  </sheetViews>
  <sheetFormatPr defaultColWidth="8.85546875" defaultRowHeight="12.75" x14ac:dyDescent="0.2"/>
  <cols>
    <col min="1" max="1" width="2.7109375" style="49" customWidth="1"/>
    <col min="2" max="2" width="48.5703125" style="49" bestFit="1" customWidth="1"/>
    <col min="3" max="3" width="17.28515625" style="49" customWidth="1"/>
    <col min="4" max="4" width="13.42578125" style="49" bestFit="1" customWidth="1"/>
    <col min="5" max="5" width="10.42578125" style="49" customWidth="1"/>
    <col min="6" max="6" width="11.7109375" style="49" bestFit="1" customWidth="1"/>
    <col min="7" max="7" width="12.28515625" style="49" bestFit="1" customWidth="1"/>
    <col min="8" max="8" width="13.42578125" style="49" bestFit="1" customWidth="1"/>
    <col min="9" max="16384" width="8.85546875" style="49"/>
  </cols>
  <sheetData>
    <row r="1" spans="1:8" ht="15.95" customHeight="1" x14ac:dyDescent="0.2">
      <c r="A1" s="48"/>
      <c r="B1" s="48" t="s">
        <v>350</v>
      </c>
      <c r="C1" s="48"/>
      <c r="D1" s="48"/>
      <c r="E1" s="48"/>
      <c r="F1" s="48"/>
      <c r="G1" s="48"/>
      <c r="H1" s="48"/>
    </row>
    <row r="2" spans="1:8" ht="15.95" customHeight="1" x14ac:dyDescent="0.2">
      <c r="A2" s="50"/>
      <c r="B2" s="50" t="s">
        <v>360</v>
      </c>
      <c r="C2" s="50"/>
      <c r="D2" s="50"/>
      <c r="E2" s="50"/>
      <c r="F2" s="50"/>
      <c r="G2" s="50"/>
      <c r="H2" s="50"/>
    </row>
    <row r="3" spans="1:8" ht="15.95" customHeight="1" x14ac:dyDescent="0.2">
      <c r="A3" s="50" t="str">
        <f>+'Allocated (CBR)'!A3</f>
        <v>FOR THE 12 MONTHS ENDED DECEMBER 31, 2018</v>
      </c>
      <c r="B3" s="50"/>
      <c r="C3" s="50"/>
      <c r="D3" s="50"/>
      <c r="E3" s="50"/>
      <c r="F3" s="50"/>
      <c r="G3" s="50"/>
      <c r="H3" s="50"/>
    </row>
    <row r="4" spans="1:8" ht="15" customHeight="1" x14ac:dyDescent="0.2">
      <c r="A4" s="118"/>
      <c r="B4" s="122" t="str">
        <f>'Allocated (CBR)'!A5:A5</f>
        <v>(Allocation of Common is based on allocation factors developed for December 2018)</v>
      </c>
      <c r="C4" s="122"/>
      <c r="D4" s="122"/>
      <c r="E4" s="122"/>
      <c r="F4" s="122"/>
      <c r="G4" s="122"/>
      <c r="H4" s="122"/>
    </row>
    <row r="5" spans="1:8" ht="15.95" customHeight="1" x14ac:dyDescent="0.2">
      <c r="A5" s="118"/>
      <c r="B5" s="160"/>
      <c r="C5" s="160"/>
      <c r="D5" s="160"/>
      <c r="E5" s="160"/>
      <c r="F5" s="160"/>
      <c r="G5" s="160"/>
      <c r="H5" s="160"/>
    </row>
    <row r="6" spans="1:8" ht="10.5" customHeight="1" x14ac:dyDescent="0.2"/>
    <row r="7" spans="1:8" ht="25.5" x14ac:dyDescent="0.2">
      <c r="A7" s="51"/>
      <c r="B7" s="52" t="s">
        <v>361</v>
      </c>
      <c r="C7" s="53" t="s">
        <v>362</v>
      </c>
      <c r="D7" s="53" t="s">
        <v>363</v>
      </c>
      <c r="E7" s="54" t="s">
        <v>364</v>
      </c>
      <c r="F7" s="55" t="s">
        <v>365</v>
      </c>
      <c r="G7" s="56" t="s">
        <v>366</v>
      </c>
      <c r="H7" s="53" t="s">
        <v>35</v>
      </c>
    </row>
    <row r="8" spans="1:8" ht="15.95" customHeight="1" x14ac:dyDescent="0.2">
      <c r="A8" s="77" t="s">
        <v>18</v>
      </c>
      <c r="B8" s="57"/>
      <c r="C8" s="58"/>
      <c r="D8" s="58"/>
      <c r="E8" s="59"/>
      <c r="F8" s="60"/>
      <c r="G8" s="60"/>
      <c r="H8" s="61"/>
    </row>
    <row r="9" spans="1:8" ht="15.95" customHeight="1" x14ac:dyDescent="0.2">
      <c r="A9" s="77"/>
      <c r="B9" s="62" t="s">
        <v>367</v>
      </c>
      <c r="C9" s="63">
        <f>'Unallocated Detail (CBR)'!E207</f>
        <v>130876.3</v>
      </c>
      <c r="D9" s="63">
        <f>'Unallocated Detail (CBR)'!F207</f>
        <v>94578.13</v>
      </c>
      <c r="E9" s="65">
        <v>1</v>
      </c>
      <c r="F9" s="104">
        <f>IFERROR(+C9/H9,0)</f>
        <v>0.58050001501412063</v>
      </c>
      <c r="G9" s="104">
        <f t="shared" ref="G9:G13" si="0">IFERROR(+D9/H9,0)</f>
        <v>0.41949998498587943</v>
      </c>
      <c r="H9" s="64">
        <f>C9+D9</f>
        <v>225454.43</v>
      </c>
    </row>
    <row r="10" spans="1:8" ht="15.95" customHeight="1" x14ac:dyDescent="0.2">
      <c r="A10" s="77" t="s">
        <v>368</v>
      </c>
      <c r="B10" s="62" t="s">
        <v>369</v>
      </c>
      <c r="C10" s="74">
        <f>'Unallocated Detail (CBR)'!E208</f>
        <v>921755.52</v>
      </c>
      <c r="D10" s="74">
        <f>'Unallocated Detail (CBR)'!F208</f>
        <v>559928.32999999996</v>
      </c>
      <c r="E10" s="65">
        <v>2</v>
      </c>
      <c r="F10" s="104">
        <f t="shared" ref="F10:F13" si="1">IFERROR(+C10/H10,0)</f>
        <v>0.62209999791790938</v>
      </c>
      <c r="G10" s="104">
        <f t="shared" si="0"/>
        <v>0.37790000208209051</v>
      </c>
      <c r="H10" s="76">
        <f>C10+D10</f>
        <v>1481683.85</v>
      </c>
    </row>
    <row r="11" spans="1:8" ht="15.95" customHeight="1" x14ac:dyDescent="0.2">
      <c r="A11" s="77" t="s">
        <v>368</v>
      </c>
      <c r="B11" s="62" t="s">
        <v>370</v>
      </c>
      <c r="C11" s="74">
        <f>'Unallocated Detail (CBR)'!E209</f>
        <v>21995402.109999999</v>
      </c>
      <c r="D11" s="74">
        <f>'Unallocated Detail (CBR)'!F209</f>
        <v>15895040.800000001</v>
      </c>
      <c r="E11" s="65">
        <v>1</v>
      </c>
      <c r="F11" s="104">
        <f t="shared" si="1"/>
        <v>0.58050000001966195</v>
      </c>
      <c r="G11" s="104">
        <f t="shared" si="0"/>
        <v>0.4194999999803381</v>
      </c>
      <c r="H11" s="76">
        <f>C11+D11</f>
        <v>37890442.909999996</v>
      </c>
    </row>
    <row r="12" spans="1:8" ht="15.95" customHeight="1" x14ac:dyDescent="0.2">
      <c r="A12" s="77" t="s">
        <v>368</v>
      </c>
      <c r="B12" s="119" t="s">
        <v>421</v>
      </c>
      <c r="C12" s="74">
        <f>'Unallocated Detail (CBR)'!E210</f>
        <v>4393.24</v>
      </c>
      <c r="D12" s="74">
        <f>'Unallocated Detail (CBR)'!F210</f>
        <v>2244.0700000000002</v>
      </c>
      <c r="E12" s="65">
        <v>4</v>
      </c>
      <c r="F12" s="104">
        <f t="shared" si="1"/>
        <v>0.66190067964280708</v>
      </c>
      <c r="G12" s="104">
        <f t="shared" si="0"/>
        <v>0.33809932035719292</v>
      </c>
      <c r="H12" s="76">
        <f>C12+D12</f>
        <v>6637.3099999999995</v>
      </c>
    </row>
    <row r="13" spans="1:8" ht="15.95" customHeight="1" x14ac:dyDescent="0.2">
      <c r="A13" s="77" t="s">
        <v>368</v>
      </c>
      <c r="B13" s="62" t="s">
        <v>371</v>
      </c>
      <c r="C13" s="66">
        <f>'Unallocated Detail (CBR)'!E211</f>
        <v>0</v>
      </c>
      <c r="D13" s="66">
        <f>'Unallocated Detail (CBR)'!F211</f>
        <v>0</v>
      </c>
      <c r="E13" s="72">
        <v>1</v>
      </c>
      <c r="F13" s="107">
        <f t="shared" si="1"/>
        <v>0</v>
      </c>
      <c r="G13" s="107">
        <f t="shared" si="0"/>
        <v>0</v>
      </c>
      <c r="H13" s="66">
        <f>C13+D13</f>
        <v>0</v>
      </c>
    </row>
    <row r="14" spans="1:8" ht="15.95" customHeight="1" x14ac:dyDescent="0.2">
      <c r="A14" s="77" t="s">
        <v>368</v>
      </c>
      <c r="B14" s="57" t="s">
        <v>372</v>
      </c>
      <c r="C14" s="74">
        <f>SUM(C9:C13)</f>
        <v>23052427.169999998</v>
      </c>
      <c r="D14" s="74">
        <f>SUM(D9:D13)</f>
        <v>16551791.330000002</v>
      </c>
      <c r="E14" s="65"/>
      <c r="F14" s="103">
        <f>IFERROR(+C14/H14,0)</f>
        <v>0.58206999261959935</v>
      </c>
      <c r="G14" s="67">
        <f>IFERROR(+D14/H14,0)</f>
        <v>0.4179300073804007</v>
      </c>
      <c r="H14" s="76">
        <f>SUM(H9:H13)</f>
        <v>39604218.5</v>
      </c>
    </row>
    <row r="15" spans="1:8" ht="15.95" customHeight="1" x14ac:dyDescent="0.2">
      <c r="A15" s="77" t="s">
        <v>17</v>
      </c>
      <c r="B15" s="57"/>
      <c r="C15" s="74"/>
      <c r="D15" s="74"/>
      <c r="E15" s="65"/>
      <c r="F15" s="67"/>
      <c r="G15" s="67"/>
      <c r="H15" s="76"/>
    </row>
    <row r="16" spans="1:8" ht="15.95" customHeight="1" x14ac:dyDescent="0.2">
      <c r="A16" s="77"/>
      <c r="B16" s="62" t="s">
        <v>373</v>
      </c>
      <c r="C16" s="74">
        <f>'Unallocated Detail (CBR)'!E214</f>
        <v>675371.4</v>
      </c>
      <c r="D16" s="74">
        <f>'Unallocated Detail (CBR)'!F214</f>
        <v>488059.09</v>
      </c>
      <c r="E16" s="65">
        <v>1</v>
      </c>
      <c r="F16" s="104">
        <f t="shared" ref="F16:F23" si="2">IFERROR(+C16/H16,0)</f>
        <v>0.58050000047703754</v>
      </c>
      <c r="G16" s="104">
        <f t="shared" ref="G16:G23" si="3">IFERROR(+D16/H16,0)</f>
        <v>0.41949999952296252</v>
      </c>
      <c r="H16" s="76">
        <f t="shared" ref="H16:H22" si="4">C16+D16</f>
        <v>1163430.49</v>
      </c>
    </row>
    <row r="17" spans="1:8" ht="15.95" customHeight="1" x14ac:dyDescent="0.2">
      <c r="A17" s="77" t="s">
        <v>368</v>
      </c>
      <c r="B17" s="62" t="s">
        <v>374</v>
      </c>
      <c r="C17" s="74">
        <f>'Unallocated Detail (CBR)'!E215</f>
        <v>1212298.8799999999</v>
      </c>
      <c r="D17" s="74">
        <f>'Unallocated Detail (CBR)'!F215</f>
        <v>876071.28</v>
      </c>
      <c r="E17" s="65">
        <v>1</v>
      </c>
      <c r="F17" s="104">
        <f t="shared" si="2"/>
        <v>0.58050000101514565</v>
      </c>
      <c r="G17" s="104">
        <f t="shared" si="3"/>
        <v>0.41949999898485435</v>
      </c>
      <c r="H17" s="76">
        <f t="shared" si="4"/>
        <v>2088370.16</v>
      </c>
    </row>
    <row r="18" spans="1:8" ht="15.95" customHeight="1" x14ac:dyDescent="0.2">
      <c r="A18" s="77" t="s">
        <v>368</v>
      </c>
      <c r="B18" s="62" t="s">
        <v>375</v>
      </c>
      <c r="C18" s="74">
        <f>'Unallocated Detail (CBR)'!E216</f>
        <v>892.81</v>
      </c>
      <c r="D18" s="74">
        <f>'Unallocated Detail (CBR)'!F216</f>
        <v>645.19000000000005</v>
      </c>
      <c r="E18" s="65">
        <v>1</v>
      </c>
      <c r="F18" s="104">
        <f t="shared" si="2"/>
        <v>0.58050065019505848</v>
      </c>
      <c r="G18" s="104">
        <f t="shared" si="3"/>
        <v>0.41949934980494152</v>
      </c>
      <c r="H18" s="76">
        <f t="shared" si="4"/>
        <v>1538</v>
      </c>
    </row>
    <row r="19" spans="1:8" ht="15.95" customHeight="1" x14ac:dyDescent="0.2">
      <c r="A19" s="77"/>
      <c r="B19" s="62" t="s">
        <v>376</v>
      </c>
      <c r="C19" s="74">
        <f>'Unallocated Detail (CBR)'!E217</f>
        <v>0</v>
      </c>
      <c r="D19" s="74">
        <f>'Unallocated Detail (CBR)'!F217</f>
        <v>0</v>
      </c>
      <c r="E19" s="65">
        <v>1</v>
      </c>
      <c r="F19" s="104">
        <f t="shared" si="2"/>
        <v>0</v>
      </c>
      <c r="G19" s="104">
        <f t="shared" si="3"/>
        <v>0</v>
      </c>
      <c r="H19" s="76">
        <f t="shared" si="4"/>
        <v>0</v>
      </c>
    </row>
    <row r="20" spans="1:8" ht="15.95" customHeight="1" x14ac:dyDescent="0.2">
      <c r="A20" s="77" t="s">
        <v>368</v>
      </c>
      <c r="B20" s="62" t="s">
        <v>377</v>
      </c>
      <c r="C20" s="74">
        <f>'Unallocated Detail (CBR)'!E218</f>
        <v>-296217.12</v>
      </c>
      <c r="D20" s="74">
        <f>'Unallocated Detail (CBR)'!F218</f>
        <v>-214062.15</v>
      </c>
      <c r="E20" s="65">
        <v>1</v>
      </c>
      <c r="F20" s="104">
        <f t="shared" si="2"/>
        <v>0.58050000737831264</v>
      </c>
      <c r="G20" s="104">
        <f t="shared" si="3"/>
        <v>0.4194999926216873</v>
      </c>
      <c r="H20" s="76">
        <f t="shared" si="4"/>
        <v>-510279.27</v>
      </c>
    </row>
    <row r="21" spans="1:8" ht="15.95" customHeight="1" x14ac:dyDescent="0.2">
      <c r="A21" s="77"/>
      <c r="B21" s="62" t="s">
        <v>378</v>
      </c>
      <c r="C21" s="74">
        <f>'Unallocated Detail (CBR)'!E219</f>
        <v>0</v>
      </c>
      <c r="D21" s="74">
        <f>'Unallocated Detail (CBR)'!F219</f>
        <v>0</v>
      </c>
      <c r="E21" s="65">
        <v>1</v>
      </c>
      <c r="F21" s="104">
        <f t="shared" si="2"/>
        <v>0</v>
      </c>
      <c r="G21" s="104">
        <f t="shared" si="3"/>
        <v>0</v>
      </c>
      <c r="H21" s="76">
        <f t="shared" si="4"/>
        <v>0</v>
      </c>
    </row>
    <row r="22" spans="1:8" ht="15.95" customHeight="1" x14ac:dyDescent="0.2">
      <c r="A22" s="77"/>
      <c r="B22" s="62" t="s">
        <v>379</v>
      </c>
      <c r="C22" s="66">
        <f>'Unallocated Detail (CBR)'!E220</f>
        <v>0</v>
      </c>
      <c r="D22" s="66">
        <f>'Unallocated Detail (CBR)'!F220</f>
        <v>0</v>
      </c>
      <c r="E22" s="72">
        <v>1</v>
      </c>
      <c r="F22" s="107">
        <f t="shared" si="2"/>
        <v>0</v>
      </c>
      <c r="G22" s="107">
        <f t="shared" si="3"/>
        <v>0</v>
      </c>
      <c r="H22" s="66">
        <f t="shared" si="4"/>
        <v>0</v>
      </c>
    </row>
    <row r="23" spans="1:8" ht="15.95" customHeight="1" x14ac:dyDescent="0.2">
      <c r="A23" s="77" t="s">
        <v>368</v>
      </c>
      <c r="B23" s="57" t="s">
        <v>372</v>
      </c>
      <c r="C23" s="74">
        <f>SUM(C16:C21)</f>
        <v>1592345.9699999997</v>
      </c>
      <c r="D23" s="74">
        <f>SUM(D16:D21)</f>
        <v>1150713.4100000001</v>
      </c>
      <c r="E23" s="65"/>
      <c r="F23" s="103">
        <f t="shared" si="2"/>
        <v>0.58049999996718982</v>
      </c>
      <c r="G23" s="67">
        <f t="shared" si="3"/>
        <v>0.41950000003281013</v>
      </c>
      <c r="H23" s="76">
        <f>SUM(H16:H21)</f>
        <v>2743059.38</v>
      </c>
    </row>
    <row r="24" spans="1:8" ht="15.95" customHeight="1" x14ac:dyDescent="0.2">
      <c r="A24" s="77" t="s">
        <v>15</v>
      </c>
      <c r="B24" s="57"/>
      <c r="C24" s="74"/>
      <c r="D24" s="74"/>
      <c r="E24" s="65"/>
      <c r="F24" s="67"/>
      <c r="G24" s="67"/>
      <c r="H24" s="76"/>
    </row>
    <row r="25" spans="1:8" ht="15.95" customHeight="1" x14ac:dyDescent="0.2">
      <c r="A25" s="77"/>
      <c r="B25" s="62" t="s">
        <v>380</v>
      </c>
      <c r="C25" s="74">
        <f>'Unallocated Detail (CBR)'!E226</f>
        <v>44474654.030000001</v>
      </c>
      <c r="D25" s="74">
        <f>'Unallocated Detail (CBR)'!F226</f>
        <v>22717752.73</v>
      </c>
      <c r="E25" s="65">
        <v>4</v>
      </c>
      <c r="F25" s="104">
        <f t="shared" ref="F25:F31" si="5">+C25/H25</f>
        <v>0.6618999999338615</v>
      </c>
      <c r="G25" s="104">
        <f t="shared" ref="G25:G31" si="6">+D25/H25</f>
        <v>0.33810000006613838</v>
      </c>
      <c r="H25" s="76">
        <f t="shared" ref="H25:H37" si="7">C25+D25</f>
        <v>67192406.760000005</v>
      </c>
    </row>
    <row r="26" spans="1:8" ht="15.95" customHeight="1" x14ac:dyDescent="0.2">
      <c r="A26" s="77"/>
      <c r="B26" s="62" t="s">
        <v>381</v>
      </c>
      <c r="C26" s="74">
        <f>'Unallocated Detail (CBR)'!E227</f>
        <v>7961761.0099999998</v>
      </c>
      <c r="D26" s="74">
        <f>'Unallocated Detail (CBR)'!F227</f>
        <v>4066885.32</v>
      </c>
      <c r="E26" s="65">
        <v>4</v>
      </c>
      <c r="F26" s="104">
        <f t="shared" si="5"/>
        <v>0.66190000034692176</v>
      </c>
      <c r="G26" s="104">
        <f t="shared" si="6"/>
        <v>0.33809999965307813</v>
      </c>
      <c r="H26" s="76">
        <f t="shared" si="7"/>
        <v>12028646.33</v>
      </c>
    </row>
    <row r="27" spans="1:8" ht="15.95" customHeight="1" x14ac:dyDescent="0.2">
      <c r="A27" s="77" t="s">
        <v>368</v>
      </c>
      <c r="B27" s="62" t="s">
        <v>382</v>
      </c>
      <c r="C27" s="74">
        <f>'Unallocated Detail (CBR)'!E228</f>
        <v>-21480351.84</v>
      </c>
      <c r="D27" s="74">
        <f>'Unallocated Detail (CBR)'!F228</f>
        <v>-10972211.75</v>
      </c>
      <c r="E27" s="65">
        <v>4</v>
      </c>
      <c r="F27" s="104">
        <f t="shared" si="5"/>
        <v>0.66189999999319005</v>
      </c>
      <c r="G27" s="104">
        <f t="shared" si="6"/>
        <v>0.33810000000680995</v>
      </c>
      <c r="H27" s="76">
        <f t="shared" si="7"/>
        <v>-32452563.59</v>
      </c>
    </row>
    <row r="28" spans="1:8" ht="15.95" customHeight="1" x14ac:dyDescent="0.2">
      <c r="A28" s="77" t="s">
        <v>368</v>
      </c>
      <c r="B28" s="62" t="s">
        <v>383</v>
      </c>
      <c r="C28" s="74">
        <f>'Unallocated Detail (CBR)'!E229</f>
        <v>9841387.5</v>
      </c>
      <c r="D28" s="74">
        <f>'Unallocated Detail (CBR)'!F229</f>
        <v>5027002.74</v>
      </c>
      <c r="E28" s="65">
        <v>4</v>
      </c>
      <c r="F28" s="104">
        <f t="shared" si="5"/>
        <v>0.66190000000968496</v>
      </c>
      <c r="G28" s="104">
        <f t="shared" si="6"/>
        <v>0.33809999999031504</v>
      </c>
      <c r="H28" s="76">
        <f t="shared" si="7"/>
        <v>14868390.24</v>
      </c>
    </row>
    <row r="29" spans="1:8" ht="15.95" customHeight="1" x14ac:dyDescent="0.2">
      <c r="A29" s="77" t="s">
        <v>368</v>
      </c>
      <c r="B29" s="62" t="s">
        <v>384</v>
      </c>
      <c r="C29" s="74">
        <f>'Unallocated Detail (CBR)'!E230</f>
        <v>9951.4</v>
      </c>
      <c r="D29" s="74">
        <f>'Unallocated Detail (CBR)'!F230</f>
        <v>6529.88</v>
      </c>
      <c r="E29" s="65">
        <v>3</v>
      </c>
      <c r="F29" s="104">
        <f t="shared" si="5"/>
        <v>0.60380019027648335</v>
      </c>
      <c r="G29" s="104">
        <f t="shared" si="6"/>
        <v>0.39619980972351665</v>
      </c>
      <c r="H29" s="76">
        <f t="shared" si="7"/>
        <v>16481.28</v>
      </c>
    </row>
    <row r="30" spans="1:8" ht="15.95" customHeight="1" x14ac:dyDescent="0.2">
      <c r="A30" s="77" t="s">
        <v>368</v>
      </c>
      <c r="B30" s="62" t="s">
        <v>385</v>
      </c>
      <c r="C30" s="74">
        <f>'Unallocated Detail (CBR)'!E231</f>
        <v>3715032.62</v>
      </c>
      <c r="D30" s="74">
        <f>'Unallocated Detail (CBR)'!F231</f>
        <v>2684679.04</v>
      </c>
      <c r="E30" s="65">
        <v>1</v>
      </c>
      <c r="F30" s="104">
        <f t="shared" si="5"/>
        <v>0.58050000021407211</v>
      </c>
      <c r="G30" s="104">
        <f t="shared" si="6"/>
        <v>0.41949999978592784</v>
      </c>
      <c r="H30" s="76">
        <f t="shared" si="7"/>
        <v>6399711.6600000001</v>
      </c>
    </row>
    <row r="31" spans="1:8" ht="15.95" customHeight="1" x14ac:dyDescent="0.2">
      <c r="A31" s="77" t="s">
        <v>368</v>
      </c>
      <c r="B31" s="62" t="s">
        <v>386</v>
      </c>
      <c r="C31" s="74">
        <f>'Unallocated Detail (CBR)'!E232</f>
        <v>11501615.869999999</v>
      </c>
      <c r="D31" s="74">
        <f>'Unallocated Detail (CBR)'!F232</f>
        <v>5133639.9400000004</v>
      </c>
      <c r="E31" s="65">
        <v>5</v>
      </c>
      <c r="F31" s="104">
        <f t="shared" si="5"/>
        <v>0.69140000017829606</v>
      </c>
      <c r="G31" s="104">
        <f t="shared" si="6"/>
        <v>0.308599999821704</v>
      </c>
      <c r="H31" s="76">
        <f t="shared" si="7"/>
        <v>16635255.809999999</v>
      </c>
    </row>
    <row r="32" spans="1:8" ht="15.95" customHeight="1" x14ac:dyDescent="0.2">
      <c r="A32" s="77"/>
      <c r="B32" s="62" t="s">
        <v>387</v>
      </c>
      <c r="C32" s="74">
        <f>'Unallocated Detail (CBR)'!E233</f>
        <v>208260.02</v>
      </c>
      <c r="D32" s="74">
        <f>'Unallocated Detail (CBR)'!F233</f>
        <v>106379.68</v>
      </c>
      <c r="E32" s="65">
        <v>4</v>
      </c>
      <c r="F32" s="104">
        <f>IFERROR(+C32/H32,0)</f>
        <v>0.66190000816807293</v>
      </c>
      <c r="G32" s="104">
        <f>IFERROR(+D32/H32,0)</f>
        <v>0.33809999183192713</v>
      </c>
      <c r="H32" s="76">
        <f t="shared" si="7"/>
        <v>314639.69999999995</v>
      </c>
    </row>
    <row r="33" spans="1:8" ht="15.95" customHeight="1" x14ac:dyDescent="0.2">
      <c r="A33" s="77" t="s">
        <v>368</v>
      </c>
      <c r="B33" s="62" t="s">
        <v>388</v>
      </c>
      <c r="C33" s="74">
        <f>'Unallocated Detail (CBR)'!E234</f>
        <v>0</v>
      </c>
      <c r="D33" s="74">
        <f>'Unallocated Detail (CBR)'!F234</f>
        <v>0</v>
      </c>
      <c r="E33" s="65">
        <v>4</v>
      </c>
      <c r="F33" s="104">
        <f>IFERROR(+C33/H33,0)</f>
        <v>0</v>
      </c>
      <c r="G33" s="104">
        <f>IFERROR(+D33/H33,0)</f>
        <v>0</v>
      </c>
      <c r="H33" s="76">
        <f t="shared" si="7"/>
        <v>0</v>
      </c>
    </row>
    <row r="34" spans="1:8" ht="15.95" customHeight="1" x14ac:dyDescent="0.2">
      <c r="A34" s="77" t="s">
        <v>368</v>
      </c>
      <c r="B34" s="62" t="s">
        <v>389</v>
      </c>
      <c r="C34" s="74">
        <f>'Unallocated Detail (CBR)'!E235</f>
        <v>4703819.96</v>
      </c>
      <c r="D34" s="74">
        <f>'Unallocated Detail (CBR)'!F235</f>
        <v>2402721.75</v>
      </c>
      <c r="E34" s="65">
        <v>4</v>
      </c>
      <c r="F34" s="104">
        <f>+C34/H34</f>
        <v>0.66190000030267881</v>
      </c>
      <c r="G34" s="104">
        <f>+D34/H34</f>
        <v>0.33809999969732113</v>
      </c>
      <c r="H34" s="76">
        <f t="shared" si="7"/>
        <v>7106541.71</v>
      </c>
    </row>
    <row r="35" spans="1:8" ht="15.95" customHeight="1" x14ac:dyDescent="0.2">
      <c r="A35" s="77" t="s">
        <v>368</v>
      </c>
      <c r="B35" s="62" t="s">
        <v>390</v>
      </c>
      <c r="C35" s="74">
        <f>'Unallocated Detail (CBR)'!E236</f>
        <v>6642611.0800000001</v>
      </c>
      <c r="D35" s="74">
        <f>'Unallocated Detail (CBR)'!F236</f>
        <v>3393060.6</v>
      </c>
      <c r="E35" s="65">
        <v>4</v>
      </c>
      <c r="F35" s="104">
        <f>IFERROR(+C35/H35,0)</f>
        <v>0.66189999950257439</v>
      </c>
      <c r="G35" s="104">
        <f>IFERROR(+D35/H35,0)</f>
        <v>0.33810000049742561</v>
      </c>
      <c r="H35" s="76">
        <f t="shared" si="7"/>
        <v>10035671.68</v>
      </c>
    </row>
    <row r="36" spans="1:8" ht="15.95" customHeight="1" x14ac:dyDescent="0.2">
      <c r="A36" s="77"/>
      <c r="B36" s="62" t="s">
        <v>391</v>
      </c>
      <c r="C36" s="74">
        <f>'Unallocated Detail (CBR)'!E237</f>
        <v>0</v>
      </c>
      <c r="D36" s="74">
        <f>'Unallocated Detail (CBR)'!F237</f>
        <v>0</v>
      </c>
      <c r="E36" s="65">
        <v>4</v>
      </c>
      <c r="F36" s="104">
        <f>IFERROR(+C36/H36,0)</f>
        <v>0</v>
      </c>
      <c r="G36" s="104">
        <f>IFERROR(+D36/H36,0)</f>
        <v>0</v>
      </c>
      <c r="H36" s="76">
        <f t="shared" si="7"/>
        <v>0</v>
      </c>
    </row>
    <row r="37" spans="1:8" ht="15.95" customHeight="1" x14ac:dyDescent="0.2">
      <c r="A37" s="77"/>
      <c r="B37" s="62" t="s">
        <v>392</v>
      </c>
      <c r="C37" s="66">
        <f>'Unallocated Detail (CBR)'!E238</f>
        <v>15643947.949999999</v>
      </c>
      <c r="D37" s="66">
        <f>'Unallocated Detail (CBR)'!F238</f>
        <v>7990963.5899999999</v>
      </c>
      <c r="E37" s="72">
        <v>4</v>
      </c>
      <c r="F37" s="107">
        <f>+C37/H37</f>
        <v>0.66190000007082739</v>
      </c>
      <c r="G37" s="107">
        <f>+D37/H37</f>
        <v>0.33809999992917256</v>
      </c>
      <c r="H37" s="66">
        <f t="shared" si="7"/>
        <v>23634911.539999999</v>
      </c>
    </row>
    <row r="38" spans="1:8" ht="15.95" customHeight="1" x14ac:dyDescent="0.2">
      <c r="A38" s="77" t="s">
        <v>368</v>
      </c>
      <c r="B38" s="57" t="s">
        <v>372</v>
      </c>
      <c r="C38" s="74">
        <f>SUM(C25:C37)</f>
        <v>83222689.600000009</v>
      </c>
      <c r="D38" s="74">
        <f>SUM(D25:D37)</f>
        <v>42557403.519999996</v>
      </c>
      <c r="E38" s="65"/>
      <c r="F38" s="103"/>
      <c r="G38" s="67"/>
      <c r="H38" s="76">
        <f>SUM(H25:H37)</f>
        <v>125780093.12</v>
      </c>
    </row>
    <row r="39" spans="1:8" ht="15.95" customHeight="1" x14ac:dyDescent="0.2">
      <c r="A39" s="77" t="s">
        <v>393</v>
      </c>
      <c r="B39" s="57"/>
      <c r="C39" s="74"/>
      <c r="D39" s="74"/>
      <c r="E39" s="65"/>
      <c r="F39" s="67"/>
      <c r="G39" s="67"/>
      <c r="H39" s="76"/>
    </row>
    <row r="40" spans="1:8" ht="15.95" customHeight="1" x14ac:dyDescent="0.2">
      <c r="A40" s="77"/>
      <c r="B40" s="62" t="s">
        <v>394</v>
      </c>
      <c r="C40" s="74">
        <f>'Unallocated Detail (CBR)'!E244</f>
        <v>17479184.260000002</v>
      </c>
      <c r="D40" s="74">
        <f>'Unallocated Detail (CBR)'!F244</f>
        <v>8928406.4100000001</v>
      </c>
      <c r="E40" s="65">
        <v>4</v>
      </c>
      <c r="F40" s="104">
        <f>+C40/H40</f>
        <v>0.66189999983061687</v>
      </c>
      <c r="G40" s="104">
        <f>+D40/H40</f>
        <v>0.33810000016938307</v>
      </c>
      <c r="H40" s="76">
        <f>C40+D40</f>
        <v>26407590.670000002</v>
      </c>
    </row>
    <row r="41" spans="1:8" ht="15.95" customHeight="1" x14ac:dyDescent="0.2">
      <c r="A41" s="77"/>
      <c r="B41" s="62" t="s">
        <v>395</v>
      </c>
      <c r="C41" s="66">
        <f>'Unallocated Detail (CBR)'!E245</f>
        <v>1393.82</v>
      </c>
      <c r="D41" s="66">
        <f>'Unallocated Detail (CBR)'!F245</f>
        <v>711.96</v>
      </c>
      <c r="E41" s="72">
        <v>4</v>
      </c>
      <c r="F41" s="107">
        <f>IFERROR(+C41/H41,0)</f>
        <v>0.6619020030582492</v>
      </c>
      <c r="G41" s="107">
        <f>IFERROR(+D41/H41,0)</f>
        <v>0.33809799694175086</v>
      </c>
      <c r="H41" s="66">
        <f>C41+D41</f>
        <v>2105.7799999999997</v>
      </c>
    </row>
    <row r="42" spans="1:8" ht="15.95" customHeight="1" x14ac:dyDescent="0.2">
      <c r="A42" s="77"/>
      <c r="B42" s="57" t="s">
        <v>372</v>
      </c>
      <c r="C42" s="74">
        <f>SUM(C40:C41)</f>
        <v>17480578.080000002</v>
      </c>
      <c r="D42" s="74">
        <f>SUM(D40:D41)</f>
        <v>8929118.370000001</v>
      </c>
      <c r="E42" s="65"/>
      <c r="F42" s="67"/>
      <c r="G42" s="67"/>
      <c r="H42" s="76">
        <f>SUM(H40:H41)</f>
        <v>26409696.450000003</v>
      </c>
    </row>
    <row r="43" spans="1:8" ht="15.95" customHeight="1" x14ac:dyDescent="0.2">
      <c r="A43" s="77" t="s">
        <v>13</v>
      </c>
      <c r="B43" s="62"/>
      <c r="C43" s="74"/>
      <c r="D43" s="74"/>
      <c r="E43" s="65"/>
      <c r="F43" s="67"/>
      <c r="G43" s="67"/>
      <c r="H43" s="76"/>
    </row>
    <row r="44" spans="1:8" ht="15.95" customHeight="1" x14ac:dyDescent="0.2">
      <c r="A44" s="77"/>
      <c r="B44" s="62" t="s">
        <v>396</v>
      </c>
      <c r="C44" s="74">
        <f>'Unallocated Detail (CBR)'!E248</f>
        <v>44372353.200000003</v>
      </c>
      <c r="D44" s="74">
        <f>'Unallocated Detail (CBR)'!F248</f>
        <v>22665497.23</v>
      </c>
      <c r="E44" s="65">
        <v>4</v>
      </c>
      <c r="F44" s="104">
        <f t="shared" ref="F44:F46" si="8">IFERROR(+C44/H44,0)</f>
        <v>0.66190000000571314</v>
      </c>
      <c r="G44" s="104">
        <f t="shared" ref="G44:G46" si="9">IFERROR(+D44/H44,0)</f>
        <v>0.3380999999942868</v>
      </c>
      <c r="H44" s="76">
        <f>C44+D44</f>
        <v>67037850.430000007</v>
      </c>
    </row>
    <row r="45" spans="1:8" ht="15.95" customHeight="1" x14ac:dyDescent="0.2">
      <c r="A45" s="77"/>
      <c r="B45" s="62" t="s">
        <v>397</v>
      </c>
      <c r="C45" s="74">
        <f>'Unallocated Detail (CBR)'!E249</f>
        <v>0</v>
      </c>
      <c r="D45" s="74">
        <f>'Unallocated Detail (CBR)'!F249</f>
        <v>0</v>
      </c>
      <c r="E45" s="65">
        <v>4</v>
      </c>
      <c r="F45" s="104">
        <f t="shared" si="8"/>
        <v>0</v>
      </c>
      <c r="G45" s="104">
        <f t="shared" si="9"/>
        <v>0</v>
      </c>
      <c r="H45" s="76">
        <f>C45+D45</f>
        <v>0</v>
      </c>
    </row>
    <row r="46" spans="1:8" ht="15.95" customHeight="1" x14ac:dyDescent="0.2">
      <c r="A46" s="77"/>
      <c r="B46" s="62" t="s">
        <v>398</v>
      </c>
      <c r="C46" s="66">
        <f>'Unallocated Detail (CBR)'!E250</f>
        <v>0</v>
      </c>
      <c r="D46" s="66">
        <f>'Unallocated Detail (CBR)'!F250</f>
        <v>0</v>
      </c>
      <c r="E46" s="72">
        <v>4</v>
      </c>
      <c r="F46" s="107">
        <f t="shared" si="8"/>
        <v>0</v>
      </c>
      <c r="G46" s="107">
        <f t="shared" si="9"/>
        <v>0</v>
      </c>
      <c r="H46" s="76">
        <f>C46+D46</f>
        <v>0</v>
      </c>
    </row>
    <row r="47" spans="1:8" ht="15.95" customHeight="1" x14ac:dyDescent="0.2">
      <c r="A47" s="77" t="s">
        <v>368</v>
      </c>
      <c r="B47" s="57" t="s">
        <v>372</v>
      </c>
      <c r="C47" s="74">
        <f>SUM(C44:C46)</f>
        <v>44372353.200000003</v>
      </c>
      <c r="D47" s="74">
        <f>SUM(D44:D46)</f>
        <v>22665497.23</v>
      </c>
      <c r="E47" s="65"/>
      <c r="F47" s="67">
        <f>IFERROR(+C47/H47,0)</f>
        <v>0.66190000000571314</v>
      </c>
      <c r="G47" s="67">
        <f>IFERROR(+D47/H47,0)</f>
        <v>0.3380999999942868</v>
      </c>
      <c r="H47" s="69">
        <f>SUM(H44:H46)</f>
        <v>67037850.430000007</v>
      </c>
    </row>
    <row r="48" spans="1:8" ht="15.95" customHeight="1" x14ac:dyDescent="0.2">
      <c r="A48" s="70" t="s">
        <v>399</v>
      </c>
      <c r="B48" s="57"/>
      <c r="C48" s="74"/>
      <c r="D48" s="74"/>
      <c r="E48" s="65"/>
      <c r="F48" s="67"/>
      <c r="G48" s="67"/>
      <c r="H48" s="76"/>
    </row>
    <row r="49" spans="1:8" ht="15.95" customHeight="1" x14ac:dyDescent="0.2">
      <c r="A49" s="77" t="s">
        <v>274</v>
      </c>
      <c r="B49" s="57"/>
      <c r="C49" s="74">
        <f>'Unallocated Detail (CBR)'!E256</f>
        <v>0</v>
      </c>
      <c r="D49" s="74">
        <f>'Unallocated Detail (CBR)'!F256</f>
        <v>0</v>
      </c>
      <c r="E49" s="65"/>
      <c r="F49" s="67">
        <f t="shared" ref="F49:F54" si="10">IFERROR(+C49/H49,0)</f>
        <v>0</v>
      </c>
      <c r="G49" s="67">
        <f t="shared" ref="G49:G54" si="11">IFERROR(+D49/H49,0)</f>
        <v>0</v>
      </c>
      <c r="H49" s="76">
        <f t="shared" ref="H49:H54" si="12">C49+D49</f>
        <v>0</v>
      </c>
    </row>
    <row r="50" spans="1:8" ht="15.95" customHeight="1" x14ac:dyDescent="0.2">
      <c r="A50" s="77" t="s">
        <v>275</v>
      </c>
      <c r="B50" s="57"/>
      <c r="C50" s="74">
        <f>'Unallocated Detail (CBR)'!E257</f>
        <v>0</v>
      </c>
      <c r="D50" s="74">
        <f>'Unallocated Detail (CBR)'!F257</f>
        <v>0</v>
      </c>
      <c r="E50" s="65">
        <v>4</v>
      </c>
      <c r="F50" s="67">
        <f t="shared" si="10"/>
        <v>0</v>
      </c>
      <c r="G50" s="67">
        <f t="shared" si="11"/>
        <v>0</v>
      </c>
      <c r="H50" s="76">
        <f t="shared" si="12"/>
        <v>0</v>
      </c>
    </row>
    <row r="51" spans="1:8" ht="15.95" customHeight="1" x14ac:dyDescent="0.2">
      <c r="A51" s="77" t="s">
        <v>276</v>
      </c>
      <c r="B51" s="57"/>
      <c r="C51" s="74">
        <f>'Unallocated Detail (CBR)'!E258</f>
        <v>0</v>
      </c>
      <c r="D51" s="74">
        <f>'Unallocated Detail (CBR)'!F258</f>
        <v>0</v>
      </c>
      <c r="E51" s="65">
        <v>4</v>
      </c>
      <c r="F51" s="67">
        <f t="shared" si="10"/>
        <v>0</v>
      </c>
      <c r="G51" s="67">
        <f t="shared" si="11"/>
        <v>0</v>
      </c>
      <c r="H51" s="76">
        <f t="shared" si="12"/>
        <v>0</v>
      </c>
    </row>
    <row r="52" spans="1:8" ht="15.95" customHeight="1" x14ac:dyDescent="0.2">
      <c r="A52" s="77" t="s">
        <v>277</v>
      </c>
      <c r="B52" s="57"/>
      <c r="C52" s="74">
        <f>'Unallocated Detail (CBR)'!E259</f>
        <v>0</v>
      </c>
      <c r="D52" s="74">
        <f>'Unallocated Detail (CBR)'!F259</f>
        <v>0</v>
      </c>
      <c r="E52" s="65">
        <v>4</v>
      </c>
      <c r="F52" s="67">
        <f t="shared" si="10"/>
        <v>0</v>
      </c>
      <c r="G52" s="67">
        <f t="shared" si="11"/>
        <v>0</v>
      </c>
      <c r="H52" s="76">
        <f t="shared" si="12"/>
        <v>0</v>
      </c>
    </row>
    <row r="53" spans="1:8" ht="15.95" customHeight="1" x14ac:dyDescent="0.2">
      <c r="A53" s="77" t="s">
        <v>278</v>
      </c>
      <c r="B53" s="57"/>
      <c r="C53" s="74">
        <f>'Unallocated Detail (CBR)'!E260</f>
        <v>0</v>
      </c>
      <c r="D53" s="74">
        <f>'Unallocated Detail (CBR)'!F260</f>
        <v>0</v>
      </c>
      <c r="E53" s="65">
        <v>4</v>
      </c>
      <c r="F53" s="67">
        <f t="shared" si="10"/>
        <v>0</v>
      </c>
      <c r="G53" s="67">
        <f t="shared" si="11"/>
        <v>0</v>
      </c>
      <c r="H53" s="76">
        <f t="shared" si="12"/>
        <v>0</v>
      </c>
    </row>
    <row r="54" spans="1:8" ht="15.95" customHeight="1" x14ac:dyDescent="0.2">
      <c r="A54" s="77" t="s">
        <v>279</v>
      </c>
      <c r="B54" s="57"/>
      <c r="C54" s="66">
        <f>'Unallocated Detail (CBR)'!E261</f>
        <v>0</v>
      </c>
      <c r="D54" s="66">
        <f>'Unallocated Detail (CBR)'!F261</f>
        <v>0</v>
      </c>
      <c r="E54" s="65">
        <v>4</v>
      </c>
      <c r="F54" s="81">
        <f t="shared" si="10"/>
        <v>0</v>
      </c>
      <c r="G54" s="81">
        <f t="shared" si="11"/>
        <v>0</v>
      </c>
      <c r="H54" s="71">
        <f t="shared" si="12"/>
        <v>0</v>
      </c>
    </row>
    <row r="55" spans="1:8" ht="15.95" customHeight="1" x14ac:dyDescent="0.2">
      <c r="A55" s="77" t="s">
        <v>280</v>
      </c>
      <c r="B55" s="57"/>
      <c r="C55" s="74">
        <f>SUM(C49:C54)</f>
        <v>0</v>
      </c>
      <c r="D55" s="74">
        <f>SUM(D49:D54)</f>
        <v>0</v>
      </c>
      <c r="E55" s="65"/>
      <c r="F55" s="67">
        <f>IFERROR(+C55/H55,0)</f>
        <v>0</v>
      </c>
      <c r="G55" s="67">
        <f>IFERROR(+D55/H55,0)</f>
        <v>0</v>
      </c>
      <c r="H55" s="74">
        <f>SUM(H49:H54)</f>
        <v>0</v>
      </c>
    </row>
    <row r="56" spans="1:8" ht="15.95" customHeight="1" x14ac:dyDescent="0.2">
      <c r="A56" s="77" t="s">
        <v>400</v>
      </c>
      <c r="B56" s="116"/>
      <c r="C56" s="74"/>
      <c r="D56" s="74"/>
      <c r="E56" s="65"/>
      <c r="F56" s="67"/>
      <c r="G56" s="67"/>
      <c r="H56" s="76"/>
    </row>
    <row r="57" spans="1:8" ht="15.95" customHeight="1" x14ac:dyDescent="0.2">
      <c r="A57" s="77"/>
      <c r="B57" s="62" t="s">
        <v>340</v>
      </c>
      <c r="C57" s="66">
        <f>'Unallocated Detail (CBR)'!E270</f>
        <v>4190828.08</v>
      </c>
      <c r="D57" s="66">
        <f>'Unallocated Detail (CBR)'!F270</f>
        <v>2140684.36</v>
      </c>
      <c r="E57" s="72">
        <v>4</v>
      </c>
      <c r="F57" s="107">
        <f>+C57/H57</f>
        <v>0.66189999936255361</v>
      </c>
      <c r="G57" s="107">
        <f>+D57/H57</f>
        <v>0.33810000063744644</v>
      </c>
      <c r="H57" s="76">
        <f>C57+D57</f>
        <v>6331512.4399999995</v>
      </c>
    </row>
    <row r="58" spans="1:8" ht="15.95" customHeight="1" x14ac:dyDescent="0.2">
      <c r="A58" s="77" t="s">
        <v>368</v>
      </c>
      <c r="B58" s="57" t="s">
        <v>372</v>
      </c>
      <c r="C58" s="74">
        <f>C57</f>
        <v>4190828.08</v>
      </c>
      <c r="D58" s="74">
        <f>D57</f>
        <v>2140684.36</v>
      </c>
      <c r="E58" s="65"/>
      <c r="F58" s="67">
        <f>IFERROR(+C58/H58,0)</f>
        <v>0.66189999936255361</v>
      </c>
      <c r="G58" s="67">
        <f>IFERROR(+D58/H58,0)</f>
        <v>0.33810000063744644</v>
      </c>
      <c r="H58" s="69">
        <f>SUM(H57)</f>
        <v>6331512.4399999995</v>
      </c>
    </row>
    <row r="59" spans="1:8" ht="15.95" customHeight="1" x14ac:dyDescent="0.2">
      <c r="A59" s="77"/>
      <c r="B59" s="57"/>
      <c r="C59" s="74"/>
      <c r="D59" s="74"/>
      <c r="E59" s="65"/>
      <c r="F59" s="67"/>
      <c r="G59" s="67"/>
      <c r="H59" s="76"/>
    </row>
    <row r="60" spans="1:8" ht="15.95" customHeight="1" x14ac:dyDescent="0.2">
      <c r="A60" s="73" t="s">
        <v>401</v>
      </c>
      <c r="B60" s="116"/>
      <c r="C60" s="74"/>
      <c r="D60" s="74"/>
      <c r="E60" s="75"/>
      <c r="F60" s="75"/>
      <c r="G60" s="75"/>
      <c r="H60" s="76"/>
    </row>
    <row r="61" spans="1:8" ht="15.95" customHeight="1" x14ac:dyDescent="0.2">
      <c r="A61" s="73"/>
      <c r="B61" s="62" t="s">
        <v>402</v>
      </c>
      <c r="C61" s="66">
        <v>0</v>
      </c>
      <c r="D61" s="66">
        <v>0</v>
      </c>
      <c r="E61" s="72">
        <v>4</v>
      </c>
      <c r="F61" s="107">
        <f>IFERROR(+C61/H61,0)</f>
        <v>0</v>
      </c>
      <c r="G61" s="107">
        <f>IFERROR(+D61/H61,0)</f>
        <v>0</v>
      </c>
      <c r="H61" s="71">
        <v>0</v>
      </c>
    </row>
    <row r="62" spans="1:8" ht="15.95" customHeight="1" x14ac:dyDescent="0.2">
      <c r="A62" s="73"/>
      <c r="B62" s="57" t="s">
        <v>372</v>
      </c>
      <c r="C62" s="74">
        <f>SUM(C61)</f>
        <v>0</v>
      </c>
      <c r="D62" s="74">
        <f>SUM(D61)</f>
        <v>0</v>
      </c>
      <c r="E62" s="65"/>
      <c r="F62" s="67">
        <f>IFERROR(+C62/H62,0)</f>
        <v>0</v>
      </c>
      <c r="G62" s="67">
        <f>IFERROR(+D62/H62,0)</f>
        <v>0</v>
      </c>
      <c r="H62" s="76">
        <f>SUM(H61)</f>
        <v>0</v>
      </c>
    </row>
    <row r="63" spans="1:8" ht="15.95" customHeight="1" x14ac:dyDescent="0.2">
      <c r="A63" s="73"/>
      <c r="B63" s="116"/>
      <c r="C63" s="74"/>
      <c r="D63" s="74"/>
      <c r="E63" s="65"/>
      <c r="F63" s="67"/>
      <c r="G63" s="67"/>
      <c r="H63" s="76"/>
    </row>
    <row r="64" spans="1:8" ht="15.95" customHeight="1" x14ac:dyDescent="0.2">
      <c r="A64" s="77" t="s">
        <v>403</v>
      </c>
      <c r="B64" s="57"/>
      <c r="C64" s="74"/>
      <c r="D64" s="74"/>
      <c r="E64" s="65"/>
      <c r="F64" s="67"/>
      <c r="G64" s="67"/>
      <c r="H64" s="76"/>
    </row>
    <row r="65" spans="1:8" ht="15.95" customHeight="1" x14ac:dyDescent="0.2">
      <c r="A65" s="77"/>
      <c r="B65" s="62" t="s">
        <v>404</v>
      </c>
      <c r="C65" s="74">
        <f>'Unallocated Detail (CBR)'!E278</f>
        <v>0</v>
      </c>
      <c r="D65" s="74">
        <f>'Unallocated Detail (CBR)'!F278</f>
        <v>0</v>
      </c>
      <c r="E65" s="65">
        <v>4</v>
      </c>
      <c r="F65" s="104">
        <f t="shared" ref="F65:F66" si="13">IFERROR(+C65/H65,0)</f>
        <v>0</v>
      </c>
      <c r="G65" s="104">
        <f t="shared" ref="G65:G66" si="14">IFERROR(+D65/H65,0)</f>
        <v>0</v>
      </c>
      <c r="H65" s="76">
        <f>C65+D65</f>
        <v>0</v>
      </c>
    </row>
    <row r="66" spans="1:8" ht="15.95" customHeight="1" x14ac:dyDescent="0.2">
      <c r="A66" s="77"/>
      <c r="B66" s="62" t="s">
        <v>405</v>
      </c>
      <c r="C66" s="66">
        <v>0</v>
      </c>
      <c r="D66" s="66">
        <v>0</v>
      </c>
      <c r="E66" s="78">
        <v>4</v>
      </c>
      <c r="F66" s="107">
        <f t="shared" si="13"/>
        <v>0</v>
      </c>
      <c r="G66" s="107">
        <f t="shared" si="14"/>
        <v>0</v>
      </c>
      <c r="H66" s="66">
        <f>C66+D66</f>
        <v>0</v>
      </c>
    </row>
    <row r="67" spans="1:8" ht="15.95" customHeight="1" x14ac:dyDescent="0.2">
      <c r="A67" s="79" t="s">
        <v>368</v>
      </c>
      <c r="B67" s="80" t="s">
        <v>372</v>
      </c>
      <c r="C67" s="66">
        <f>SUM(C65:C66)</f>
        <v>0</v>
      </c>
      <c r="D67" s="66">
        <f>SUM(D65:D66)</f>
        <v>0</v>
      </c>
      <c r="E67" s="72"/>
      <c r="F67" s="81">
        <f>IFERROR(+C67/H67,0)</f>
        <v>0</v>
      </c>
      <c r="G67" s="81">
        <f>IFERROR(+D67/H67,0)</f>
        <v>0</v>
      </c>
      <c r="H67" s="66">
        <f>SUM(H65:H66)</f>
        <v>0</v>
      </c>
    </row>
    <row r="68" spans="1:8" ht="12" customHeight="1" x14ac:dyDescent="0.2">
      <c r="A68" s="77"/>
      <c r="B68" s="57"/>
      <c r="C68" s="74"/>
      <c r="D68" s="74"/>
      <c r="E68" s="82"/>
      <c r="F68" s="67"/>
      <c r="G68" s="67"/>
      <c r="H68" s="76"/>
    </row>
    <row r="69" spans="1:8" ht="15.95" customHeight="1" x14ac:dyDescent="0.35">
      <c r="A69" s="79" t="s">
        <v>406</v>
      </c>
      <c r="B69" s="80"/>
      <c r="C69" s="83">
        <f>C67+C62+C58+C47+C42+C38+C23+C14+C55</f>
        <v>173911222.09999999</v>
      </c>
      <c r="D69" s="83">
        <f>D67+D62+D58+D47+D42+D38+D23+D14+D55</f>
        <v>93995208.219999984</v>
      </c>
      <c r="E69" s="84"/>
      <c r="F69" s="84"/>
      <c r="G69" s="85"/>
      <c r="H69" s="83">
        <f>H67+H62+H58+H47+H42+H38+H23+H14+H55</f>
        <v>267906430.31999999</v>
      </c>
    </row>
    <row r="70" spans="1:8" ht="11.25" customHeight="1" x14ac:dyDescent="0.2">
      <c r="C70" s="161"/>
      <c r="D70" s="161"/>
      <c r="E70" s="161"/>
      <c r="F70" s="161"/>
    </row>
    <row r="71" spans="1:8" ht="15.95" customHeight="1" x14ac:dyDescent="0.2">
      <c r="E71" s="110" t="s">
        <v>34</v>
      </c>
      <c r="F71" s="111" t="s">
        <v>33</v>
      </c>
    </row>
    <row r="72" spans="1:8" ht="15.95" customHeight="1" x14ac:dyDescent="0.2">
      <c r="B72" s="112" t="s">
        <v>407</v>
      </c>
      <c r="C72" s="113"/>
      <c r="D72" s="113"/>
      <c r="E72" s="162"/>
      <c r="F72" s="163"/>
    </row>
    <row r="73" spans="1:8" ht="15.95" customHeight="1" x14ac:dyDescent="0.2">
      <c r="B73" s="86">
        <v>1</v>
      </c>
      <c r="C73" s="87" t="s">
        <v>408</v>
      </c>
      <c r="D73" s="88"/>
      <c r="E73" s="114">
        <f>+[1]Lead!E9</f>
        <v>0.58050000000000002</v>
      </c>
      <c r="F73" s="102">
        <f>+[1]Lead!F9</f>
        <v>0.41949999999999998</v>
      </c>
    </row>
    <row r="74" spans="1:8" ht="15.95" customHeight="1" x14ac:dyDescent="0.2">
      <c r="B74" s="86">
        <v>2</v>
      </c>
      <c r="C74" s="87" t="s">
        <v>409</v>
      </c>
      <c r="D74" s="88"/>
      <c r="E74" s="90">
        <f>+[1]Lead!E12</f>
        <v>0.62209999999999999</v>
      </c>
      <c r="F74" s="67">
        <f>+[1]Lead!F12</f>
        <v>0.37790000000000001</v>
      </c>
    </row>
    <row r="75" spans="1:8" ht="15.95" customHeight="1" x14ac:dyDescent="0.2">
      <c r="B75" s="86">
        <v>3</v>
      </c>
      <c r="C75" s="88" t="s">
        <v>410</v>
      </c>
      <c r="D75" s="88"/>
      <c r="E75" s="90">
        <f>+[1]Lead!E19</f>
        <v>0.6038</v>
      </c>
      <c r="F75" s="67">
        <f>+[1]Lead!F19</f>
        <v>0.3962</v>
      </c>
    </row>
    <row r="76" spans="1:8" ht="15.95" customHeight="1" x14ac:dyDescent="0.2">
      <c r="B76" s="86">
        <v>4</v>
      </c>
      <c r="C76" s="87" t="s">
        <v>411</v>
      </c>
      <c r="D76" s="88"/>
      <c r="E76" s="90">
        <f>+[1]Lead!E35</f>
        <v>0.66190000000000004</v>
      </c>
      <c r="F76" s="67">
        <f>+[1]Lead!F35</f>
        <v>0.33810000000000001</v>
      </c>
    </row>
    <row r="77" spans="1:8" ht="15.95" customHeight="1" x14ac:dyDescent="0.2">
      <c r="B77" s="78">
        <v>5</v>
      </c>
      <c r="C77" s="93" t="s">
        <v>412</v>
      </c>
      <c r="D77" s="94"/>
      <c r="E77" s="95">
        <f>+[1]Lead!E40</f>
        <v>0.69140000000000001</v>
      </c>
      <c r="F77" s="81">
        <f>+[1]Lead!F40</f>
        <v>0.30859999999999999</v>
      </c>
    </row>
    <row r="78" spans="1:8" ht="15.95" customHeight="1" x14ac:dyDescent="0.2">
      <c r="A78" s="97"/>
      <c r="C78" s="89"/>
      <c r="D78" s="89"/>
      <c r="E78" s="89"/>
      <c r="F78" s="89"/>
      <c r="G78" s="89"/>
      <c r="H78" s="89"/>
    </row>
    <row r="79" spans="1:8" ht="15.95" customHeight="1" x14ac:dyDescent="0.2">
      <c r="C79" s="89"/>
      <c r="D79" s="89"/>
      <c r="E79" s="89"/>
      <c r="F79" s="89"/>
      <c r="G79" s="89"/>
      <c r="H79" s="89"/>
    </row>
  </sheetData>
  <mergeCells count="1">
    <mergeCell ref="E72:F72"/>
  </mergeCells>
  <printOptions horizontalCentered="1"/>
  <pageMargins left="0.45" right="0.45" top="0.5" bottom="0.5" header="0.3" footer="0.3"/>
  <pageSetup scale="61" fitToWidth="0" fitToHeight="0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>
      <pane xSplit="2" ySplit="7" topLeftCell="C59" activePane="bottomRight" state="frozen"/>
      <selection activeCell="E65" sqref="E65"/>
      <selection pane="topRight" activeCell="E65" sqref="E65"/>
      <selection pane="bottomLeft" activeCell="E65" sqref="E65"/>
      <selection pane="bottomRight" activeCell="C8" sqref="C8"/>
    </sheetView>
  </sheetViews>
  <sheetFormatPr defaultColWidth="8.85546875" defaultRowHeight="12.75" x14ac:dyDescent="0.2"/>
  <cols>
    <col min="1" max="1" width="5.42578125" style="49" customWidth="1"/>
    <col min="2" max="2" width="48.42578125" style="49" customWidth="1"/>
    <col min="3" max="3" width="17.42578125" style="49" customWidth="1"/>
    <col min="4" max="4" width="17.140625" style="49" customWidth="1"/>
    <col min="5" max="5" width="13.140625" style="49" customWidth="1"/>
    <col min="6" max="6" width="14.140625" style="49" customWidth="1"/>
    <col min="7" max="7" width="11.85546875" style="49" customWidth="1"/>
    <col min="8" max="8" width="16.28515625" style="49" customWidth="1"/>
    <col min="9" max="9" width="8.85546875" style="49" customWidth="1"/>
    <col min="10" max="16384" width="8.85546875" style="49"/>
  </cols>
  <sheetData>
    <row r="1" spans="1:8" ht="15.95" customHeight="1" x14ac:dyDescent="0.2">
      <c r="A1" s="48"/>
      <c r="B1" s="48" t="s">
        <v>350</v>
      </c>
      <c r="C1" s="48"/>
      <c r="D1" s="48"/>
      <c r="E1" s="48"/>
      <c r="F1" s="48"/>
      <c r="G1" s="48"/>
      <c r="H1" s="48"/>
    </row>
    <row r="2" spans="1:8" ht="15.95" customHeight="1" x14ac:dyDescent="0.2">
      <c r="A2" s="50"/>
      <c r="B2" s="50" t="s">
        <v>360</v>
      </c>
      <c r="C2" s="50"/>
      <c r="D2" s="50"/>
      <c r="E2" s="50"/>
      <c r="F2" s="50"/>
      <c r="G2" s="50"/>
      <c r="H2" s="50"/>
    </row>
    <row r="3" spans="1:8" ht="15.95" customHeight="1" x14ac:dyDescent="0.2">
      <c r="A3" s="50" t="s">
        <v>422</v>
      </c>
      <c r="B3" s="50"/>
      <c r="C3" s="50"/>
      <c r="D3" s="50"/>
      <c r="E3" s="50"/>
      <c r="F3" s="50"/>
      <c r="G3" s="50"/>
      <c r="H3" s="50"/>
    </row>
    <row r="4" spans="1:8" ht="15" customHeight="1" x14ac:dyDescent="0.2">
      <c r="A4" s="50"/>
      <c r="B4" s="122" t="s">
        <v>424</v>
      </c>
      <c r="C4" s="122"/>
      <c r="D4" s="122"/>
      <c r="E4" s="122"/>
      <c r="F4" s="122"/>
      <c r="G4" s="122"/>
      <c r="H4" s="122"/>
    </row>
    <row r="5" spans="1:8" ht="15.95" customHeight="1" x14ac:dyDescent="0.2">
      <c r="A5" s="118"/>
      <c r="B5" s="166"/>
      <c r="C5" s="166"/>
      <c r="D5" s="166"/>
      <c r="E5" s="166"/>
      <c r="F5" s="166"/>
      <c r="G5" s="166"/>
      <c r="H5" s="166"/>
    </row>
    <row r="6" spans="1:8" ht="10.5" customHeight="1" x14ac:dyDescent="0.2"/>
    <row r="7" spans="1:8" ht="25.5" x14ac:dyDescent="0.2">
      <c r="A7" s="51"/>
      <c r="B7" s="52" t="s">
        <v>361</v>
      </c>
      <c r="C7" s="53" t="s">
        <v>362</v>
      </c>
      <c r="D7" s="53" t="s">
        <v>363</v>
      </c>
      <c r="E7" s="54" t="s">
        <v>364</v>
      </c>
      <c r="F7" s="98" t="s">
        <v>417</v>
      </c>
      <c r="G7" s="99" t="s">
        <v>418</v>
      </c>
      <c r="H7" s="53" t="s">
        <v>35</v>
      </c>
    </row>
    <row r="8" spans="1:8" ht="15.95" customHeight="1" x14ac:dyDescent="0.2">
      <c r="A8" s="77" t="s">
        <v>18</v>
      </c>
      <c r="B8" s="57"/>
      <c r="C8" s="100"/>
      <c r="D8" s="100"/>
      <c r="E8" s="101"/>
      <c r="F8" s="102"/>
      <c r="G8" s="102"/>
      <c r="H8" s="61"/>
    </row>
    <row r="9" spans="1:8" ht="15.95" customHeight="1" x14ac:dyDescent="0.2">
      <c r="A9" s="77"/>
      <c r="B9" s="62" t="s">
        <v>367</v>
      </c>
      <c r="C9" s="82"/>
      <c r="D9" s="82"/>
      <c r="E9" s="65">
        <v>1</v>
      </c>
      <c r="F9" s="104">
        <f>SUMIF($B$65:$B$69,$E9,E$65:E$69)</f>
        <v>0.58050000000000002</v>
      </c>
      <c r="G9" s="104">
        <f>SUMIF($B$65:$B$69,$E9,F$65:F$69)</f>
        <v>0.41949999999999998</v>
      </c>
      <c r="H9" s="105"/>
    </row>
    <row r="10" spans="1:8" ht="15.95" customHeight="1" x14ac:dyDescent="0.2">
      <c r="A10" s="77" t="s">
        <v>368</v>
      </c>
      <c r="B10" s="62" t="s">
        <v>369</v>
      </c>
      <c r="C10" s="82"/>
      <c r="D10" s="82"/>
      <c r="E10" s="65">
        <v>2</v>
      </c>
      <c r="F10" s="104">
        <f t="shared" ref="F10:G10" si="0">SUMIF($B$65:$B$69,$E10,E$65:E$69)</f>
        <v>0.62209999999999999</v>
      </c>
      <c r="G10" s="104">
        <f t="shared" si="0"/>
        <v>0.37790000000000001</v>
      </c>
      <c r="H10" s="61"/>
    </row>
    <row r="11" spans="1:8" ht="15.95" customHeight="1" x14ac:dyDescent="0.2">
      <c r="A11" s="77" t="s">
        <v>368</v>
      </c>
      <c r="B11" s="62" t="s">
        <v>370</v>
      </c>
      <c r="C11" s="82"/>
      <c r="D11" s="82"/>
      <c r="E11" s="65">
        <v>1</v>
      </c>
      <c r="F11" s="104">
        <f t="shared" ref="F11:G12" si="1">SUMIF($B$65:$B$69,$E11,E$65:E$69)</f>
        <v>0.58050000000000002</v>
      </c>
      <c r="G11" s="104">
        <f t="shared" si="1"/>
        <v>0.41949999999999998</v>
      </c>
      <c r="H11" s="61"/>
    </row>
    <row r="12" spans="1:8" ht="15.95" customHeight="1" x14ac:dyDescent="0.2">
      <c r="A12" s="77" t="s">
        <v>368</v>
      </c>
      <c r="B12" s="119" t="s">
        <v>421</v>
      </c>
      <c r="C12" s="82"/>
      <c r="D12" s="82"/>
      <c r="E12" s="65">
        <v>4</v>
      </c>
      <c r="F12" s="104">
        <f t="shared" si="1"/>
        <v>0.66190000000000004</v>
      </c>
      <c r="G12" s="104">
        <f t="shared" si="1"/>
        <v>0.33810000000000001</v>
      </c>
      <c r="H12" s="76"/>
    </row>
    <row r="13" spans="1:8" ht="15.95" customHeight="1" x14ac:dyDescent="0.2">
      <c r="A13" s="77" t="s">
        <v>368</v>
      </c>
      <c r="B13" s="62" t="s">
        <v>371</v>
      </c>
      <c r="C13" s="82"/>
      <c r="D13" s="82"/>
      <c r="E13" s="72">
        <v>1</v>
      </c>
      <c r="F13" s="107">
        <f t="shared" ref="F13:G13" si="2">SUMIF($B$65:$B$69,$E13,E$65:E$69)</f>
        <v>0.58050000000000002</v>
      </c>
      <c r="G13" s="107">
        <f t="shared" si="2"/>
        <v>0.41949999999999998</v>
      </c>
      <c r="H13" s="61"/>
    </row>
    <row r="14" spans="1:8" ht="15.95" customHeight="1" x14ac:dyDescent="0.2">
      <c r="A14" s="77" t="s">
        <v>368</v>
      </c>
      <c r="B14" s="57" t="s">
        <v>372</v>
      </c>
      <c r="C14" s="82"/>
      <c r="D14" s="82"/>
      <c r="E14" s="65"/>
      <c r="F14" s="103"/>
      <c r="G14" s="67"/>
      <c r="H14" s="100"/>
    </row>
    <row r="15" spans="1:8" ht="15.95" customHeight="1" x14ac:dyDescent="0.2">
      <c r="A15" s="77" t="s">
        <v>17</v>
      </c>
      <c r="B15" s="57"/>
      <c r="C15" s="82"/>
      <c r="D15" s="82"/>
      <c r="E15" s="65"/>
      <c r="F15" s="67"/>
      <c r="G15" s="67"/>
      <c r="H15" s="82"/>
    </row>
    <row r="16" spans="1:8" ht="15.95" customHeight="1" x14ac:dyDescent="0.2">
      <c r="A16" s="77"/>
      <c r="B16" s="62" t="s">
        <v>373</v>
      </c>
      <c r="C16" s="82"/>
      <c r="D16" s="82"/>
      <c r="E16" s="65">
        <v>1</v>
      </c>
      <c r="F16" s="104">
        <f t="shared" ref="F16:G16" si="3">SUMIF($B$65:$B$69,$E16,E$65:E$69)</f>
        <v>0.58050000000000002</v>
      </c>
      <c r="G16" s="104">
        <f t="shared" si="3"/>
        <v>0.41949999999999998</v>
      </c>
      <c r="H16" s="61"/>
    </row>
    <row r="17" spans="1:8" ht="15.95" customHeight="1" x14ac:dyDescent="0.2">
      <c r="A17" s="77" t="s">
        <v>368</v>
      </c>
      <c r="B17" s="62" t="s">
        <v>374</v>
      </c>
      <c r="C17" s="82"/>
      <c r="D17" s="82"/>
      <c r="E17" s="65">
        <v>1</v>
      </c>
      <c r="F17" s="104">
        <f t="shared" ref="F17:G17" si="4">SUMIF($B$65:$B$69,$E17,E$65:E$69)</f>
        <v>0.58050000000000002</v>
      </c>
      <c r="G17" s="104">
        <f t="shared" si="4"/>
        <v>0.41949999999999998</v>
      </c>
      <c r="H17" s="61"/>
    </row>
    <row r="18" spans="1:8" ht="15.95" customHeight="1" x14ac:dyDescent="0.2">
      <c r="A18" s="77" t="s">
        <v>368</v>
      </c>
      <c r="B18" s="62" t="s">
        <v>375</v>
      </c>
      <c r="C18" s="82"/>
      <c r="D18" s="82"/>
      <c r="E18" s="65">
        <v>1</v>
      </c>
      <c r="F18" s="104">
        <f t="shared" ref="F18:G18" si="5">SUMIF($B$65:$B$69,$E18,E$65:E$69)</f>
        <v>0.58050000000000002</v>
      </c>
      <c r="G18" s="104">
        <f t="shared" si="5"/>
        <v>0.41949999999999998</v>
      </c>
      <c r="H18" s="61"/>
    </row>
    <row r="19" spans="1:8" ht="15.95" customHeight="1" x14ac:dyDescent="0.2">
      <c r="A19" s="77"/>
      <c r="B19" s="62" t="s">
        <v>376</v>
      </c>
      <c r="C19" s="82"/>
      <c r="D19" s="82"/>
      <c r="E19" s="65">
        <v>1</v>
      </c>
      <c r="F19" s="104">
        <f t="shared" ref="F19:G19" si="6">SUMIF($B$65:$B$69,$E19,E$65:E$69)</f>
        <v>0.58050000000000002</v>
      </c>
      <c r="G19" s="104">
        <f t="shared" si="6"/>
        <v>0.41949999999999998</v>
      </c>
      <c r="H19" s="61"/>
    </row>
    <row r="20" spans="1:8" ht="15.95" customHeight="1" x14ac:dyDescent="0.2">
      <c r="A20" s="77" t="s">
        <v>368</v>
      </c>
      <c r="B20" s="62" t="s">
        <v>377</v>
      </c>
      <c r="C20" s="82"/>
      <c r="D20" s="82"/>
      <c r="E20" s="65">
        <v>1</v>
      </c>
      <c r="F20" s="104">
        <f t="shared" ref="F20:G20" si="7">SUMIF($B$65:$B$69,$E20,E$65:E$69)</f>
        <v>0.58050000000000002</v>
      </c>
      <c r="G20" s="104">
        <f t="shared" si="7"/>
        <v>0.41949999999999998</v>
      </c>
      <c r="H20" s="61"/>
    </row>
    <row r="21" spans="1:8" ht="15.95" customHeight="1" x14ac:dyDescent="0.2">
      <c r="A21" s="77"/>
      <c r="B21" s="62" t="s">
        <v>378</v>
      </c>
      <c r="C21" s="82"/>
      <c r="D21" s="82"/>
      <c r="E21" s="65">
        <v>1</v>
      </c>
      <c r="F21" s="104">
        <f t="shared" ref="F21:G21" si="8">SUMIF($B$65:$B$69,$E21,E$65:E$69)</f>
        <v>0.58050000000000002</v>
      </c>
      <c r="G21" s="104">
        <f t="shared" si="8"/>
        <v>0.41949999999999998</v>
      </c>
      <c r="H21" s="61"/>
    </row>
    <row r="22" spans="1:8" ht="15.95" customHeight="1" x14ac:dyDescent="0.2">
      <c r="A22" s="77"/>
      <c r="B22" s="62" t="s">
        <v>379</v>
      </c>
      <c r="C22" s="106"/>
      <c r="D22" s="106"/>
      <c r="E22" s="72">
        <v>1</v>
      </c>
      <c r="F22" s="107">
        <f t="shared" ref="F22:G22" si="9">SUMIF($B$65:$B$69,$E22,E$65:E$69)</f>
        <v>0.58050000000000002</v>
      </c>
      <c r="G22" s="107">
        <f t="shared" si="9"/>
        <v>0.41949999999999998</v>
      </c>
      <c r="H22" s="106"/>
    </row>
    <row r="23" spans="1:8" ht="15.95" customHeight="1" x14ac:dyDescent="0.2">
      <c r="A23" s="77" t="s">
        <v>368</v>
      </c>
      <c r="B23" s="57" t="s">
        <v>372</v>
      </c>
      <c r="C23" s="82"/>
      <c r="D23" s="82"/>
      <c r="E23" s="65"/>
      <c r="F23" s="103"/>
      <c r="G23" s="67"/>
      <c r="H23" s="61"/>
    </row>
    <row r="24" spans="1:8" ht="15.95" customHeight="1" x14ac:dyDescent="0.2">
      <c r="A24" s="77" t="s">
        <v>15</v>
      </c>
      <c r="B24" s="57"/>
      <c r="C24" s="82"/>
      <c r="D24" s="82"/>
      <c r="E24" s="65"/>
      <c r="F24" s="67"/>
      <c r="G24" s="67"/>
      <c r="H24" s="61"/>
    </row>
    <row r="25" spans="1:8" ht="15.95" customHeight="1" x14ac:dyDescent="0.2">
      <c r="A25" s="77"/>
      <c r="B25" s="62" t="s">
        <v>380</v>
      </c>
      <c r="C25" s="82"/>
      <c r="D25" s="82"/>
      <c r="E25" s="65">
        <v>4</v>
      </c>
      <c r="F25" s="104">
        <f t="shared" ref="F25:G25" si="10">SUMIF($B$65:$B$69,$E25,E$65:E$69)</f>
        <v>0.66190000000000004</v>
      </c>
      <c r="G25" s="104">
        <f t="shared" si="10"/>
        <v>0.33810000000000001</v>
      </c>
      <c r="H25" s="61"/>
    </row>
    <row r="26" spans="1:8" ht="15.95" customHeight="1" x14ac:dyDescent="0.2">
      <c r="A26" s="77"/>
      <c r="B26" s="62" t="s">
        <v>381</v>
      </c>
      <c r="C26" s="82"/>
      <c r="D26" s="82"/>
      <c r="E26" s="65">
        <v>4</v>
      </c>
      <c r="F26" s="104">
        <f t="shared" ref="F26:G26" si="11">SUMIF($B$65:$B$69,$E26,E$65:E$69)</f>
        <v>0.66190000000000004</v>
      </c>
      <c r="G26" s="104">
        <f t="shared" si="11"/>
        <v>0.33810000000000001</v>
      </c>
      <c r="H26" s="61"/>
    </row>
    <row r="27" spans="1:8" ht="15.95" customHeight="1" x14ac:dyDescent="0.2">
      <c r="A27" s="77" t="s">
        <v>368</v>
      </c>
      <c r="B27" s="62" t="s">
        <v>382</v>
      </c>
      <c r="C27" s="82"/>
      <c r="D27" s="82"/>
      <c r="E27" s="65">
        <v>4</v>
      </c>
      <c r="F27" s="104">
        <f t="shared" ref="F27:G27" si="12">SUMIF($B$65:$B$69,$E27,E$65:E$69)</f>
        <v>0.66190000000000004</v>
      </c>
      <c r="G27" s="104">
        <f t="shared" si="12"/>
        <v>0.33810000000000001</v>
      </c>
      <c r="H27" s="61"/>
    </row>
    <row r="28" spans="1:8" ht="15.95" customHeight="1" x14ac:dyDescent="0.2">
      <c r="A28" s="77" t="s">
        <v>368</v>
      </c>
      <c r="B28" s="62" t="s">
        <v>383</v>
      </c>
      <c r="C28" s="82"/>
      <c r="D28" s="82"/>
      <c r="E28" s="65">
        <v>4</v>
      </c>
      <c r="F28" s="104">
        <f t="shared" ref="F28:G28" si="13">SUMIF($B$65:$B$69,$E28,E$65:E$69)</f>
        <v>0.66190000000000004</v>
      </c>
      <c r="G28" s="104">
        <f t="shared" si="13"/>
        <v>0.33810000000000001</v>
      </c>
      <c r="H28" s="61"/>
    </row>
    <row r="29" spans="1:8" ht="15.95" customHeight="1" x14ac:dyDescent="0.2">
      <c r="A29" s="77" t="s">
        <v>368</v>
      </c>
      <c r="B29" s="62" t="s">
        <v>384</v>
      </c>
      <c r="C29" s="82"/>
      <c r="D29" s="82"/>
      <c r="E29" s="65">
        <v>3</v>
      </c>
      <c r="F29" s="104">
        <f t="shared" ref="F29:G29" si="14">SUMIF($B$65:$B$69,$E29,E$65:E$69)</f>
        <v>0.6038</v>
      </c>
      <c r="G29" s="104">
        <f t="shared" si="14"/>
        <v>0.3962</v>
      </c>
      <c r="H29" s="61"/>
    </row>
    <row r="30" spans="1:8" ht="15.95" customHeight="1" x14ac:dyDescent="0.2">
      <c r="A30" s="77" t="s">
        <v>368</v>
      </c>
      <c r="B30" s="62" t="s">
        <v>385</v>
      </c>
      <c r="C30" s="82"/>
      <c r="D30" s="82"/>
      <c r="E30" s="65">
        <v>1</v>
      </c>
      <c r="F30" s="104">
        <f t="shared" ref="F30:G30" si="15">SUMIF($B$65:$B$69,$E30,E$65:E$69)</f>
        <v>0.58050000000000002</v>
      </c>
      <c r="G30" s="104">
        <f t="shared" si="15"/>
        <v>0.41949999999999998</v>
      </c>
      <c r="H30" s="61"/>
    </row>
    <row r="31" spans="1:8" ht="15.95" customHeight="1" x14ac:dyDescent="0.2">
      <c r="A31" s="77" t="s">
        <v>368</v>
      </c>
      <c r="B31" s="62" t="s">
        <v>386</v>
      </c>
      <c r="C31" s="82"/>
      <c r="D31" s="82"/>
      <c r="E31" s="65">
        <v>5</v>
      </c>
      <c r="F31" s="104">
        <f t="shared" ref="F31:G31" si="16">SUMIF($B$65:$B$69,$E31,E$65:E$69)</f>
        <v>0.69140000000000001</v>
      </c>
      <c r="G31" s="104">
        <f t="shared" si="16"/>
        <v>0.30859999999999999</v>
      </c>
      <c r="H31" s="61"/>
    </row>
    <row r="32" spans="1:8" ht="15.95" customHeight="1" x14ac:dyDescent="0.2">
      <c r="A32" s="77"/>
      <c r="B32" s="62" t="s">
        <v>387</v>
      </c>
      <c r="C32" s="82"/>
      <c r="D32" s="82"/>
      <c r="E32" s="65">
        <v>4</v>
      </c>
      <c r="F32" s="104">
        <f t="shared" ref="F32:G32" si="17">SUMIF($B$65:$B$69,$E32,E$65:E$69)</f>
        <v>0.66190000000000004</v>
      </c>
      <c r="G32" s="104">
        <f t="shared" si="17"/>
        <v>0.33810000000000001</v>
      </c>
      <c r="H32" s="61"/>
    </row>
    <row r="33" spans="1:8" ht="15.95" customHeight="1" x14ac:dyDescent="0.2">
      <c r="A33" s="77" t="s">
        <v>368</v>
      </c>
      <c r="B33" s="62" t="s">
        <v>388</v>
      </c>
      <c r="C33" s="82"/>
      <c r="D33" s="82"/>
      <c r="E33" s="65">
        <v>4</v>
      </c>
      <c r="F33" s="104">
        <f t="shared" ref="F33:G33" si="18">SUMIF($B$65:$B$69,$E33,E$65:E$69)</f>
        <v>0.66190000000000004</v>
      </c>
      <c r="G33" s="104">
        <f t="shared" si="18"/>
        <v>0.33810000000000001</v>
      </c>
      <c r="H33" s="61"/>
    </row>
    <row r="34" spans="1:8" ht="15.95" customHeight="1" x14ac:dyDescent="0.2">
      <c r="A34" s="77" t="s">
        <v>368</v>
      </c>
      <c r="B34" s="62" t="s">
        <v>389</v>
      </c>
      <c r="C34" s="82"/>
      <c r="D34" s="82"/>
      <c r="E34" s="65">
        <v>4</v>
      </c>
      <c r="F34" s="104">
        <f t="shared" ref="F34:G34" si="19">SUMIF($B$65:$B$69,$E34,E$65:E$69)</f>
        <v>0.66190000000000004</v>
      </c>
      <c r="G34" s="104">
        <f t="shared" si="19"/>
        <v>0.33810000000000001</v>
      </c>
      <c r="H34" s="61"/>
    </row>
    <row r="35" spans="1:8" ht="15.95" customHeight="1" x14ac:dyDescent="0.2">
      <c r="A35" s="77" t="s">
        <v>368</v>
      </c>
      <c r="B35" s="62" t="s">
        <v>390</v>
      </c>
      <c r="C35" s="82"/>
      <c r="D35" s="82"/>
      <c r="E35" s="65">
        <v>4</v>
      </c>
      <c r="F35" s="104">
        <f t="shared" ref="F35:G35" si="20">SUMIF($B$65:$B$69,$E35,E$65:E$69)</f>
        <v>0.66190000000000004</v>
      </c>
      <c r="G35" s="104">
        <f t="shared" si="20"/>
        <v>0.33810000000000001</v>
      </c>
      <c r="H35" s="61"/>
    </row>
    <row r="36" spans="1:8" ht="15.95" customHeight="1" x14ac:dyDescent="0.2">
      <c r="A36" s="77"/>
      <c r="B36" s="62" t="s">
        <v>391</v>
      </c>
      <c r="C36" s="82"/>
      <c r="D36" s="82"/>
      <c r="E36" s="65">
        <v>4</v>
      </c>
      <c r="F36" s="104">
        <f t="shared" ref="F36:G36" si="21">SUMIF($B$65:$B$69,$E36,E$65:E$69)</f>
        <v>0.66190000000000004</v>
      </c>
      <c r="G36" s="104">
        <f t="shared" si="21"/>
        <v>0.33810000000000001</v>
      </c>
      <c r="H36" s="61"/>
    </row>
    <row r="37" spans="1:8" ht="15.95" customHeight="1" x14ac:dyDescent="0.2">
      <c r="A37" s="77"/>
      <c r="B37" s="62" t="s">
        <v>392</v>
      </c>
      <c r="C37" s="106"/>
      <c r="D37" s="106"/>
      <c r="E37" s="72">
        <v>4</v>
      </c>
      <c r="F37" s="107">
        <f t="shared" ref="F37:G37" si="22">SUMIF($B$65:$B$69,$E37,E$65:E$69)</f>
        <v>0.66190000000000004</v>
      </c>
      <c r="G37" s="107">
        <f t="shared" si="22"/>
        <v>0.33810000000000001</v>
      </c>
      <c r="H37" s="106"/>
    </row>
    <row r="38" spans="1:8" ht="15.95" customHeight="1" x14ac:dyDescent="0.2">
      <c r="A38" s="77" t="s">
        <v>368</v>
      </c>
      <c r="B38" s="57" t="s">
        <v>372</v>
      </c>
      <c r="C38" s="82"/>
      <c r="D38" s="82"/>
      <c r="E38" s="65"/>
      <c r="F38" s="103"/>
      <c r="G38" s="67"/>
      <c r="H38" s="61"/>
    </row>
    <row r="39" spans="1:8" ht="15.95" customHeight="1" x14ac:dyDescent="0.2">
      <c r="A39" s="77" t="s">
        <v>393</v>
      </c>
      <c r="B39" s="57"/>
      <c r="C39" s="82"/>
      <c r="D39" s="82"/>
      <c r="E39" s="65"/>
      <c r="F39" s="67"/>
      <c r="G39" s="67"/>
      <c r="H39" s="61"/>
    </row>
    <row r="40" spans="1:8" ht="15.95" customHeight="1" x14ac:dyDescent="0.2">
      <c r="A40" s="77"/>
      <c r="B40" s="62" t="s">
        <v>394</v>
      </c>
      <c r="C40" s="82"/>
      <c r="D40" s="82"/>
      <c r="E40" s="65">
        <v>4</v>
      </c>
      <c r="F40" s="104">
        <f t="shared" ref="F40:G40" si="23">SUMIF($B$65:$B$69,$E40,E$65:E$69)</f>
        <v>0.66190000000000004</v>
      </c>
      <c r="G40" s="104">
        <f t="shared" si="23"/>
        <v>0.33810000000000001</v>
      </c>
      <c r="H40" s="61"/>
    </row>
    <row r="41" spans="1:8" ht="15.95" customHeight="1" x14ac:dyDescent="0.2">
      <c r="A41" s="77"/>
      <c r="B41" s="62" t="s">
        <v>395</v>
      </c>
      <c r="C41" s="106"/>
      <c r="D41" s="106"/>
      <c r="E41" s="72">
        <v>4</v>
      </c>
      <c r="F41" s="107">
        <f t="shared" ref="F41:G41" si="24">SUMIF($B$65:$B$69,$E41,E$65:E$69)</f>
        <v>0.66190000000000004</v>
      </c>
      <c r="G41" s="107">
        <f t="shared" si="24"/>
        <v>0.33810000000000001</v>
      </c>
      <c r="H41" s="106"/>
    </row>
    <row r="42" spans="1:8" ht="15.95" customHeight="1" x14ac:dyDescent="0.2">
      <c r="A42" s="77"/>
      <c r="B42" s="57" t="s">
        <v>372</v>
      </c>
      <c r="C42" s="82"/>
      <c r="D42" s="82"/>
      <c r="E42" s="65"/>
      <c r="F42" s="67"/>
      <c r="G42" s="67"/>
      <c r="H42" s="61"/>
    </row>
    <row r="43" spans="1:8" ht="15.95" customHeight="1" x14ac:dyDescent="0.2">
      <c r="A43" s="77" t="s">
        <v>13</v>
      </c>
      <c r="B43" s="62"/>
      <c r="C43" s="82"/>
      <c r="D43" s="82"/>
      <c r="E43" s="65"/>
      <c r="F43" s="67"/>
      <c r="G43" s="67"/>
      <c r="H43" s="61"/>
    </row>
    <row r="44" spans="1:8" ht="15.95" customHeight="1" x14ac:dyDescent="0.2">
      <c r="A44" s="77"/>
      <c r="B44" s="62" t="s">
        <v>396</v>
      </c>
      <c r="C44" s="82"/>
      <c r="D44" s="82"/>
      <c r="E44" s="65">
        <v>4</v>
      </c>
      <c r="F44" s="104">
        <f t="shared" ref="F44:G44" si="25">SUMIF($B$65:$B$69,$E44,E$65:E$69)</f>
        <v>0.66190000000000004</v>
      </c>
      <c r="G44" s="104">
        <f t="shared" si="25"/>
        <v>0.33810000000000001</v>
      </c>
      <c r="H44" s="61"/>
    </row>
    <row r="45" spans="1:8" ht="15.95" customHeight="1" x14ac:dyDescent="0.2">
      <c r="A45" s="77"/>
      <c r="B45" s="62" t="s">
        <v>397</v>
      </c>
      <c r="C45" s="82"/>
      <c r="D45" s="82"/>
      <c r="E45" s="65">
        <v>4</v>
      </c>
      <c r="F45" s="104">
        <f t="shared" ref="F45:G45" si="26">SUMIF($B$65:$B$69,$E45,E$65:E$69)</f>
        <v>0.66190000000000004</v>
      </c>
      <c r="G45" s="104">
        <f t="shared" si="26"/>
        <v>0.33810000000000001</v>
      </c>
      <c r="H45" s="61"/>
    </row>
    <row r="46" spans="1:8" ht="15.95" customHeight="1" x14ac:dyDescent="0.2">
      <c r="A46" s="77"/>
      <c r="B46" s="62" t="s">
        <v>398</v>
      </c>
      <c r="C46" s="106"/>
      <c r="D46" s="106"/>
      <c r="E46" s="72">
        <v>4</v>
      </c>
      <c r="F46" s="107">
        <f t="shared" ref="F46:G46" si="27">SUMIF($B$65:$B$69,$E46,E$65:E$69)</f>
        <v>0.66190000000000004</v>
      </c>
      <c r="G46" s="107">
        <f t="shared" si="27"/>
        <v>0.33810000000000001</v>
      </c>
      <c r="H46" s="61"/>
    </row>
    <row r="47" spans="1:8" ht="15.95" customHeight="1" x14ac:dyDescent="0.2">
      <c r="A47" s="77" t="s">
        <v>368</v>
      </c>
      <c r="B47" s="57" t="s">
        <v>372</v>
      </c>
      <c r="C47" s="82"/>
      <c r="D47" s="82"/>
      <c r="E47" s="65"/>
      <c r="F47" s="67"/>
      <c r="G47" s="67"/>
      <c r="H47" s="108"/>
    </row>
    <row r="48" spans="1:8" ht="15.95" customHeight="1" x14ac:dyDescent="0.2">
      <c r="A48" s="77" t="s">
        <v>400</v>
      </c>
      <c r="B48" s="57"/>
      <c r="C48" s="82"/>
      <c r="D48" s="82"/>
      <c r="E48" s="65"/>
      <c r="F48" s="67"/>
      <c r="G48" s="67"/>
      <c r="H48" s="61"/>
    </row>
    <row r="49" spans="1:8" ht="15.95" customHeight="1" x14ac:dyDescent="0.2">
      <c r="A49" s="77"/>
      <c r="B49" s="62" t="s">
        <v>340</v>
      </c>
      <c r="C49" s="106"/>
      <c r="D49" s="106"/>
      <c r="E49" s="72">
        <v>4</v>
      </c>
      <c r="F49" s="107">
        <f>SUMIF($B$65:$B$69,$E49,E$65:E$69)</f>
        <v>0.66190000000000004</v>
      </c>
      <c r="G49" s="107">
        <f>SUMIF($B$65:$B$69,$E49,F$65:F$69)</f>
        <v>0.33810000000000001</v>
      </c>
      <c r="H49" s="61"/>
    </row>
    <row r="50" spans="1:8" ht="15.95" customHeight="1" x14ac:dyDescent="0.2">
      <c r="A50" s="77" t="s">
        <v>368</v>
      </c>
      <c r="B50" s="57" t="s">
        <v>372</v>
      </c>
      <c r="C50" s="82"/>
      <c r="D50" s="82"/>
      <c r="E50" s="65"/>
      <c r="F50" s="67"/>
      <c r="G50" s="67"/>
      <c r="H50" s="108"/>
    </row>
    <row r="51" spans="1:8" ht="15.95" customHeight="1" x14ac:dyDescent="0.2">
      <c r="A51" s="77"/>
      <c r="B51" s="57"/>
      <c r="C51" s="82"/>
      <c r="D51" s="82"/>
      <c r="E51" s="65"/>
      <c r="F51" s="67"/>
      <c r="G51" s="67"/>
      <c r="H51" s="61"/>
    </row>
    <row r="52" spans="1:8" ht="15.95" customHeight="1" x14ac:dyDescent="0.2">
      <c r="A52" s="73" t="s">
        <v>401</v>
      </c>
      <c r="B52" s="116"/>
      <c r="C52" s="82"/>
      <c r="D52" s="82"/>
      <c r="E52" s="75"/>
      <c r="F52" s="75"/>
      <c r="G52" s="75"/>
      <c r="H52" s="61"/>
    </row>
    <row r="53" spans="1:8" ht="15.95" customHeight="1" x14ac:dyDescent="0.2">
      <c r="A53" s="73"/>
      <c r="B53" s="62" t="s">
        <v>402</v>
      </c>
      <c r="C53" s="106"/>
      <c r="D53" s="106"/>
      <c r="E53" s="72">
        <v>4</v>
      </c>
      <c r="F53" s="107">
        <f>SUMIF($B$65:$B$69,$E53,E$65:E$69)</f>
        <v>0.66190000000000004</v>
      </c>
      <c r="G53" s="107">
        <f>SUMIF($B$65:$B$69,$E53,F$65:F$69)</f>
        <v>0.33810000000000001</v>
      </c>
      <c r="H53" s="109"/>
    </row>
    <row r="54" spans="1:8" ht="15.95" customHeight="1" x14ac:dyDescent="0.2">
      <c r="A54" s="73"/>
      <c r="B54" s="57" t="s">
        <v>372</v>
      </c>
      <c r="C54" s="82"/>
      <c r="D54" s="82"/>
      <c r="E54" s="65"/>
      <c r="F54" s="67"/>
      <c r="G54" s="67"/>
      <c r="H54" s="61"/>
    </row>
    <row r="55" spans="1:8" ht="15.95" customHeight="1" x14ac:dyDescent="0.2">
      <c r="A55" s="73"/>
      <c r="B55" s="116"/>
      <c r="C55" s="82"/>
      <c r="D55" s="82"/>
      <c r="E55" s="65"/>
      <c r="F55" s="67"/>
      <c r="G55" s="67"/>
      <c r="H55" s="61"/>
    </row>
    <row r="56" spans="1:8" ht="15.95" customHeight="1" x14ac:dyDescent="0.2">
      <c r="A56" s="77" t="s">
        <v>403</v>
      </c>
      <c r="B56" s="57"/>
      <c r="C56" s="82"/>
      <c r="D56" s="82"/>
      <c r="E56" s="65"/>
      <c r="F56" s="67"/>
      <c r="G56" s="67"/>
      <c r="H56" s="61"/>
    </row>
    <row r="57" spans="1:8" ht="15.95" customHeight="1" x14ac:dyDescent="0.2">
      <c r="A57" s="77"/>
      <c r="B57" s="62" t="s">
        <v>404</v>
      </c>
      <c r="C57" s="82"/>
      <c r="D57" s="82"/>
      <c r="E57" s="65">
        <v>4</v>
      </c>
      <c r="F57" s="104">
        <f t="shared" ref="F57:G57" si="28">SUMIF($B$65:$B$69,$E57,E$65:E$69)</f>
        <v>0.66190000000000004</v>
      </c>
      <c r="G57" s="104">
        <f t="shared" si="28"/>
        <v>0.33810000000000001</v>
      </c>
      <c r="H57" s="61"/>
    </row>
    <row r="58" spans="1:8" ht="15.95" customHeight="1" x14ac:dyDescent="0.2">
      <c r="A58" s="77"/>
      <c r="B58" s="62" t="s">
        <v>405</v>
      </c>
      <c r="C58" s="106"/>
      <c r="D58" s="106"/>
      <c r="E58" s="72">
        <v>4</v>
      </c>
      <c r="F58" s="107">
        <f t="shared" ref="F58:G58" si="29">SUMIF($B$65:$B$69,$E58,E$65:E$69)</f>
        <v>0.66190000000000004</v>
      </c>
      <c r="G58" s="107">
        <f t="shared" si="29"/>
        <v>0.33810000000000001</v>
      </c>
      <c r="H58" s="109"/>
    </row>
    <row r="59" spans="1:8" ht="15.95" customHeight="1" x14ac:dyDescent="0.2">
      <c r="A59" s="79" t="s">
        <v>368</v>
      </c>
      <c r="B59" s="80" t="s">
        <v>372</v>
      </c>
      <c r="C59" s="106"/>
      <c r="D59" s="106"/>
      <c r="E59" s="72"/>
      <c r="F59" s="81"/>
      <c r="G59" s="81"/>
      <c r="H59" s="106"/>
    </row>
    <row r="60" spans="1:8" ht="12" customHeight="1" x14ac:dyDescent="0.2">
      <c r="A60" s="77"/>
      <c r="B60" s="57"/>
      <c r="C60" s="82"/>
      <c r="D60" s="82"/>
      <c r="E60" s="82"/>
      <c r="F60" s="67"/>
      <c r="G60" s="67"/>
      <c r="H60" s="61"/>
    </row>
    <row r="61" spans="1:8" ht="15.95" customHeight="1" x14ac:dyDescent="0.35">
      <c r="A61" s="79" t="s">
        <v>406</v>
      </c>
      <c r="B61" s="80"/>
      <c r="C61" s="84"/>
      <c r="D61" s="84"/>
      <c r="E61" s="84"/>
      <c r="F61" s="84"/>
      <c r="G61" s="85"/>
      <c r="H61" s="84"/>
    </row>
    <row r="62" spans="1:8" ht="11.25" customHeight="1" x14ac:dyDescent="0.2">
      <c r="C62" s="161"/>
      <c r="D62" s="161"/>
      <c r="E62" s="161"/>
      <c r="F62" s="161"/>
    </row>
    <row r="63" spans="1:8" ht="15.95" customHeight="1" x14ac:dyDescent="0.2">
      <c r="E63" s="110" t="s">
        <v>34</v>
      </c>
      <c r="F63" s="111" t="s">
        <v>33</v>
      </c>
      <c r="G63" s="125"/>
      <c r="H63" s="126"/>
    </row>
    <row r="64" spans="1:8" ht="15.95" customHeight="1" x14ac:dyDescent="0.2">
      <c r="B64" s="112" t="s">
        <v>407</v>
      </c>
      <c r="C64" s="113"/>
      <c r="D64" s="113"/>
      <c r="E64" s="162"/>
      <c r="F64" s="163"/>
      <c r="G64" s="164"/>
      <c r="H64" s="165"/>
    </row>
    <row r="65" spans="2:9" ht="15.95" customHeight="1" x14ac:dyDescent="0.2">
      <c r="B65" s="86">
        <v>1</v>
      </c>
      <c r="C65" s="87" t="s">
        <v>408</v>
      </c>
      <c r="D65" s="88"/>
      <c r="E65" s="114">
        <f>+[1]Lead!E9</f>
        <v>0.58050000000000002</v>
      </c>
      <c r="F65" s="114">
        <f>+[1]Lead!F9</f>
        <v>0.41949999999999998</v>
      </c>
      <c r="G65" s="114"/>
      <c r="H65" s="115"/>
    </row>
    <row r="66" spans="2:9" ht="15.95" customHeight="1" x14ac:dyDescent="0.2">
      <c r="B66" s="86">
        <v>2</v>
      </c>
      <c r="C66" s="87" t="s">
        <v>409</v>
      </c>
      <c r="D66" s="88"/>
      <c r="E66" s="90">
        <f>+[1]Lead!E12</f>
        <v>0.62209999999999999</v>
      </c>
      <c r="F66" s="90">
        <f>+[1]Lead!F12</f>
        <v>0.37790000000000001</v>
      </c>
      <c r="G66" s="90"/>
      <c r="H66" s="91"/>
    </row>
    <row r="67" spans="2:9" ht="15.95" customHeight="1" x14ac:dyDescent="0.2">
      <c r="B67" s="86">
        <v>3</v>
      </c>
      <c r="C67" s="88" t="s">
        <v>410</v>
      </c>
      <c r="D67" s="88"/>
      <c r="E67" s="90">
        <f>+[1]Lead!E19</f>
        <v>0.6038</v>
      </c>
      <c r="F67" s="90">
        <f>+[1]Lead!F19</f>
        <v>0.3962</v>
      </c>
      <c r="G67" s="90"/>
      <c r="H67" s="91"/>
    </row>
    <row r="68" spans="2:9" ht="15.95" customHeight="1" x14ac:dyDescent="0.2">
      <c r="B68" s="86">
        <v>4</v>
      </c>
      <c r="C68" s="87" t="s">
        <v>411</v>
      </c>
      <c r="D68" s="88"/>
      <c r="E68" s="90">
        <f>+[1]Lead!E35</f>
        <v>0.66190000000000004</v>
      </c>
      <c r="F68" s="90">
        <f>+[1]Lead!F35</f>
        <v>0.33810000000000001</v>
      </c>
      <c r="G68" s="90"/>
      <c r="H68" s="91"/>
      <c r="I68" s="92"/>
    </row>
    <row r="69" spans="2:9" ht="15.95" customHeight="1" x14ac:dyDescent="0.2">
      <c r="B69" s="78">
        <v>5</v>
      </c>
      <c r="C69" s="93" t="s">
        <v>412</v>
      </c>
      <c r="D69" s="94"/>
      <c r="E69" s="95">
        <f>+[1]Lead!E40</f>
        <v>0.69140000000000001</v>
      </c>
      <c r="F69" s="95">
        <f>+[1]Lead!F40</f>
        <v>0.30859999999999999</v>
      </c>
      <c r="G69" s="95"/>
      <c r="H69" s="96"/>
    </row>
    <row r="70" spans="2:9" ht="15.95" customHeight="1" x14ac:dyDescent="0.2">
      <c r="B70" s="116"/>
      <c r="C70" s="116"/>
      <c r="D70" s="116"/>
      <c r="E70" s="116"/>
      <c r="F70" s="116"/>
      <c r="G70" s="116"/>
    </row>
    <row r="71" spans="2:9" ht="15.95" customHeight="1" x14ac:dyDescent="0.2">
      <c r="C71" s="89"/>
      <c r="D71" s="89"/>
      <c r="E71" s="89"/>
      <c r="F71" s="89"/>
      <c r="G71" s="89"/>
      <c r="H71" s="89"/>
    </row>
  </sheetData>
  <mergeCells count="3">
    <mergeCell ref="E64:F64"/>
    <mergeCell ref="G64:H64"/>
    <mergeCell ref="B5:H5"/>
  </mergeCells>
  <printOptions headings="1"/>
  <pageMargins left="0.7" right="0.7" top="0.75" bottom="0.75" header="0.3" footer="0.3"/>
  <pageSetup scale="61" fitToHeight="0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8662D9-9E93-4217-A80D-154022D7945E}"/>
</file>

<file path=customXml/itemProps2.xml><?xml version="1.0" encoding="utf-8"?>
<ds:datastoreItem xmlns:ds="http://schemas.openxmlformats.org/officeDocument/2006/customXml" ds:itemID="{24970219-3C2E-44E8-8305-C4B3777A2953}"/>
</file>

<file path=customXml/itemProps3.xml><?xml version="1.0" encoding="utf-8"?>
<ds:datastoreItem xmlns:ds="http://schemas.openxmlformats.org/officeDocument/2006/customXml" ds:itemID="{1789BE69-BDDD-419C-A07D-F41DDCEF223E}"/>
</file>

<file path=customXml/itemProps4.xml><?xml version="1.0" encoding="utf-8"?>
<ds:datastoreItem xmlns:ds="http://schemas.openxmlformats.org/officeDocument/2006/customXml" ds:itemID="{828BAF36-CB71-496F-AB48-F1F17D1FE9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Allocated (CBR)</vt:lpstr>
      <vt:lpstr>Unallocated Summary (CBR)</vt:lpstr>
      <vt:lpstr>Unallocated Detail (CBR)</vt:lpstr>
      <vt:lpstr>Common by Account (CBR)</vt:lpstr>
      <vt:lpstr>Allocators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2019-06-05T20:31:48Z</cp:lastPrinted>
  <dcterms:created xsi:type="dcterms:W3CDTF">2017-10-30T16:51:04Z</dcterms:created>
  <dcterms:modified xsi:type="dcterms:W3CDTF">2019-07-31T15:18:34Z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Dec 2018.xlsx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