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14.xml" ContentType="application/vnd.openxmlformats-officedocument.spreadsheetml.worksheet+xml"/>
  <Override PartName="/xl/worksheets/sheet12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3.xml" ContentType="application/vnd.openxmlformats-officedocument.spreadsheetml.worksheet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4355" windowHeight="7995"/>
  </bookViews>
  <sheets>
    <sheet name="Account B" sheetId="1" r:id="rId1"/>
    <sheet name="Account C" sheetId="4" r:id="rId2"/>
    <sheet name="Account D" sheetId="5" r:id="rId3"/>
    <sheet name="Account E" sheetId="6" r:id="rId4"/>
    <sheet name="Account G" sheetId="7" r:id="rId5"/>
    <sheet name="Account H" sheetId="8" r:id="rId6"/>
    <sheet name="Account J" sheetId="9" r:id="rId7"/>
    <sheet name="Account K" sheetId="10" r:id="rId8"/>
    <sheet name="Account L" sheetId="11" r:id="rId9"/>
    <sheet name="Account N" sheetId="12" r:id="rId10"/>
    <sheet name="Account O" sheetId="13" r:id="rId11"/>
    <sheet name="Account P" sheetId="14" r:id="rId12"/>
    <sheet name="Account Q" sheetId="15" r:id="rId13"/>
    <sheet name="Account R" sheetId="16" r:id="rId14"/>
    <sheet name="Account S" sheetId="17" r:id="rId15"/>
    <sheet name="Account T" sheetId="18" r:id="rId16"/>
    <sheet name="Account V" sheetId="19" r:id="rId17"/>
    <sheet name="Account W" sheetId="20" r:id="rId18"/>
    <sheet name="Account X" sheetId="21" r:id="rId19"/>
    <sheet name="Account Y" sheetId="22" r:id="rId20"/>
    <sheet name="Account Z" sheetId="23" r:id="rId21"/>
  </sheets>
  <definedNames>
    <definedName name="_xlnm.Print_Titles" localSheetId="0">'Account B'!$1:$5</definedName>
    <definedName name="_xlnm.Print_Titles" localSheetId="1">'Account C'!$1:$5</definedName>
    <definedName name="_xlnm.Print_Titles" localSheetId="2">'Account D'!$1:$5</definedName>
    <definedName name="_xlnm.Print_Titles" localSheetId="3">'Account E'!$1:$5</definedName>
    <definedName name="_xlnm.Print_Titles" localSheetId="4">'Account G'!$1:$5</definedName>
    <definedName name="_xlnm.Print_Titles" localSheetId="5">'Account H'!$1:$5</definedName>
    <definedName name="_xlnm.Print_Titles" localSheetId="6">'Account J'!$1:$5</definedName>
    <definedName name="_xlnm.Print_Titles" localSheetId="7">'Account K'!$1:$5</definedName>
    <definedName name="_xlnm.Print_Titles" localSheetId="8">'Account L'!$1:$5</definedName>
    <definedName name="_xlnm.Print_Titles" localSheetId="9">'Account N'!$1:$5</definedName>
    <definedName name="_xlnm.Print_Titles" localSheetId="10">'Account O'!$1:$5</definedName>
    <definedName name="_xlnm.Print_Titles" localSheetId="11">'Account P'!$1:$5</definedName>
    <definedName name="_xlnm.Print_Titles" localSheetId="12">'Account Q'!$1:$5</definedName>
    <definedName name="_xlnm.Print_Titles" localSheetId="13">'Account R'!$1:$5</definedName>
    <definedName name="_xlnm.Print_Titles" localSheetId="14">'Account S'!$1:$5</definedName>
    <definedName name="_xlnm.Print_Titles" localSheetId="15">'Account T'!$1:$5</definedName>
    <definedName name="_xlnm.Print_Titles" localSheetId="16">'Account V'!$1:$5</definedName>
    <definedName name="_xlnm.Print_Titles" localSheetId="17">'Account W'!$1:$5</definedName>
    <definedName name="_xlnm.Print_Titles" localSheetId="18">'Account X'!$1:$5</definedName>
    <definedName name="_xlnm.Print_Titles" localSheetId="19">'Account Y'!$1:$5</definedName>
    <definedName name="_xlnm.Print_Titles" localSheetId="20">'Account Z'!$1:$5</definedName>
  </definedNames>
  <calcPr calcId="145621"/>
</workbook>
</file>

<file path=xl/calcChain.xml><?xml version="1.0" encoding="utf-8"?>
<calcChain xmlns="http://schemas.openxmlformats.org/spreadsheetml/2006/main">
  <c r="K41" i="23" l="1"/>
  <c r="K40" i="23"/>
  <c r="K39" i="23"/>
  <c r="K38" i="23"/>
  <c r="K37" i="23"/>
  <c r="K36" i="23"/>
  <c r="K35" i="23"/>
  <c r="K34" i="23"/>
  <c r="K33" i="23"/>
  <c r="K32" i="23"/>
  <c r="L7" i="23"/>
  <c r="L8" i="23" s="1"/>
  <c r="L9" i="23" s="1"/>
  <c r="L10" i="23" s="1"/>
  <c r="L11" i="23" s="1"/>
  <c r="L12" i="23" s="1"/>
  <c r="L13" i="23" s="1"/>
  <c r="L14" i="23" s="1"/>
  <c r="L15" i="23" s="1"/>
  <c r="L16" i="23" s="1"/>
  <c r="L17" i="23" s="1"/>
  <c r="L18" i="23" s="1"/>
  <c r="L19" i="23" s="1"/>
  <c r="L20" i="23" s="1"/>
  <c r="L21" i="23" s="1"/>
  <c r="L22" i="23" s="1"/>
  <c r="L23" i="23" s="1"/>
  <c r="L24" i="23" s="1"/>
  <c r="L25" i="23" s="1"/>
  <c r="L26" i="23" s="1"/>
  <c r="L27" i="23" s="1"/>
  <c r="L28" i="23" s="1"/>
  <c r="L29" i="23" s="1"/>
  <c r="L30" i="23" s="1"/>
  <c r="L31" i="23" s="1"/>
  <c r="L32" i="23" s="1"/>
  <c r="L33" i="23" s="1"/>
  <c r="L34" i="23" s="1"/>
  <c r="L35" i="23" s="1"/>
  <c r="L36" i="23" s="1"/>
  <c r="L37" i="23" s="1"/>
  <c r="L38" i="23" s="1"/>
  <c r="L39" i="23" s="1"/>
  <c r="L40" i="23" s="1"/>
  <c r="L41" i="23" s="1"/>
  <c r="L42" i="23" s="1"/>
  <c r="L43" i="23" s="1"/>
  <c r="L44" i="23" s="1"/>
  <c r="L45" i="23" s="1"/>
  <c r="L46" i="23" s="1"/>
  <c r="L47" i="23" s="1"/>
  <c r="L48" i="23" s="1"/>
  <c r="L49" i="23" s="1"/>
  <c r="L50" i="23" s="1"/>
  <c r="L51" i="23" s="1"/>
  <c r="L52" i="23" s="1"/>
  <c r="L53" i="23" s="1"/>
  <c r="L54" i="23" s="1"/>
  <c r="L55" i="23" s="1"/>
  <c r="L56" i="23" s="1"/>
  <c r="L57" i="23" s="1"/>
  <c r="L58" i="23" s="1"/>
  <c r="L59" i="23" s="1"/>
  <c r="L60" i="23" s="1"/>
  <c r="L61" i="23" s="1"/>
  <c r="L62" i="23" s="1"/>
  <c r="L63" i="23" s="1"/>
  <c r="L64" i="23" s="1"/>
  <c r="L65" i="23" s="1"/>
  <c r="L66" i="23" s="1"/>
  <c r="L67" i="23" s="1"/>
  <c r="L68" i="23" s="1"/>
  <c r="L69" i="23" s="1"/>
  <c r="L70" i="23" s="1"/>
  <c r="L71" i="23" s="1"/>
  <c r="L72" i="23" s="1"/>
  <c r="L73" i="23" s="1"/>
  <c r="L74" i="23" s="1"/>
  <c r="L75" i="23" s="1"/>
  <c r="L76" i="23" s="1"/>
  <c r="L77" i="23" s="1"/>
  <c r="L78" i="23" s="1"/>
  <c r="L79" i="23" s="1"/>
  <c r="L80" i="23" s="1"/>
  <c r="L81" i="23" s="1"/>
  <c r="L82" i="23" s="1"/>
  <c r="L83" i="23" s="1"/>
  <c r="L84" i="23" s="1"/>
  <c r="L85" i="23" s="1"/>
  <c r="L86" i="23" s="1"/>
  <c r="L87" i="23" s="1"/>
  <c r="L88" i="23" s="1"/>
  <c r="L89" i="23" s="1"/>
  <c r="L90" i="23" s="1"/>
  <c r="L91" i="23" s="1"/>
  <c r="L92" i="23" s="1"/>
  <c r="L93" i="23" s="1"/>
  <c r="L94" i="23" s="1"/>
  <c r="L95" i="23" s="1"/>
  <c r="L96" i="23" s="1"/>
  <c r="L97" i="23" s="1"/>
  <c r="L98" i="23" s="1"/>
  <c r="L99" i="23" s="1"/>
  <c r="L100" i="23" s="1"/>
  <c r="L101" i="23" s="1"/>
  <c r="L102" i="23" s="1"/>
  <c r="L103" i="23" s="1"/>
  <c r="L104" i="23" s="1"/>
  <c r="L105" i="23" s="1"/>
  <c r="L106" i="23" s="1"/>
  <c r="L107" i="23" s="1"/>
  <c r="L108" i="23" s="1"/>
  <c r="L109" i="23" s="1"/>
  <c r="L110" i="23" s="1"/>
  <c r="L111" i="23" s="1"/>
  <c r="L112" i="23" s="1"/>
  <c r="L113" i="23" s="1"/>
  <c r="L114" i="23" s="1"/>
  <c r="L115" i="23" s="1"/>
  <c r="L116" i="23" s="1"/>
  <c r="L117" i="23" s="1"/>
  <c r="L118" i="23" s="1"/>
  <c r="L119" i="23" s="1"/>
  <c r="L120" i="23" s="1"/>
  <c r="L121" i="23" s="1"/>
  <c r="L122" i="23" s="1"/>
  <c r="L123" i="23" s="1"/>
  <c r="L124" i="23" s="1"/>
  <c r="L125" i="23" s="1"/>
  <c r="L126" i="23" s="1"/>
  <c r="L127" i="23" s="1"/>
  <c r="L128" i="23" s="1"/>
  <c r="L129" i="23" s="1"/>
  <c r="L130" i="23" s="1"/>
  <c r="L131" i="23" s="1"/>
  <c r="L132" i="23" s="1"/>
  <c r="L133" i="23" s="1"/>
  <c r="L134" i="23" s="1"/>
  <c r="L135" i="23" s="1"/>
  <c r="L136" i="23" s="1"/>
  <c r="L137" i="23" s="1"/>
  <c r="L138" i="23" s="1"/>
  <c r="L139" i="23" s="1"/>
  <c r="L140" i="23" s="1"/>
  <c r="L141" i="23" s="1"/>
  <c r="L142" i="23" s="1"/>
  <c r="L143" i="23" s="1"/>
  <c r="L144" i="23" s="1"/>
  <c r="L145" i="23" s="1"/>
  <c r="L146" i="23" s="1"/>
  <c r="L147" i="23" s="1"/>
  <c r="L148" i="23" s="1"/>
  <c r="L149" i="23" s="1"/>
  <c r="L150" i="23" s="1"/>
  <c r="L151" i="23" s="1"/>
  <c r="L152" i="23" s="1"/>
  <c r="L153" i="23" s="1"/>
  <c r="L154" i="23" s="1"/>
  <c r="L155" i="23" s="1"/>
  <c r="L156" i="23" s="1"/>
  <c r="L157" i="23" s="1"/>
  <c r="L158" i="23" s="1"/>
  <c r="L159" i="23" s="1"/>
  <c r="L160" i="23" s="1"/>
  <c r="L161" i="23" s="1"/>
  <c r="L162" i="23" s="1"/>
  <c r="L163" i="23" s="1"/>
  <c r="L164" i="23" s="1"/>
  <c r="L165" i="23" s="1"/>
  <c r="L166" i="23" s="1"/>
  <c r="L167" i="23" s="1"/>
  <c r="L168" i="23" s="1"/>
  <c r="J7" i="23"/>
  <c r="J8" i="23" s="1"/>
  <c r="J9" i="23" s="1"/>
  <c r="J10" i="23" s="1"/>
  <c r="J11" i="23" s="1"/>
  <c r="J12" i="23" s="1"/>
  <c r="J13" i="23" s="1"/>
  <c r="J14" i="23" s="1"/>
  <c r="J15" i="23" s="1"/>
  <c r="J16" i="23" s="1"/>
  <c r="J17" i="23" s="1"/>
  <c r="J18" i="23" s="1"/>
  <c r="J19" i="23" s="1"/>
  <c r="J20" i="23" s="1"/>
  <c r="J21" i="23" s="1"/>
  <c r="J22" i="23" s="1"/>
  <c r="J23" i="23" s="1"/>
  <c r="J24" i="23" s="1"/>
  <c r="J25" i="23" s="1"/>
  <c r="J26" i="23" s="1"/>
  <c r="J27" i="23" s="1"/>
  <c r="J28" i="23" s="1"/>
  <c r="J29" i="23" s="1"/>
  <c r="J30" i="23" s="1"/>
  <c r="J31" i="23" s="1"/>
  <c r="J32" i="23" s="1"/>
  <c r="J33" i="23" s="1"/>
  <c r="J34" i="23" s="1"/>
  <c r="J35" i="23" s="1"/>
  <c r="J36" i="23" s="1"/>
  <c r="J37" i="23" s="1"/>
  <c r="J38" i="23" s="1"/>
  <c r="J39" i="23" s="1"/>
  <c r="J40" i="23" s="1"/>
  <c r="J41" i="23" s="1"/>
  <c r="J42" i="23" s="1"/>
  <c r="J43" i="23" s="1"/>
  <c r="J44" i="23" s="1"/>
  <c r="J45" i="23" s="1"/>
  <c r="J46" i="23" s="1"/>
  <c r="J47" i="23" s="1"/>
  <c r="J48" i="23" s="1"/>
  <c r="J49" i="23" s="1"/>
  <c r="J50" i="23" s="1"/>
  <c r="J51" i="23" s="1"/>
  <c r="J52" i="23" s="1"/>
  <c r="J53" i="23" s="1"/>
  <c r="J54" i="23" s="1"/>
  <c r="J55" i="23" s="1"/>
  <c r="J56" i="23" s="1"/>
  <c r="J57" i="23" s="1"/>
  <c r="J58" i="23" s="1"/>
  <c r="J59" i="23" s="1"/>
  <c r="J60" i="23" s="1"/>
  <c r="J61" i="23" s="1"/>
  <c r="J62" i="23" s="1"/>
  <c r="J63" i="23" s="1"/>
  <c r="J64" i="23" s="1"/>
  <c r="J65" i="23" s="1"/>
  <c r="J66" i="23" s="1"/>
  <c r="J67" i="23" s="1"/>
  <c r="J68" i="23" s="1"/>
  <c r="J69" i="23" s="1"/>
  <c r="J70" i="23" s="1"/>
  <c r="J71" i="23" s="1"/>
  <c r="J72" i="23" s="1"/>
  <c r="J73" i="23" s="1"/>
  <c r="J74" i="23" s="1"/>
  <c r="J75" i="23" s="1"/>
  <c r="J76" i="23" s="1"/>
  <c r="J77" i="23" s="1"/>
  <c r="J78" i="23" s="1"/>
  <c r="J79" i="23" s="1"/>
  <c r="J80" i="23" s="1"/>
  <c r="J81" i="23" s="1"/>
  <c r="J82" i="23" s="1"/>
  <c r="J83" i="23" s="1"/>
  <c r="J84" i="23" s="1"/>
  <c r="J85" i="23" s="1"/>
  <c r="J86" i="23" s="1"/>
  <c r="J87" i="23" s="1"/>
  <c r="J88" i="23" s="1"/>
  <c r="J89" i="23" s="1"/>
  <c r="J90" i="23" s="1"/>
  <c r="J91" i="23" s="1"/>
  <c r="J92" i="23" s="1"/>
  <c r="J93" i="23" s="1"/>
  <c r="J94" i="23" s="1"/>
  <c r="J95" i="23" s="1"/>
  <c r="J96" i="23" s="1"/>
  <c r="J97" i="23" s="1"/>
  <c r="J98" i="23" s="1"/>
  <c r="J99" i="23" s="1"/>
  <c r="J100" i="23" s="1"/>
  <c r="J101" i="23" s="1"/>
  <c r="J102" i="23" s="1"/>
  <c r="J103" i="23" s="1"/>
  <c r="J104" i="23" s="1"/>
  <c r="J105" i="23" s="1"/>
  <c r="J106" i="23" s="1"/>
  <c r="J107" i="23" s="1"/>
  <c r="J108" i="23" s="1"/>
  <c r="J109" i="23" s="1"/>
  <c r="J110" i="23" s="1"/>
  <c r="J111" i="23" s="1"/>
  <c r="J112" i="23" s="1"/>
  <c r="J113" i="23" s="1"/>
  <c r="J114" i="23" s="1"/>
  <c r="J115" i="23" s="1"/>
  <c r="J116" i="23" s="1"/>
  <c r="J117" i="23" s="1"/>
  <c r="J118" i="23" s="1"/>
  <c r="J119" i="23" s="1"/>
  <c r="J120" i="23" s="1"/>
  <c r="J121" i="23" s="1"/>
  <c r="J122" i="23" s="1"/>
  <c r="J123" i="23" s="1"/>
  <c r="J124" i="23" s="1"/>
  <c r="J125" i="23" s="1"/>
  <c r="J126" i="23" s="1"/>
  <c r="J127" i="23" s="1"/>
  <c r="J128" i="23" s="1"/>
  <c r="J129" i="23" s="1"/>
  <c r="J130" i="23" s="1"/>
  <c r="J131" i="23" s="1"/>
  <c r="J132" i="23" s="1"/>
  <c r="J133" i="23" s="1"/>
  <c r="J134" i="23" s="1"/>
  <c r="J135" i="23" s="1"/>
  <c r="J136" i="23" s="1"/>
  <c r="J137" i="23" s="1"/>
  <c r="J138" i="23" s="1"/>
  <c r="J139" i="23" s="1"/>
  <c r="J140" i="23" s="1"/>
  <c r="J141" i="23" s="1"/>
  <c r="J142" i="23" s="1"/>
  <c r="J143" i="23" s="1"/>
  <c r="J144" i="23" s="1"/>
  <c r="J145" i="23" s="1"/>
  <c r="J146" i="23" s="1"/>
  <c r="J147" i="23" s="1"/>
  <c r="J148" i="23" s="1"/>
  <c r="J149" i="23" s="1"/>
  <c r="J150" i="23" s="1"/>
  <c r="J151" i="23" s="1"/>
  <c r="J152" i="23" s="1"/>
  <c r="J153" i="23" s="1"/>
  <c r="J154" i="23" s="1"/>
  <c r="J155" i="23" s="1"/>
  <c r="J156" i="23" s="1"/>
  <c r="J157" i="23" s="1"/>
  <c r="J158" i="23" s="1"/>
  <c r="J159" i="23" s="1"/>
  <c r="J160" i="23" s="1"/>
  <c r="J161" i="23" s="1"/>
  <c r="J162" i="23" s="1"/>
  <c r="J163" i="23" s="1"/>
  <c r="J164" i="23" s="1"/>
  <c r="J165" i="23" s="1"/>
  <c r="J166" i="23" s="1"/>
  <c r="J167" i="23" s="1"/>
  <c r="J168" i="23" s="1"/>
  <c r="I172" i="23" s="1"/>
  <c r="I180" i="23" s="1"/>
  <c r="I7" i="23"/>
  <c r="I8" i="23" s="1"/>
  <c r="I9" i="23" s="1"/>
  <c r="I10" i="23" s="1"/>
  <c r="I11" i="23" s="1"/>
  <c r="I12" i="23" s="1"/>
  <c r="I13" i="23" s="1"/>
  <c r="I14" i="23" s="1"/>
  <c r="I15" i="23" s="1"/>
  <c r="I16" i="23" s="1"/>
  <c r="I17" i="23" s="1"/>
  <c r="I18" i="23" s="1"/>
  <c r="I19" i="23" s="1"/>
  <c r="I20" i="23" s="1"/>
  <c r="I21" i="23" s="1"/>
  <c r="I22" i="23" s="1"/>
  <c r="I23" i="23" s="1"/>
  <c r="I24" i="23" s="1"/>
  <c r="I25" i="23" s="1"/>
  <c r="I26" i="23" s="1"/>
  <c r="I27" i="23" s="1"/>
  <c r="I28" i="23" s="1"/>
  <c r="I29" i="23" s="1"/>
  <c r="I30" i="23" s="1"/>
  <c r="I31" i="23" s="1"/>
  <c r="I32" i="23" s="1"/>
  <c r="I33" i="23" s="1"/>
  <c r="I34" i="23" s="1"/>
  <c r="I35" i="23" s="1"/>
  <c r="I36" i="23" s="1"/>
  <c r="I37" i="23" s="1"/>
  <c r="I38" i="23" s="1"/>
  <c r="I39" i="23" s="1"/>
  <c r="I40" i="23" s="1"/>
  <c r="I41" i="23" s="1"/>
  <c r="I42" i="23" s="1"/>
  <c r="I43" i="23" s="1"/>
  <c r="I44" i="23" s="1"/>
  <c r="I45" i="23" s="1"/>
  <c r="I46" i="23" s="1"/>
  <c r="I47" i="23" s="1"/>
  <c r="I48" i="23" s="1"/>
  <c r="I49" i="23" s="1"/>
  <c r="I50" i="23" s="1"/>
  <c r="I51" i="23" s="1"/>
  <c r="I52" i="23" s="1"/>
  <c r="I53" i="23" s="1"/>
  <c r="I54" i="23" s="1"/>
  <c r="I55" i="23" s="1"/>
  <c r="I56" i="23" s="1"/>
  <c r="I57" i="23" s="1"/>
  <c r="I58" i="23" s="1"/>
  <c r="I59" i="23" s="1"/>
  <c r="I60" i="23" s="1"/>
  <c r="I61" i="23" s="1"/>
  <c r="I62" i="23" s="1"/>
  <c r="I63" i="23" s="1"/>
  <c r="I64" i="23" s="1"/>
  <c r="I65" i="23" s="1"/>
  <c r="I66" i="23" s="1"/>
  <c r="I67" i="23" s="1"/>
  <c r="I68" i="23" s="1"/>
  <c r="I69" i="23" s="1"/>
  <c r="I70" i="23" s="1"/>
  <c r="I71" i="23" s="1"/>
  <c r="I72" i="23" s="1"/>
  <c r="I73" i="23" s="1"/>
  <c r="I74" i="23" s="1"/>
  <c r="I75" i="23" s="1"/>
  <c r="I76" i="23" s="1"/>
  <c r="I77" i="23" s="1"/>
  <c r="I78" i="23" s="1"/>
  <c r="I79" i="23" s="1"/>
  <c r="I80" i="23" s="1"/>
  <c r="I81" i="23" s="1"/>
  <c r="I82" i="23" s="1"/>
  <c r="I83" i="23" s="1"/>
  <c r="I84" i="23" s="1"/>
  <c r="I85" i="23" s="1"/>
  <c r="I86" i="23" s="1"/>
  <c r="I87" i="23" s="1"/>
  <c r="I88" i="23" s="1"/>
  <c r="I89" i="23" s="1"/>
  <c r="I90" i="23" s="1"/>
  <c r="I91" i="23" s="1"/>
  <c r="I92" i="23" s="1"/>
  <c r="I93" i="23" s="1"/>
  <c r="I94" i="23" s="1"/>
  <c r="I95" i="23" s="1"/>
  <c r="I96" i="23" s="1"/>
  <c r="I97" i="23" s="1"/>
  <c r="I98" i="23" s="1"/>
  <c r="I99" i="23" s="1"/>
  <c r="I100" i="23" s="1"/>
  <c r="I101" i="23" s="1"/>
  <c r="I102" i="23" s="1"/>
  <c r="I103" i="23" s="1"/>
  <c r="I104" i="23" s="1"/>
  <c r="I105" i="23" s="1"/>
  <c r="I106" i="23" s="1"/>
  <c r="I107" i="23" s="1"/>
  <c r="I108" i="23" s="1"/>
  <c r="I109" i="23" s="1"/>
  <c r="I110" i="23" s="1"/>
  <c r="I111" i="23" s="1"/>
  <c r="I112" i="23" s="1"/>
  <c r="I113" i="23" s="1"/>
  <c r="I114" i="23" s="1"/>
  <c r="I115" i="23" s="1"/>
  <c r="I116" i="23" s="1"/>
  <c r="I117" i="23" s="1"/>
  <c r="I118" i="23" s="1"/>
  <c r="I119" i="23" s="1"/>
  <c r="I120" i="23" s="1"/>
  <c r="I121" i="23" s="1"/>
  <c r="I122" i="23" s="1"/>
  <c r="I123" i="23" s="1"/>
  <c r="I124" i="23" s="1"/>
  <c r="I125" i="23" s="1"/>
  <c r="I126" i="23" s="1"/>
  <c r="I127" i="23" s="1"/>
  <c r="I128" i="23" s="1"/>
  <c r="I129" i="23" s="1"/>
  <c r="I130" i="23" s="1"/>
  <c r="I131" i="23" s="1"/>
  <c r="I132" i="23" s="1"/>
  <c r="I133" i="23" s="1"/>
  <c r="I134" i="23" s="1"/>
  <c r="I135" i="23" s="1"/>
  <c r="I136" i="23" s="1"/>
  <c r="I137" i="23" s="1"/>
  <c r="I138" i="23" s="1"/>
  <c r="I139" i="23" s="1"/>
  <c r="I140" i="23" s="1"/>
  <c r="I141" i="23" s="1"/>
  <c r="I142" i="23" s="1"/>
  <c r="I143" i="23" s="1"/>
  <c r="I144" i="23" s="1"/>
  <c r="I145" i="23" s="1"/>
  <c r="I146" i="23" s="1"/>
  <c r="I147" i="23" s="1"/>
  <c r="I148" i="23" s="1"/>
  <c r="I149" i="23" s="1"/>
  <c r="I150" i="23" s="1"/>
  <c r="I151" i="23" s="1"/>
  <c r="I152" i="23" s="1"/>
  <c r="I153" i="23" s="1"/>
  <c r="I154" i="23" s="1"/>
  <c r="I155" i="23" s="1"/>
  <c r="I156" i="23" s="1"/>
  <c r="I157" i="23" s="1"/>
  <c r="I158" i="23" s="1"/>
  <c r="I159" i="23" s="1"/>
  <c r="I160" i="23" s="1"/>
  <c r="I161" i="23" s="1"/>
  <c r="I162" i="23" s="1"/>
  <c r="I163" i="23" s="1"/>
  <c r="I164" i="23" s="1"/>
  <c r="I165" i="23" s="1"/>
  <c r="I166" i="23" s="1"/>
  <c r="I167" i="23" s="1"/>
  <c r="I168" i="23" s="1"/>
  <c r="H7" i="23"/>
  <c r="H8" i="23" s="1"/>
  <c r="H9" i="23" s="1"/>
  <c r="H10" i="23" s="1"/>
  <c r="H11" i="23" s="1"/>
  <c r="H12" i="23" s="1"/>
  <c r="H13" i="23" s="1"/>
  <c r="H14" i="23" s="1"/>
  <c r="H15" i="23" s="1"/>
  <c r="H16" i="23" s="1"/>
  <c r="H17" i="23" s="1"/>
  <c r="H18" i="23" s="1"/>
  <c r="H19" i="23" s="1"/>
  <c r="H20" i="23" s="1"/>
  <c r="H21" i="23" s="1"/>
  <c r="H22" i="23" s="1"/>
  <c r="H23" i="23" s="1"/>
  <c r="H24" i="23" s="1"/>
  <c r="H25" i="23" s="1"/>
  <c r="H26" i="23" s="1"/>
  <c r="H27" i="23" s="1"/>
  <c r="H28" i="23" s="1"/>
  <c r="H29" i="23" s="1"/>
  <c r="H30" i="23" s="1"/>
  <c r="H31" i="23" s="1"/>
  <c r="H32" i="23" s="1"/>
  <c r="H33" i="23" s="1"/>
  <c r="H34" i="23" s="1"/>
  <c r="H35" i="23" s="1"/>
  <c r="H36" i="23" s="1"/>
  <c r="H37" i="23" s="1"/>
  <c r="H38" i="23" s="1"/>
  <c r="H39" i="23" s="1"/>
  <c r="H40" i="23" s="1"/>
  <c r="H41" i="23" s="1"/>
  <c r="H42" i="23" s="1"/>
  <c r="H43" i="23" s="1"/>
  <c r="H44" i="23" s="1"/>
  <c r="H45" i="23" s="1"/>
  <c r="H46" i="23" s="1"/>
  <c r="H47" i="23" s="1"/>
  <c r="H48" i="23" s="1"/>
  <c r="H49" i="23" s="1"/>
  <c r="H50" i="23" s="1"/>
  <c r="H51" i="23" s="1"/>
  <c r="H52" i="23" s="1"/>
  <c r="H53" i="23" s="1"/>
  <c r="H54" i="23" s="1"/>
  <c r="H55" i="23" s="1"/>
  <c r="H56" i="23" s="1"/>
  <c r="H57" i="23" s="1"/>
  <c r="H58" i="23" s="1"/>
  <c r="H59" i="23" s="1"/>
  <c r="H60" i="23" s="1"/>
  <c r="H61" i="23" s="1"/>
  <c r="H62" i="23" s="1"/>
  <c r="H63" i="23" s="1"/>
  <c r="H64" i="23" s="1"/>
  <c r="H65" i="23" s="1"/>
  <c r="H66" i="23" s="1"/>
  <c r="H67" i="23" s="1"/>
  <c r="H68" i="23" s="1"/>
  <c r="H69" i="23" s="1"/>
  <c r="H70" i="23" s="1"/>
  <c r="H71" i="23" s="1"/>
  <c r="H72" i="23" s="1"/>
  <c r="H73" i="23" s="1"/>
  <c r="H74" i="23" s="1"/>
  <c r="H75" i="23" s="1"/>
  <c r="H76" i="23" s="1"/>
  <c r="H77" i="23" s="1"/>
  <c r="H78" i="23" s="1"/>
  <c r="H79" i="23" s="1"/>
  <c r="H80" i="23" s="1"/>
  <c r="H81" i="23" s="1"/>
  <c r="H82" i="23" s="1"/>
  <c r="H83" i="23" s="1"/>
  <c r="H84" i="23" s="1"/>
  <c r="H85" i="23" s="1"/>
  <c r="H86" i="23" s="1"/>
  <c r="H87" i="23" s="1"/>
  <c r="H88" i="23" s="1"/>
  <c r="H89" i="23" s="1"/>
  <c r="H90" i="23" s="1"/>
  <c r="H91" i="23" s="1"/>
  <c r="H92" i="23" s="1"/>
  <c r="H93" i="23" s="1"/>
  <c r="H94" i="23" s="1"/>
  <c r="H95" i="23" s="1"/>
  <c r="H96" i="23" s="1"/>
  <c r="H97" i="23" s="1"/>
  <c r="H98" i="23" s="1"/>
  <c r="H99" i="23" s="1"/>
  <c r="H100" i="23" s="1"/>
  <c r="H101" i="23" s="1"/>
  <c r="H102" i="23" s="1"/>
  <c r="H103" i="23" s="1"/>
  <c r="H104" i="23" s="1"/>
  <c r="H105" i="23" s="1"/>
  <c r="H106" i="23" s="1"/>
  <c r="H107" i="23" s="1"/>
  <c r="H108" i="23" s="1"/>
  <c r="H109" i="23" s="1"/>
  <c r="H110" i="23" s="1"/>
  <c r="H111" i="23" s="1"/>
  <c r="H112" i="23" s="1"/>
  <c r="H113" i="23" s="1"/>
  <c r="H114" i="23" s="1"/>
  <c r="H115" i="23" s="1"/>
  <c r="H116" i="23" s="1"/>
  <c r="H117" i="23" s="1"/>
  <c r="H118" i="23" s="1"/>
  <c r="H119" i="23" s="1"/>
  <c r="H120" i="23" s="1"/>
  <c r="H121" i="23" s="1"/>
  <c r="H122" i="23" s="1"/>
  <c r="H123" i="23" s="1"/>
  <c r="H124" i="23" s="1"/>
  <c r="H125" i="23" s="1"/>
  <c r="H126" i="23" s="1"/>
  <c r="H127" i="23" s="1"/>
  <c r="H128" i="23" s="1"/>
  <c r="H129" i="23" s="1"/>
  <c r="H130" i="23" s="1"/>
  <c r="H131" i="23" s="1"/>
  <c r="H132" i="23" s="1"/>
  <c r="H133" i="23" s="1"/>
  <c r="H134" i="23" s="1"/>
  <c r="H135" i="23" s="1"/>
  <c r="H136" i="23" s="1"/>
  <c r="H137" i="23" s="1"/>
  <c r="H138" i="23" s="1"/>
  <c r="H139" i="23" s="1"/>
  <c r="H140" i="23" s="1"/>
  <c r="H141" i="23" s="1"/>
  <c r="H142" i="23" s="1"/>
  <c r="H143" i="23" s="1"/>
  <c r="H144" i="23" s="1"/>
  <c r="H145" i="23" s="1"/>
  <c r="H146" i="23" s="1"/>
  <c r="H147" i="23" s="1"/>
  <c r="H148" i="23" s="1"/>
  <c r="H149" i="23" s="1"/>
  <c r="H150" i="23" s="1"/>
  <c r="H151" i="23" s="1"/>
  <c r="H152" i="23" s="1"/>
  <c r="H153" i="23" s="1"/>
  <c r="H154" i="23" s="1"/>
  <c r="H155" i="23" s="1"/>
  <c r="H156" i="23" s="1"/>
  <c r="H157" i="23" s="1"/>
  <c r="H158" i="23" s="1"/>
  <c r="H159" i="23" s="1"/>
  <c r="H160" i="23" s="1"/>
  <c r="H161" i="23" s="1"/>
  <c r="H162" i="23" s="1"/>
  <c r="H163" i="23" s="1"/>
  <c r="H164" i="23" s="1"/>
  <c r="H165" i="23" s="1"/>
  <c r="H166" i="23" s="1"/>
  <c r="H167" i="23" s="1"/>
  <c r="H168" i="23" s="1"/>
  <c r="H172" i="23" s="1"/>
  <c r="H180" i="23" s="1"/>
  <c r="K120" i="22" l="1"/>
  <c r="K119" i="22"/>
  <c r="K118" i="22"/>
  <c r="K117" i="22"/>
  <c r="K116" i="22"/>
  <c r="K115" i="22"/>
  <c r="K114" i="22"/>
  <c r="K113" i="22"/>
  <c r="K112" i="22"/>
  <c r="K111" i="22"/>
  <c r="K110" i="22"/>
  <c r="K109" i="22"/>
  <c r="K108" i="22"/>
  <c r="K107" i="22"/>
  <c r="K106" i="22"/>
  <c r="K105" i="22"/>
  <c r="K104" i="22"/>
  <c r="K103" i="22"/>
  <c r="K102" i="22"/>
  <c r="K101" i="22"/>
  <c r="K100" i="22"/>
  <c r="K99" i="22"/>
  <c r="K98" i="22"/>
  <c r="K97" i="22"/>
  <c r="K96" i="22"/>
  <c r="K95" i="22"/>
  <c r="K94" i="22"/>
  <c r="K93" i="22"/>
  <c r="K92" i="22"/>
  <c r="K91" i="22"/>
  <c r="K90" i="22"/>
  <c r="K89" i="22"/>
  <c r="K88" i="22"/>
  <c r="K87" i="22"/>
  <c r="K86" i="22"/>
  <c r="K85" i="22"/>
  <c r="K84" i="22"/>
  <c r="K83" i="22"/>
  <c r="K82" i="22"/>
  <c r="K81" i="22"/>
  <c r="K80" i="22"/>
  <c r="K79" i="22"/>
  <c r="K78" i="22"/>
  <c r="K77" i="22"/>
  <c r="K76" i="22"/>
  <c r="K75" i="22"/>
  <c r="K74" i="22"/>
  <c r="K73" i="22"/>
  <c r="K72" i="22"/>
  <c r="K71" i="22"/>
  <c r="K70" i="22"/>
  <c r="K69" i="22"/>
  <c r="K68" i="22"/>
  <c r="K67" i="22"/>
  <c r="K66" i="22"/>
  <c r="K65" i="22"/>
  <c r="K64" i="22"/>
  <c r="K63" i="22"/>
  <c r="K62" i="22"/>
  <c r="K61" i="22"/>
  <c r="K60" i="22"/>
  <c r="K59" i="22"/>
  <c r="K58" i="22"/>
  <c r="K57" i="22"/>
  <c r="K56" i="22"/>
  <c r="K55" i="22"/>
  <c r="K54" i="22"/>
  <c r="K53" i="22"/>
  <c r="K52" i="22"/>
  <c r="K51" i="22"/>
  <c r="K50" i="22"/>
  <c r="K49" i="22"/>
  <c r="K48" i="22"/>
  <c r="K47" i="22"/>
  <c r="L7" i="22"/>
  <c r="L8" i="22" s="1"/>
  <c r="L9" i="22" s="1"/>
  <c r="L10" i="22" s="1"/>
  <c r="L11" i="22" s="1"/>
  <c r="L12" i="22" s="1"/>
  <c r="L13" i="22" s="1"/>
  <c r="L14" i="22" s="1"/>
  <c r="L15" i="22" s="1"/>
  <c r="L16" i="22" s="1"/>
  <c r="L17" i="22" s="1"/>
  <c r="L18" i="22" s="1"/>
  <c r="L19" i="22" s="1"/>
  <c r="L20" i="22" s="1"/>
  <c r="L21" i="22" s="1"/>
  <c r="L22" i="22" s="1"/>
  <c r="L23" i="22" s="1"/>
  <c r="L24" i="22" s="1"/>
  <c r="L25" i="22" s="1"/>
  <c r="L26" i="22" s="1"/>
  <c r="L27" i="22" s="1"/>
  <c r="L28" i="22" s="1"/>
  <c r="L29" i="22" s="1"/>
  <c r="L30" i="22" s="1"/>
  <c r="L31" i="22" s="1"/>
  <c r="L32" i="22" s="1"/>
  <c r="L33" i="22" s="1"/>
  <c r="L34" i="22" s="1"/>
  <c r="L35" i="22" s="1"/>
  <c r="L36" i="22" s="1"/>
  <c r="L37" i="22" s="1"/>
  <c r="L38" i="22" s="1"/>
  <c r="L39" i="22" s="1"/>
  <c r="L40" i="22" s="1"/>
  <c r="L41" i="22" s="1"/>
  <c r="L42" i="22" s="1"/>
  <c r="L43" i="22" s="1"/>
  <c r="L44" i="22" s="1"/>
  <c r="L45" i="22" s="1"/>
  <c r="L46" i="22" s="1"/>
  <c r="L47" i="22" s="1"/>
  <c r="L48" i="22" s="1"/>
  <c r="L49" i="22" s="1"/>
  <c r="L50" i="22" s="1"/>
  <c r="L51" i="22" s="1"/>
  <c r="L52" i="22" s="1"/>
  <c r="L53" i="22" s="1"/>
  <c r="L54" i="22" s="1"/>
  <c r="L55" i="22" s="1"/>
  <c r="L56" i="22" s="1"/>
  <c r="L57" i="22" s="1"/>
  <c r="L58" i="22" s="1"/>
  <c r="L59" i="22" s="1"/>
  <c r="L60" i="22" s="1"/>
  <c r="L61" i="22" s="1"/>
  <c r="L62" i="22" s="1"/>
  <c r="L63" i="22" s="1"/>
  <c r="L64" i="22" s="1"/>
  <c r="L65" i="22" s="1"/>
  <c r="L66" i="22" s="1"/>
  <c r="L67" i="22" s="1"/>
  <c r="L68" i="22" s="1"/>
  <c r="L69" i="22" s="1"/>
  <c r="L70" i="22" s="1"/>
  <c r="L71" i="22" s="1"/>
  <c r="L72" i="22" s="1"/>
  <c r="L73" i="22" s="1"/>
  <c r="L74" i="22" s="1"/>
  <c r="L75" i="22" s="1"/>
  <c r="L76" i="22" s="1"/>
  <c r="L77" i="22" s="1"/>
  <c r="L78" i="22" s="1"/>
  <c r="L79" i="22" s="1"/>
  <c r="L80" i="22" s="1"/>
  <c r="L81" i="22" s="1"/>
  <c r="L82" i="22" s="1"/>
  <c r="L83" i="22" s="1"/>
  <c r="L84" i="22" s="1"/>
  <c r="L85" i="22" s="1"/>
  <c r="L86" i="22" s="1"/>
  <c r="L87" i="22" s="1"/>
  <c r="L88" i="22" s="1"/>
  <c r="L89" i="22" s="1"/>
  <c r="L90" i="22" s="1"/>
  <c r="L91" i="22" s="1"/>
  <c r="L92" i="22" s="1"/>
  <c r="L93" i="22" s="1"/>
  <c r="L94" i="22" s="1"/>
  <c r="L95" i="22" s="1"/>
  <c r="L96" i="22" s="1"/>
  <c r="L97" i="22" s="1"/>
  <c r="L98" i="22" s="1"/>
  <c r="L99" i="22" s="1"/>
  <c r="J7" i="22"/>
  <c r="J8" i="22" s="1"/>
  <c r="J9" i="22" s="1"/>
  <c r="J10" i="22" s="1"/>
  <c r="J11" i="22" s="1"/>
  <c r="J12" i="22" s="1"/>
  <c r="J13" i="22" s="1"/>
  <c r="J14" i="22" s="1"/>
  <c r="J15" i="22" s="1"/>
  <c r="J16" i="22" s="1"/>
  <c r="J17" i="22" s="1"/>
  <c r="J18" i="22" s="1"/>
  <c r="J19" i="22" s="1"/>
  <c r="J20" i="22" s="1"/>
  <c r="J21" i="22" s="1"/>
  <c r="J22" i="22" s="1"/>
  <c r="J23" i="22" s="1"/>
  <c r="J24" i="22" s="1"/>
  <c r="J25" i="22" s="1"/>
  <c r="J26" i="22" s="1"/>
  <c r="J27" i="22" s="1"/>
  <c r="J28" i="22" s="1"/>
  <c r="J29" i="22" s="1"/>
  <c r="J30" i="22" s="1"/>
  <c r="J31" i="22" s="1"/>
  <c r="J32" i="22" s="1"/>
  <c r="J33" i="22" s="1"/>
  <c r="J34" i="22" s="1"/>
  <c r="J35" i="22" s="1"/>
  <c r="J36" i="22" s="1"/>
  <c r="J37" i="22" s="1"/>
  <c r="J38" i="22" s="1"/>
  <c r="J39" i="22" s="1"/>
  <c r="J40" i="22" s="1"/>
  <c r="J41" i="22" s="1"/>
  <c r="J42" i="22" s="1"/>
  <c r="J43" i="22" s="1"/>
  <c r="J44" i="22" s="1"/>
  <c r="J45" i="22" s="1"/>
  <c r="J46" i="22" s="1"/>
  <c r="J47" i="22" s="1"/>
  <c r="J48" i="22" s="1"/>
  <c r="J49" i="22" s="1"/>
  <c r="J50" i="22" s="1"/>
  <c r="J51" i="22" s="1"/>
  <c r="J52" i="22" s="1"/>
  <c r="J53" i="22" s="1"/>
  <c r="J54" i="22" s="1"/>
  <c r="J55" i="22" s="1"/>
  <c r="J56" i="22" s="1"/>
  <c r="J57" i="22" s="1"/>
  <c r="J58" i="22" s="1"/>
  <c r="J59" i="22" s="1"/>
  <c r="J60" i="22" s="1"/>
  <c r="J61" i="22" s="1"/>
  <c r="J62" i="22" s="1"/>
  <c r="J63" i="22" s="1"/>
  <c r="J64" i="22" s="1"/>
  <c r="J65" i="22" s="1"/>
  <c r="J66" i="22" s="1"/>
  <c r="J67" i="22" s="1"/>
  <c r="J68" i="22" s="1"/>
  <c r="J69" i="22" s="1"/>
  <c r="J70" i="22" s="1"/>
  <c r="J71" i="22" s="1"/>
  <c r="J72" i="22" s="1"/>
  <c r="J73" i="22" s="1"/>
  <c r="J74" i="22" s="1"/>
  <c r="J75" i="22" s="1"/>
  <c r="J76" i="22" s="1"/>
  <c r="J77" i="22" s="1"/>
  <c r="J78" i="22" s="1"/>
  <c r="J79" i="22" s="1"/>
  <c r="J80" i="22" s="1"/>
  <c r="J81" i="22" s="1"/>
  <c r="J82" i="22" s="1"/>
  <c r="J83" i="22" s="1"/>
  <c r="J84" i="22" s="1"/>
  <c r="J85" i="22" s="1"/>
  <c r="J86" i="22" s="1"/>
  <c r="J87" i="22" s="1"/>
  <c r="J88" i="22" s="1"/>
  <c r="J89" i="22" s="1"/>
  <c r="J90" i="22" s="1"/>
  <c r="J91" i="22" s="1"/>
  <c r="J92" i="22" s="1"/>
  <c r="J93" i="22" s="1"/>
  <c r="J94" i="22" s="1"/>
  <c r="J95" i="22" s="1"/>
  <c r="J96" i="22" s="1"/>
  <c r="J97" i="22" s="1"/>
  <c r="J98" i="22" s="1"/>
  <c r="J99" i="22" s="1"/>
  <c r="I7" i="22"/>
  <c r="I8" i="22" s="1"/>
  <c r="I9" i="22" s="1"/>
  <c r="I10" i="22" s="1"/>
  <c r="I11" i="22" s="1"/>
  <c r="I12" i="22" s="1"/>
  <c r="I13" i="22" s="1"/>
  <c r="I14" i="22" s="1"/>
  <c r="I15" i="22" s="1"/>
  <c r="I16" i="22" s="1"/>
  <c r="I17" i="22" s="1"/>
  <c r="I18" i="22" s="1"/>
  <c r="I19" i="22" s="1"/>
  <c r="I20" i="22" s="1"/>
  <c r="I21" i="22" s="1"/>
  <c r="I22" i="22" s="1"/>
  <c r="I23" i="22" s="1"/>
  <c r="I24" i="22" s="1"/>
  <c r="I25" i="22" s="1"/>
  <c r="I26" i="22" s="1"/>
  <c r="I27" i="22" s="1"/>
  <c r="I28" i="22" s="1"/>
  <c r="I29" i="22" s="1"/>
  <c r="I30" i="22" s="1"/>
  <c r="I31" i="22" s="1"/>
  <c r="I32" i="22" s="1"/>
  <c r="I33" i="22" s="1"/>
  <c r="I34" i="22" s="1"/>
  <c r="I35" i="22" s="1"/>
  <c r="I36" i="22" s="1"/>
  <c r="I37" i="22" s="1"/>
  <c r="I38" i="22" s="1"/>
  <c r="I39" i="22" s="1"/>
  <c r="I40" i="22" s="1"/>
  <c r="I41" i="22" s="1"/>
  <c r="I42" i="22" s="1"/>
  <c r="I43" i="22" s="1"/>
  <c r="I44" i="22" s="1"/>
  <c r="I45" i="22" s="1"/>
  <c r="I46" i="22" s="1"/>
  <c r="I47" i="22" s="1"/>
  <c r="I48" i="22" s="1"/>
  <c r="I49" i="22" s="1"/>
  <c r="I50" i="22" s="1"/>
  <c r="I51" i="22" s="1"/>
  <c r="I52" i="22" s="1"/>
  <c r="I53" i="22" s="1"/>
  <c r="I54" i="22" s="1"/>
  <c r="I55" i="22" s="1"/>
  <c r="I56" i="22" s="1"/>
  <c r="I57" i="22" s="1"/>
  <c r="I58" i="22" s="1"/>
  <c r="I59" i="22" s="1"/>
  <c r="I60" i="22" s="1"/>
  <c r="I61" i="22" s="1"/>
  <c r="I62" i="22" s="1"/>
  <c r="I63" i="22" s="1"/>
  <c r="I64" i="22" s="1"/>
  <c r="I65" i="22" s="1"/>
  <c r="I66" i="22" s="1"/>
  <c r="I67" i="22" s="1"/>
  <c r="I68" i="22" s="1"/>
  <c r="I69" i="22" s="1"/>
  <c r="I70" i="22" s="1"/>
  <c r="I71" i="22" s="1"/>
  <c r="I72" i="22" s="1"/>
  <c r="I73" i="22" s="1"/>
  <c r="I74" i="22" s="1"/>
  <c r="I75" i="22" s="1"/>
  <c r="I76" i="22" s="1"/>
  <c r="I77" i="22" s="1"/>
  <c r="I78" i="22" s="1"/>
  <c r="I79" i="22" s="1"/>
  <c r="I80" i="22" s="1"/>
  <c r="I81" i="22" s="1"/>
  <c r="I82" i="22" s="1"/>
  <c r="I83" i="22" s="1"/>
  <c r="I84" i="22" s="1"/>
  <c r="I85" i="22" s="1"/>
  <c r="I86" i="22" s="1"/>
  <c r="I87" i="22" s="1"/>
  <c r="I88" i="22" s="1"/>
  <c r="I89" i="22" s="1"/>
  <c r="I90" i="22" s="1"/>
  <c r="I91" i="22" s="1"/>
  <c r="I92" i="22" s="1"/>
  <c r="I93" i="22" s="1"/>
  <c r="I94" i="22" s="1"/>
  <c r="I95" i="22" s="1"/>
  <c r="I96" i="22" s="1"/>
  <c r="I97" i="22" s="1"/>
  <c r="I98" i="22" s="1"/>
  <c r="I99" i="22" s="1"/>
  <c r="H7" i="22"/>
  <c r="H8" i="22" s="1"/>
  <c r="H9" i="22" s="1"/>
  <c r="H10" i="22" s="1"/>
  <c r="H11" i="22" s="1"/>
  <c r="H12" i="22" s="1"/>
  <c r="H13" i="22" s="1"/>
  <c r="H14" i="22" s="1"/>
  <c r="H15" i="22" s="1"/>
  <c r="H16" i="22" s="1"/>
  <c r="H17" i="22" s="1"/>
  <c r="H18" i="22" s="1"/>
  <c r="H19" i="22" s="1"/>
  <c r="H20" i="22" s="1"/>
  <c r="H21" i="22" s="1"/>
  <c r="H22" i="22" s="1"/>
  <c r="H23" i="22" s="1"/>
  <c r="H24" i="22" s="1"/>
  <c r="H25" i="22" s="1"/>
  <c r="H26" i="22" s="1"/>
  <c r="H27" i="22" s="1"/>
  <c r="H28" i="22" s="1"/>
  <c r="H29" i="22" s="1"/>
  <c r="H30" i="22" s="1"/>
  <c r="H31" i="22" s="1"/>
  <c r="H32" i="22" s="1"/>
  <c r="H33" i="22" s="1"/>
  <c r="H34" i="22" s="1"/>
  <c r="H35" i="22" s="1"/>
  <c r="H36" i="22" s="1"/>
  <c r="H37" i="22" s="1"/>
  <c r="H38" i="22" s="1"/>
  <c r="H39" i="22" s="1"/>
  <c r="H40" i="22" s="1"/>
  <c r="H41" i="22" s="1"/>
  <c r="H42" i="22" s="1"/>
  <c r="H43" i="22" s="1"/>
  <c r="H44" i="22" s="1"/>
  <c r="H45" i="22" s="1"/>
  <c r="H46" i="22" s="1"/>
  <c r="H47" i="22" s="1"/>
  <c r="H48" i="22" s="1"/>
  <c r="H49" i="22" s="1"/>
  <c r="H50" i="22" s="1"/>
  <c r="H51" i="22" s="1"/>
  <c r="H52" i="22" s="1"/>
  <c r="H53" i="22" s="1"/>
  <c r="H54" i="22" s="1"/>
  <c r="H55" i="22" s="1"/>
  <c r="H56" i="22" s="1"/>
  <c r="H57" i="22" s="1"/>
  <c r="H58" i="22" s="1"/>
  <c r="H59" i="22" s="1"/>
  <c r="H60" i="22" s="1"/>
  <c r="H61" i="22" s="1"/>
  <c r="H62" i="22" s="1"/>
  <c r="H63" i="22" s="1"/>
  <c r="H64" i="22" s="1"/>
  <c r="H65" i="22" s="1"/>
  <c r="H66" i="22" s="1"/>
  <c r="H67" i="22" s="1"/>
  <c r="H68" i="22" s="1"/>
  <c r="H69" i="22" s="1"/>
  <c r="H70" i="22" s="1"/>
  <c r="H71" i="22" s="1"/>
  <c r="H72" i="22" s="1"/>
  <c r="H73" i="22" s="1"/>
  <c r="H74" i="22" s="1"/>
  <c r="H75" i="22" s="1"/>
  <c r="H76" i="22" s="1"/>
  <c r="H77" i="22" s="1"/>
  <c r="H78" i="22" s="1"/>
  <c r="H79" i="22" s="1"/>
  <c r="H80" i="22" s="1"/>
  <c r="H81" i="22" s="1"/>
  <c r="H82" i="22" s="1"/>
  <c r="H83" i="22" s="1"/>
  <c r="H84" i="22" s="1"/>
  <c r="H85" i="22" s="1"/>
  <c r="H86" i="22" s="1"/>
  <c r="H87" i="22" s="1"/>
  <c r="H88" i="22" s="1"/>
  <c r="H89" i="22" s="1"/>
  <c r="H90" i="22" s="1"/>
  <c r="H91" i="22" s="1"/>
  <c r="H92" i="22" s="1"/>
  <c r="H93" i="22" s="1"/>
  <c r="H94" i="22" s="1"/>
  <c r="H95" i="22" s="1"/>
  <c r="H96" i="22" s="1"/>
  <c r="H97" i="22" s="1"/>
  <c r="H98" i="22" s="1"/>
  <c r="H99" i="22" s="1"/>
  <c r="H100" i="22" l="1"/>
  <c r="H101" i="22"/>
  <c r="H102" i="22" s="1"/>
  <c r="H103" i="22" s="1"/>
  <c r="H104" i="22" s="1"/>
  <c r="H105" i="22" s="1"/>
  <c r="H106" i="22" s="1"/>
  <c r="H107" i="22" s="1"/>
  <c r="H108" i="22" s="1"/>
  <c r="J100" i="22"/>
  <c r="J101" i="22"/>
  <c r="J102" i="22" s="1"/>
  <c r="J103" i="22" s="1"/>
  <c r="J104" i="22" s="1"/>
  <c r="J105" i="22" s="1"/>
  <c r="J106" i="22" s="1"/>
  <c r="J107" i="22" s="1"/>
  <c r="J108" i="22" s="1"/>
  <c r="I101" i="22"/>
  <c r="I102" i="22" s="1"/>
  <c r="I103" i="22" s="1"/>
  <c r="I104" i="22" s="1"/>
  <c r="I105" i="22" s="1"/>
  <c r="I106" i="22" s="1"/>
  <c r="I107" i="22" s="1"/>
  <c r="I108" i="22" s="1"/>
  <c r="I100" i="22"/>
  <c r="L100" i="22"/>
  <c r="L101" i="22"/>
  <c r="L102" i="22" s="1"/>
  <c r="L103" i="22" s="1"/>
  <c r="L104" i="22" s="1"/>
  <c r="L105" i="22" s="1"/>
  <c r="L106" i="22" s="1"/>
  <c r="L107" i="22" s="1"/>
  <c r="L108" i="22" s="1"/>
  <c r="L111" i="22" l="1"/>
  <c r="L112" i="22" s="1"/>
  <c r="L113" i="22" s="1"/>
  <c r="L114" i="22" s="1"/>
  <c r="L115" i="22" s="1"/>
  <c r="L116" i="22" s="1"/>
  <c r="L117" i="22" s="1"/>
  <c r="L118" i="22" s="1"/>
  <c r="L119" i="22" s="1"/>
  <c r="L120" i="22" s="1"/>
  <c r="L109" i="22"/>
  <c r="L110" i="22" s="1"/>
  <c r="J111" i="22"/>
  <c r="J112" i="22" s="1"/>
  <c r="J113" i="22" s="1"/>
  <c r="J114" i="22" s="1"/>
  <c r="J115" i="22" s="1"/>
  <c r="J116" i="22" s="1"/>
  <c r="J117" i="22" s="1"/>
  <c r="J118" i="22" s="1"/>
  <c r="J119" i="22" s="1"/>
  <c r="J120" i="22" s="1"/>
  <c r="I125" i="22" s="1"/>
  <c r="I130" i="22" s="1"/>
  <c r="J109" i="22"/>
  <c r="J110" i="22" s="1"/>
  <c r="H111" i="22"/>
  <c r="H112" i="22" s="1"/>
  <c r="H113" i="22" s="1"/>
  <c r="H114" i="22" s="1"/>
  <c r="H115" i="22" s="1"/>
  <c r="H116" i="22" s="1"/>
  <c r="H117" i="22" s="1"/>
  <c r="H118" i="22" s="1"/>
  <c r="H119" i="22" s="1"/>
  <c r="H120" i="22" s="1"/>
  <c r="H125" i="22" s="1"/>
  <c r="H130" i="22" s="1"/>
  <c r="H109" i="22"/>
  <c r="H110" i="22" s="1"/>
  <c r="I111" i="22"/>
  <c r="I112" i="22" s="1"/>
  <c r="I113" i="22" s="1"/>
  <c r="I114" i="22" s="1"/>
  <c r="I115" i="22" s="1"/>
  <c r="I116" i="22" s="1"/>
  <c r="I117" i="22" s="1"/>
  <c r="I118" i="22" s="1"/>
  <c r="I119" i="22" s="1"/>
  <c r="I120" i="22" s="1"/>
  <c r="I109" i="22"/>
  <c r="I110" i="22" s="1"/>
  <c r="K28" i="21" l="1"/>
  <c r="L7" i="21"/>
  <c r="L8" i="21" s="1"/>
  <c r="L9" i="21" s="1"/>
  <c r="L10" i="21" s="1"/>
  <c r="L11" i="21" s="1"/>
  <c r="L12" i="21" s="1"/>
  <c r="L13" i="21" s="1"/>
  <c r="L14" i="21" s="1"/>
  <c r="L15" i="21" s="1"/>
  <c r="L16" i="21" s="1"/>
  <c r="L17" i="21" s="1"/>
  <c r="L18" i="21" s="1"/>
  <c r="L19" i="21" s="1"/>
  <c r="L20" i="21" s="1"/>
  <c r="L21" i="21" s="1"/>
  <c r="L22" i="21" s="1"/>
  <c r="L23" i="21" s="1"/>
  <c r="L24" i="21" s="1"/>
  <c r="L25" i="21" s="1"/>
  <c r="L26" i="21" s="1"/>
  <c r="L27" i="21" s="1"/>
  <c r="L28" i="21" s="1"/>
  <c r="L29" i="21" s="1"/>
  <c r="L30" i="21" s="1"/>
  <c r="L31" i="21" s="1"/>
  <c r="L32" i="21" s="1"/>
  <c r="L33" i="21" s="1"/>
  <c r="L34" i="21" s="1"/>
  <c r="L35" i="21" s="1"/>
  <c r="L36" i="21" s="1"/>
  <c r="L37" i="21" s="1"/>
  <c r="L38" i="21" s="1"/>
  <c r="L39" i="21" s="1"/>
  <c r="L40" i="21" s="1"/>
  <c r="L41" i="21" s="1"/>
  <c r="L42" i="21" s="1"/>
  <c r="L43" i="21" s="1"/>
  <c r="L44" i="21" s="1"/>
  <c r="L45" i="21" s="1"/>
  <c r="L46" i="21" s="1"/>
  <c r="L47" i="21" s="1"/>
  <c r="L48" i="21" s="1"/>
  <c r="L49" i="21" s="1"/>
  <c r="L50" i="21" s="1"/>
  <c r="L51" i="21" s="1"/>
  <c r="L52" i="21" s="1"/>
  <c r="L53" i="21" s="1"/>
  <c r="L54" i="21" s="1"/>
  <c r="L55" i="21" s="1"/>
  <c r="L56" i="21" s="1"/>
  <c r="L57" i="21" s="1"/>
  <c r="L58" i="21" s="1"/>
  <c r="L59" i="21" s="1"/>
  <c r="L60" i="21" s="1"/>
  <c r="L61" i="21" s="1"/>
  <c r="L62" i="21" s="1"/>
  <c r="L63" i="21" s="1"/>
  <c r="L64" i="21" s="1"/>
  <c r="L65" i="21" s="1"/>
  <c r="L66" i="21" s="1"/>
  <c r="L67" i="21" s="1"/>
  <c r="L68" i="21" s="1"/>
  <c r="L69" i="21" s="1"/>
  <c r="L70" i="21" s="1"/>
  <c r="L71" i="21" s="1"/>
  <c r="L72" i="21" s="1"/>
  <c r="L73" i="21" s="1"/>
  <c r="L74" i="21" s="1"/>
  <c r="L75" i="21" s="1"/>
  <c r="L76" i="21" s="1"/>
  <c r="L77" i="21" s="1"/>
  <c r="L78" i="21" s="1"/>
  <c r="L79" i="21" s="1"/>
  <c r="L80" i="21" s="1"/>
  <c r="L81" i="21" s="1"/>
  <c r="L82" i="21" s="1"/>
  <c r="L83" i="21" s="1"/>
  <c r="L84" i="21" s="1"/>
  <c r="L85" i="21" s="1"/>
  <c r="L86" i="21" s="1"/>
  <c r="L87" i="21" s="1"/>
  <c r="L88" i="21" s="1"/>
  <c r="L89" i="21" s="1"/>
  <c r="L90" i="21" s="1"/>
  <c r="L91" i="21" s="1"/>
  <c r="L92" i="21" s="1"/>
  <c r="L93" i="21" s="1"/>
  <c r="L94" i="21" s="1"/>
  <c r="L95" i="21" s="1"/>
  <c r="L96" i="21" s="1"/>
  <c r="L97" i="21" s="1"/>
  <c r="L98" i="21" s="1"/>
  <c r="L99" i="21" s="1"/>
  <c r="L100" i="21" s="1"/>
  <c r="L101" i="21" s="1"/>
  <c r="L102" i="21" s="1"/>
  <c r="L103" i="21" s="1"/>
  <c r="L104" i="21" s="1"/>
  <c r="L105" i="21" s="1"/>
  <c r="L106" i="21" s="1"/>
  <c r="L107" i="21" s="1"/>
  <c r="L108" i="21" s="1"/>
  <c r="L109" i="21" s="1"/>
  <c r="L110" i="21" s="1"/>
  <c r="L111" i="21" s="1"/>
  <c r="L112" i="21" s="1"/>
  <c r="L113" i="21" s="1"/>
  <c r="L114" i="21" s="1"/>
  <c r="L115" i="21" s="1"/>
  <c r="L116" i="21" s="1"/>
  <c r="L117" i="21" s="1"/>
  <c r="L118" i="21" s="1"/>
  <c r="L119" i="21" s="1"/>
  <c r="L120" i="21" s="1"/>
  <c r="L121" i="21" s="1"/>
  <c r="L122" i="21" s="1"/>
  <c r="L123" i="21" s="1"/>
  <c r="L124" i="21" s="1"/>
  <c r="L125" i="21" s="1"/>
  <c r="L126" i="21" s="1"/>
  <c r="L127" i="21" s="1"/>
  <c r="L128" i="21" s="1"/>
  <c r="L129" i="21" s="1"/>
  <c r="L130" i="21" s="1"/>
  <c r="L131" i="21" s="1"/>
  <c r="L132" i="21" s="1"/>
  <c r="L133" i="21" s="1"/>
  <c r="L134" i="21" s="1"/>
  <c r="L135" i="21" s="1"/>
  <c r="L136" i="21" s="1"/>
  <c r="L137" i="21" s="1"/>
  <c r="J7" i="21"/>
  <c r="J8" i="21" s="1"/>
  <c r="J9" i="21" s="1"/>
  <c r="J10" i="21" s="1"/>
  <c r="J11" i="21" s="1"/>
  <c r="J12" i="21" s="1"/>
  <c r="J13" i="21" s="1"/>
  <c r="J14" i="21" s="1"/>
  <c r="J15" i="21" s="1"/>
  <c r="J16" i="21" s="1"/>
  <c r="J17" i="21" s="1"/>
  <c r="J18" i="21" s="1"/>
  <c r="J19" i="21" s="1"/>
  <c r="J20" i="21" s="1"/>
  <c r="J21" i="21" s="1"/>
  <c r="J22" i="21" s="1"/>
  <c r="J23" i="21" s="1"/>
  <c r="J24" i="21" s="1"/>
  <c r="J25" i="21" s="1"/>
  <c r="J26" i="21" s="1"/>
  <c r="J27" i="21" s="1"/>
  <c r="J28" i="21" s="1"/>
  <c r="J29" i="21" s="1"/>
  <c r="J30" i="21" s="1"/>
  <c r="J31" i="21" s="1"/>
  <c r="J32" i="21" s="1"/>
  <c r="J33" i="21" s="1"/>
  <c r="J34" i="21" s="1"/>
  <c r="J35" i="21" s="1"/>
  <c r="J36" i="21" s="1"/>
  <c r="J37" i="21" s="1"/>
  <c r="J38" i="21" s="1"/>
  <c r="J39" i="21" s="1"/>
  <c r="J40" i="21" s="1"/>
  <c r="J41" i="21" s="1"/>
  <c r="J42" i="21" s="1"/>
  <c r="J43" i="21" s="1"/>
  <c r="J44" i="21" s="1"/>
  <c r="J45" i="21" s="1"/>
  <c r="J46" i="21" s="1"/>
  <c r="J47" i="21" s="1"/>
  <c r="J48" i="21" s="1"/>
  <c r="J49" i="21" s="1"/>
  <c r="J50" i="21" s="1"/>
  <c r="J51" i="21" s="1"/>
  <c r="J52" i="21" s="1"/>
  <c r="J53" i="21" s="1"/>
  <c r="J54" i="21" s="1"/>
  <c r="J55" i="21" s="1"/>
  <c r="J56" i="21" s="1"/>
  <c r="J57" i="21" s="1"/>
  <c r="J58" i="21" s="1"/>
  <c r="J59" i="21" s="1"/>
  <c r="J60" i="21" s="1"/>
  <c r="J61" i="21" s="1"/>
  <c r="J62" i="21" s="1"/>
  <c r="J63" i="21" s="1"/>
  <c r="J64" i="21" s="1"/>
  <c r="J65" i="21" s="1"/>
  <c r="J66" i="21" s="1"/>
  <c r="J67" i="21" s="1"/>
  <c r="J68" i="21" s="1"/>
  <c r="J69" i="21" s="1"/>
  <c r="J70" i="21" s="1"/>
  <c r="J71" i="21" s="1"/>
  <c r="J72" i="21" s="1"/>
  <c r="J73" i="21" s="1"/>
  <c r="J74" i="21" s="1"/>
  <c r="J75" i="21" s="1"/>
  <c r="J76" i="21" s="1"/>
  <c r="J77" i="21" s="1"/>
  <c r="J78" i="21" s="1"/>
  <c r="J79" i="21" s="1"/>
  <c r="J80" i="21" s="1"/>
  <c r="J81" i="21" s="1"/>
  <c r="J82" i="21" s="1"/>
  <c r="J83" i="21" s="1"/>
  <c r="J84" i="21" s="1"/>
  <c r="J85" i="21" s="1"/>
  <c r="J86" i="21" s="1"/>
  <c r="J87" i="21" s="1"/>
  <c r="J88" i="21" s="1"/>
  <c r="J89" i="21" s="1"/>
  <c r="J90" i="21" s="1"/>
  <c r="J91" i="21" s="1"/>
  <c r="J92" i="21" s="1"/>
  <c r="J93" i="21" s="1"/>
  <c r="J94" i="21" s="1"/>
  <c r="J95" i="21" s="1"/>
  <c r="J96" i="21" s="1"/>
  <c r="J97" i="21" s="1"/>
  <c r="J98" i="21" s="1"/>
  <c r="J99" i="21" s="1"/>
  <c r="J100" i="21" s="1"/>
  <c r="J101" i="21" s="1"/>
  <c r="J102" i="21" s="1"/>
  <c r="J103" i="21" s="1"/>
  <c r="J104" i="21" s="1"/>
  <c r="J105" i="21" s="1"/>
  <c r="J106" i="21" s="1"/>
  <c r="J107" i="21" s="1"/>
  <c r="J108" i="21" s="1"/>
  <c r="J109" i="21" s="1"/>
  <c r="J110" i="21" s="1"/>
  <c r="J111" i="21" s="1"/>
  <c r="J112" i="21" s="1"/>
  <c r="J113" i="21" s="1"/>
  <c r="J114" i="21" s="1"/>
  <c r="J115" i="21" s="1"/>
  <c r="J116" i="21" s="1"/>
  <c r="J117" i="21" s="1"/>
  <c r="J118" i="21" s="1"/>
  <c r="J119" i="21" s="1"/>
  <c r="J120" i="21" s="1"/>
  <c r="J121" i="21" s="1"/>
  <c r="J122" i="21" s="1"/>
  <c r="J123" i="21" s="1"/>
  <c r="J124" i="21" s="1"/>
  <c r="J125" i="21" s="1"/>
  <c r="J126" i="21" s="1"/>
  <c r="J127" i="21" s="1"/>
  <c r="J128" i="21" s="1"/>
  <c r="J129" i="21" s="1"/>
  <c r="J130" i="21" s="1"/>
  <c r="J131" i="21" s="1"/>
  <c r="J132" i="21" s="1"/>
  <c r="J133" i="21" s="1"/>
  <c r="J134" i="21" s="1"/>
  <c r="J135" i="21" s="1"/>
  <c r="J136" i="21" s="1"/>
  <c r="J137" i="21" s="1"/>
  <c r="I7" i="21"/>
  <c r="I8" i="21" s="1"/>
  <c r="I9" i="21" s="1"/>
  <c r="I10" i="21" s="1"/>
  <c r="I11" i="21" s="1"/>
  <c r="I12" i="21" s="1"/>
  <c r="I13" i="21" s="1"/>
  <c r="I14" i="21" s="1"/>
  <c r="I15" i="21" s="1"/>
  <c r="I16" i="21" s="1"/>
  <c r="I17" i="21" s="1"/>
  <c r="I18" i="21" s="1"/>
  <c r="I19" i="21" s="1"/>
  <c r="I20" i="21" s="1"/>
  <c r="I21" i="21" s="1"/>
  <c r="I22" i="21" s="1"/>
  <c r="I23" i="21" s="1"/>
  <c r="I24" i="21" s="1"/>
  <c r="I25" i="21" s="1"/>
  <c r="I26" i="21" s="1"/>
  <c r="I27" i="21" s="1"/>
  <c r="I28" i="21" s="1"/>
  <c r="I29" i="21" s="1"/>
  <c r="I30" i="21" s="1"/>
  <c r="I31" i="21" s="1"/>
  <c r="I32" i="21" s="1"/>
  <c r="I33" i="21" s="1"/>
  <c r="I34" i="21" s="1"/>
  <c r="I35" i="21" s="1"/>
  <c r="I36" i="21" s="1"/>
  <c r="I37" i="21" s="1"/>
  <c r="I38" i="21" s="1"/>
  <c r="I39" i="21" s="1"/>
  <c r="I40" i="21" s="1"/>
  <c r="I41" i="21" s="1"/>
  <c r="I42" i="21" s="1"/>
  <c r="I43" i="21" s="1"/>
  <c r="I44" i="21" s="1"/>
  <c r="I45" i="21" s="1"/>
  <c r="I46" i="21" s="1"/>
  <c r="I47" i="21" s="1"/>
  <c r="I48" i="21" s="1"/>
  <c r="I49" i="21" s="1"/>
  <c r="I50" i="21" s="1"/>
  <c r="I51" i="21" s="1"/>
  <c r="I52" i="21" s="1"/>
  <c r="I53" i="21" s="1"/>
  <c r="I54" i="21" s="1"/>
  <c r="I55" i="21" s="1"/>
  <c r="I56" i="21" s="1"/>
  <c r="I57" i="21" s="1"/>
  <c r="I58" i="21" s="1"/>
  <c r="I59" i="21" s="1"/>
  <c r="I60" i="21" s="1"/>
  <c r="I61" i="21" s="1"/>
  <c r="I62" i="21" s="1"/>
  <c r="I63" i="21" s="1"/>
  <c r="I64" i="21" s="1"/>
  <c r="I65" i="21" s="1"/>
  <c r="I66" i="21" s="1"/>
  <c r="I67" i="21" s="1"/>
  <c r="I68" i="21" s="1"/>
  <c r="I69" i="21" s="1"/>
  <c r="I70" i="21" s="1"/>
  <c r="I71" i="21" s="1"/>
  <c r="I72" i="21" s="1"/>
  <c r="I73" i="21" s="1"/>
  <c r="I74" i="21" s="1"/>
  <c r="I75" i="21" s="1"/>
  <c r="I76" i="21" s="1"/>
  <c r="I77" i="21" s="1"/>
  <c r="I78" i="21" s="1"/>
  <c r="I79" i="21" s="1"/>
  <c r="I80" i="21" s="1"/>
  <c r="I81" i="21" s="1"/>
  <c r="I82" i="21" s="1"/>
  <c r="I83" i="21" s="1"/>
  <c r="I84" i="21" s="1"/>
  <c r="I85" i="21" s="1"/>
  <c r="I86" i="21" s="1"/>
  <c r="I87" i="21" s="1"/>
  <c r="I88" i="21" s="1"/>
  <c r="I89" i="21" s="1"/>
  <c r="I90" i="21" s="1"/>
  <c r="I91" i="21" s="1"/>
  <c r="I92" i="21" s="1"/>
  <c r="I93" i="21" s="1"/>
  <c r="I94" i="21" s="1"/>
  <c r="I95" i="21" s="1"/>
  <c r="I96" i="21" s="1"/>
  <c r="I97" i="21" s="1"/>
  <c r="I98" i="21" s="1"/>
  <c r="I99" i="21" s="1"/>
  <c r="I100" i="21" s="1"/>
  <c r="I101" i="21" s="1"/>
  <c r="I102" i="21" s="1"/>
  <c r="I103" i="21" s="1"/>
  <c r="I104" i="21" s="1"/>
  <c r="I105" i="21" s="1"/>
  <c r="I106" i="21" s="1"/>
  <c r="I107" i="21" s="1"/>
  <c r="I108" i="21" s="1"/>
  <c r="I109" i="21" s="1"/>
  <c r="I110" i="21" s="1"/>
  <c r="I111" i="21" s="1"/>
  <c r="I112" i="21" s="1"/>
  <c r="I113" i="21" s="1"/>
  <c r="I114" i="21" s="1"/>
  <c r="I115" i="21" s="1"/>
  <c r="I116" i="21" s="1"/>
  <c r="I117" i="21" s="1"/>
  <c r="I118" i="21" s="1"/>
  <c r="I119" i="21" s="1"/>
  <c r="I120" i="21" s="1"/>
  <c r="I121" i="21" s="1"/>
  <c r="I122" i="21" s="1"/>
  <c r="I123" i="21" s="1"/>
  <c r="I124" i="21" s="1"/>
  <c r="I125" i="21" s="1"/>
  <c r="I126" i="21" s="1"/>
  <c r="I127" i="21" s="1"/>
  <c r="I128" i="21" s="1"/>
  <c r="I129" i="21" s="1"/>
  <c r="I130" i="21" s="1"/>
  <c r="I131" i="21" s="1"/>
  <c r="I132" i="21" s="1"/>
  <c r="I133" i="21" s="1"/>
  <c r="I134" i="21" s="1"/>
  <c r="I135" i="21" s="1"/>
  <c r="I136" i="21" s="1"/>
  <c r="I137" i="21" s="1"/>
  <c r="H7" i="21"/>
  <c r="H8" i="21" s="1"/>
  <c r="H9" i="21" s="1"/>
  <c r="H10" i="21" s="1"/>
  <c r="H11" i="21" s="1"/>
  <c r="H12" i="21" s="1"/>
  <c r="H13" i="21" s="1"/>
  <c r="H14" i="21" s="1"/>
  <c r="H15" i="21" s="1"/>
  <c r="H16" i="21" s="1"/>
  <c r="H17" i="21" s="1"/>
  <c r="H18" i="21" s="1"/>
  <c r="H19" i="21" s="1"/>
  <c r="H20" i="21" s="1"/>
  <c r="H21" i="21" s="1"/>
  <c r="H22" i="21" s="1"/>
  <c r="H23" i="21" s="1"/>
  <c r="H24" i="21" s="1"/>
  <c r="H25" i="21" s="1"/>
  <c r="H26" i="21" s="1"/>
  <c r="H27" i="21" s="1"/>
  <c r="H28" i="21" s="1"/>
  <c r="H29" i="21" s="1"/>
  <c r="H30" i="21" s="1"/>
  <c r="H31" i="21" s="1"/>
  <c r="H32" i="21" s="1"/>
  <c r="H33" i="21" s="1"/>
  <c r="H34" i="21" s="1"/>
  <c r="H35" i="21" s="1"/>
  <c r="H36" i="21" s="1"/>
  <c r="H37" i="21" s="1"/>
  <c r="H38" i="21" s="1"/>
  <c r="H39" i="21" s="1"/>
  <c r="H40" i="21" s="1"/>
  <c r="H41" i="21" s="1"/>
  <c r="H42" i="21" s="1"/>
  <c r="H43" i="21" s="1"/>
  <c r="H44" i="21" s="1"/>
  <c r="H45" i="21" s="1"/>
  <c r="H46" i="21" s="1"/>
  <c r="H47" i="21" s="1"/>
  <c r="H48" i="21" s="1"/>
  <c r="H49" i="21" s="1"/>
  <c r="H50" i="21" s="1"/>
  <c r="H51" i="21" s="1"/>
  <c r="H52" i="21" s="1"/>
  <c r="H53" i="21" s="1"/>
  <c r="H54" i="21" s="1"/>
  <c r="H55" i="21" s="1"/>
  <c r="H56" i="21" s="1"/>
  <c r="H57" i="21" s="1"/>
  <c r="H58" i="21" s="1"/>
  <c r="H59" i="21" s="1"/>
  <c r="H60" i="21" s="1"/>
  <c r="H61" i="21" s="1"/>
  <c r="H62" i="21" s="1"/>
  <c r="H63" i="21" s="1"/>
  <c r="H64" i="21" s="1"/>
  <c r="H65" i="21" s="1"/>
  <c r="H66" i="21" s="1"/>
  <c r="H67" i="21" s="1"/>
  <c r="H68" i="21" s="1"/>
  <c r="H69" i="21" s="1"/>
  <c r="H70" i="21" s="1"/>
  <c r="H71" i="21" s="1"/>
  <c r="H72" i="21" s="1"/>
  <c r="H73" i="21" s="1"/>
  <c r="H74" i="21" s="1"/>
  <c r="H75" i="21" s="1"/>
  <c r="H76" i="21" s="1"/>
  <c r="H77" i="21" s="1"/>
  <c r="H78" i="21" s="1"/>
  <c r="H79" i="21" s="1"/>
  <c r="H80" i="21" s="1"/>
  <c r="H81" i="21" s="1"/>
  <c r="H82" i="21" s="1"/>
  <c r="H83" i="21" s="1"/>
  <c r="H84" i="21" s="1"/>
  <c r="H85" i="21" s="1"/>
  <c r="H86" i="21" s="1"/>
  <c r="H87" i="21" s="1"/>
  <c r="H88" i="21" s="1"/>
  <c r="H89" i="21" s="1"/>
  <c r="H90" i="21" s="1"/>
  <c r="H91" i="21" s="1"/>
  <c r="H92" i="21" s="1"/>
  <c r="H93" i="21" s="1"/>
  <c r="H94" i="21" s="1"/>
  <c r="H95" i="21" s="1"/>
  <c r="H96" i="21" s="1"/>
  <c r="H97" i="21" s="1"/>
  <c r="H98" i="21" s="1"/>
  <c r="H99" i="21" s="1"/>
  <c r="H100" i="21" s="1"/>
  <c r="H101" i="21" s="1"/>
  <c r="H102" i="21" s="1"/>
  <c r="H103" i="21" s="1"/>
  <c r="H104" i="21" s="1"/>
  <c r="H105" i="21" s="1"/>
  <c r="H106" i="21" s="1"/>
  <c r="H107" i="21" s="1"/>
  <c r="H108" i="21" s="1"/>
  <c r="H109" i="21" s="1"/>
  <c r="H110" i="21" s="1"/>
  <c r="H111" i="21" s="1"/>
  <c r="H112" i="21" s="1"/>
  <c r="H113" i="21" s="1"/>
  <c r="H114" i="21" s="1"/>
  <c r="H115" i="21" s="1"/>
  <c r="H116" i="21" s="1"/>
  <c r="H117" i="21" s="1"/>
  <c r="H118" i="21" s="1"/>
  <c r="H119" i="21" s="1"/>
  <c r="H120" i="21" s="1"/>
  <c r="H121" i="21" s="1"/>
  <c r="H122" i="21" s="1"/>
  <c r="H123" i="21" s="1"/>
  <c r="H124" i="21" s="1"/>
  <c r="H125" i="21" s="1"/>
  <c r="H126" i="21" s="1"/>
  <c r="H127" i="21" s="1"/>
  <c r="H128" i="21" s="1"/>
  <c r="H129" i="21" s="1"/>
  <c r="H130" i="21" s="1"/>
  <c r="H131" i="21" s="1"/>
  <c r="H132" i="21" s="1"/>
  <c r="H133" i="21" s="1"/>
  <c r="H134" i="21" s="1"/>
  <c r="H135" i="21" s="1"/>
  <c r="H136" i="21" s="1"/>
  <c r="H137" i="21" s="1"/>
  <c r="I140" i="21" l="1"/>
  <c r="I141" i="21" s="1"/>
  <c r="I142" i="21" s="1"/>
  <c r="I143" i="21" s="1"/>
  <c r="I144" i="21" s="1"/>
  <c r="I145" i="21" s="1"/>
  <c r="I146" i="21" s="1"/>
  <c r="I147" i="21" s="1"/>
  <c r="I148" i="21" s="1"/>
  <c r="I149" i="21" s="1"/>
  <c r="I150" i="21" s="1"/>
  <c r="I151" i="21" s="1"/>
  <c r="I152" i="21" s="1"/>
  <c r="I153" i="21" s="1"/>
  <c r="I154" i="21" s="1"/>
  <c r="I155" i="21" s="1"/>
  <c r="I156" i="21" s="1"/>
  <c r="I157" i="21" s="1"/>
  <c r="I138" i="21"/>
  <c r="I139" i="21" s="1"/>
  <c r="L140" i="21"/>
  <c r="L141" i="21" s="1"/>
  <c r="L142" i="21" s="1"/>
  <c r="L143" i="21" s="1"/>
  <c r="L144" i="21" s="1"/>
  <c r="L145" i="21" s="1"/>
  <c r="L146" i="21" s="1"/>
  <c r="L147" i="21" s="1"/>
  <c r="L148" i="21" s="1"/>
  <c r="L149" i="21" s="1"/>
  <c r="L150" i="21" s="1"/>
  <c r="L151" i="21" s="1"/>
  <c r="L152" i="21" s="1"/>
  <c r="L153" i="21" s="1"/>
  <c r="L154" i="21" s="1"/>
  <c r="L155" i="21" s="1"/>
  <c r="L156" i="21" s="1"/>
  <c r="L157" i="21" s="1"/>
  <c r="L138" i="21"/>
  <c r="L139" i="21" s="1"/>
  <c r="H140" i="21"/>
  <c r="H141" i="21" s="1"/>
  <c r="H142" i="21" s="1"/>
  <c r="H143" i="21" s="1"/>
  <c r="H144" i="21" s="1"/>
  <c r="H145" i="21" s="1"/>
  <c r="H146" i="21" s="1"/>
  <c r="H147" i="21" s="1"/>
  <c r="H148" i="21" s="1"/>
  <c r="H149" i="21" s="1"/>
  <c r="H150" i="21" s="1"/>
  <c r="H151" i="21" s="1"/>
  <c r="H152" i="21" s="1"/>
  <c r="H153" i="21" s="1"/>
  <c r="H154" i="21" s="1"/>
  <c r="H155" i="21" s="1"/>
  <c r="H156" i="21" s="1"/>
  <c r="H157" i="21" s="1"/>
  <c r="H138" i="21"/>
  <c r="H139" i="21" s="1"/>
  <c r="J140" i="21"/>
  <c r="J141" i="21" s="1"/>
  <c r="J142" i="21" s="1"/>
  <c r="J143" i="21" s="1"/>
  <c r="J144" i="21" s="1"/>
  <c r="J145" i="21" s="1"/>
  <c r="J146" i="21" s="1"/>
  <c r="J147" i="21" s="1"/>
  <c r="J148" i="21" s="1"/>
  <c r="J149" i="21" s="1"/>
  <c r="J150" i="21" s="1"/>
  <c r="J151" i="21" s="1"/>
  <c r="J152" i="21" s="1"/>
  <c r="J153" i="21" s="1"/>
  <c r="J154" i="21" s="1"/>
  <c r="J155" i="21" s="1"/>
  <c r="J156" i="21" s="1"/>
  <c r="J157" i="21" s="1"/>
  <c r="J138" i="21"/>
  <c r="J139" i="21" s="1"/>
  <c r="J159" i="21" l="1"/>
  <c r="J160" i="21" s="1"/>
  <c r="J161" i="21" s="1"/>
  <c r="J162" i="21" s="1"/>
  <c r="J163" i="21" s="1"/>
  <c r="J164" i="21" s="1"/>
  <c r="J165" i="21" s="1"/>
  <c r="J166" i="21" s="1"/>
  <c r="J167" i="21" s="1"/>
  <c r="J168" i="21" s="1"/>
  <c r="J169" i="21" s="1"/>
  <c r="J170" i="21" s="1"/>
  <c r="J171" i="21" s="1"/>
  <c r="J172" i="21" s="1"/>
  <c r="J173" i="21" s="1"/>
  <c r="J174" i="21" s="1"/>
  <c r="J175" i="21" s="1"/>
  <c r="J176" i="21" s="1"/>
  <c r="J177" i="21" s="1"/>
  <c r="J178" i="21" s="1"/>
  <c r="J179" i="21" s="1"/>
  <c r="J180" i="21" s="1"/>
  <c r="I185" i="21" s="1"/>
  <c r="I194" i="21" s="1"/>
  <c r="J158" i="21"/>
  <c r="L159" i="21"/>
  <c r="L160" i="21" s="1"/>
  <c r="L161" i="21" s="1"/>
  <c r="L162" i="21" s="1"/>
  <c r="L163" i="21" s="1"/>
  <c r="L164" i="21" s="1"/>
  <c r="L165" i="21" s="1"/>
  <c r="L166" i="21" s="1"/>
  <c r="L167" i="21" s="1"/>
  <c r="L168" i="21" s="1"/>
  <c r="L169" i="21" s="1"/>
  <c r="L170" i="21" s="1"/>
  <c r="L171" i="21" s="1"/>
  <c r="L172" i="21" s="1"/>
  <c r="L173" i="21" s="1"/>
  <c r="L174" i="21" s="1"/>
  <c r="L175" i="21" s="1"/>
  <c r="L176" i="21" s="1"/>
  <c r="L177" i="21" s="1"/>
  <c r="L178" i="21" s="1"/>
  <c r="L179" i="21" s="1"/>
  <c r="L180" i="21" s="1"/>
  <c r="L158" i="21"/>
  <c r="H159" i="21"/>
  <c r="H160" i="21" s="1"/>
  <c r="H161" i="21" s="1"/>
  <c r="H162" i="21" s="1"/>
  <c r="H163" i="21" s="1"/>
  <c r="H164" i="21" s="1"/>
  <c r="H165" i="21" s="1"/>
  <c r="H166" i="21" s="1"/>
  <c r="H167" i="21" s="1"/>
  <c r="H168" i="21" s="1"/>
  <c r="H169" i="21" s="1"/>
  <c r="H170" i="21" s="1"/>
  <c r="H171" i="21" s="1"/>
  <c r="H172" i="21" s="1"/>
  <c r="H173" i="21" s="1"/>
  <c r="H174" i="21" s="1"/>
  <c r="H175" i="21" s="1"/>
  <c r="H176" i="21" s="1"/>
  <c r="H177" i="21" s="1"/>
  <c r="H178" i="21" s="1"/>
  <c r="H179" i="21" s="1"/>
  <c r="H180" i="21" s="1"/>
  <c r="H185" i="21" s="1"/>
  <c r="H194" i="21" s="1"/>
  <c r="H158" i="21"/>
  <c r="I159" i="21"/>
  <c r="I160" i="21" s="1"/>
  <c r="I161" i="21" s="1"/>
  <c r="I162" i="21" s="1"/>
  <c r="I163" i="21" s="1"/>
  <c r="I164" i="21" s="1"/>
  <c r="I165" i="21" s="1"/>
  <c r="I166" i="21" s="1"/>
  <c r="I167" i="21" s="1"/>
  <c r="I168" i="21" s="1"/>
  <c r="I169" i="21" s="1"/>
  <c r="I170" i="21" s="1"/>
  <c r="I171" i="21" s="1"/>
  <c r="I172" i="21" s="1"/>
  <c r="I173" i="21" s="1"/>
  <c r="I174" i="21" s="1"/>
  <c r="I175" i="21" s="1"/>
  <c r="I176" i="21" s="1"/>
  <c r="I177" i="21" s="1"/>
  <c r="I178" i="21" s="1"/>
  <c r="I179" i="21" s="1"/>
  <c r="I180" i="21" s="1"/>
  <c r="I158" i="21"/>
  <c r="L7" i="20" l="1"/>
  <c r="L8" i="20" s="1"/>
  <c r="L9" i="20" s="1"/>
  <c r="L10" i="20" s="1"/>
  <c r="L11" i="20" s="1"/>
  <c r="L12" i="20" s="1"/>
  <c r="L13" i="20" s="1"/>
  <c r="L14" i="20" s="1"/>
  <c r="L15" i="20" s="1"/>
  <c r="L16" i="20" s="1"/>
  <c r="L17" i="20" s="1"/>
  <c r="L18" i="20" s="1"/>
  <c r="L19" i="20" s="1"/>
  <c r="L20" i="20" s="1"/>
  <c r="L21" i="20" s="1"/>
  <c r="L22" i="20" s="1"/>
  <c r="L23" i="20" s="1"/>
  <c r="L24" i="20" s="1"/>
  <c r="L25" i="20" s="1"/>
  <c r="L26" i="20" s="1"/>
  <c r="L27" i="20" s="1"/>
  <c r="L28" i="20" s="1"/>
  <c r="L29" i="20" s="1"/>
  <c r="L30" i="20" s="1"/>
  <c r="L31" i="20" s="1"/>
  <c r="L32" i="20" s="1"/>
  <c r="L33" i="20" s="1"/>
  <c r="L34" i="20" s="1"/>
  <c r="L35" i="20" s="1"/>
  <c r="L36" i="20" s="1"/>
  <c r="L37" i="20" s="1"/>
  <c r="L38" i="20" s="1"/>
  <c r="L39" i="20" s="1"/>
  <c r="J7" i="20"/>
  <c r="J8" i="20" s="1"/>
  <c r="J9" i="20" s="1"/>
  <c r="J10" i="20" s="1"/>
  <c r="J11" i="20" s="1"/>
  <c r="J12" i="20" s="1"/>
  <c r="J13" i="20" s="1"/>
  <c r="J14" i="20" s="1"/>
  <c r="J15" i="20" s="1"/>
  <c r="J16" i="20" s="1"/>
  <c r="J17" i="20" s="1"/>
  <c r="J18" i="20" s="1"/>
  <c r="J19" i="20" s="1"/>
  <c r="J20" i="20" s="1"/>
  <c r="J21" i="20" s="1"/>
  <c r="J22" i="20" s="1"/>
  <c r="J23" i="20" s="1"/>
  <c r="J24" i="20" s="1"/>
  <c r="J25" i="20" s="1"/>
  <c r="J26" i="20" s="1"/>
  <c r="J27" i="20" s="1"/>
  <c r="J28" i="20" s="1"/>
  <c r="J29" i="20" s="1"/>
  <c r="J30" i="20" s="1"/>
  <c r="J31" i="20" s="1"/>
  <c r="J32" i="20" s="1"/>
  <c r="J33" i="20" s="1"/>
  <c r="J34" i="20" s="1"/>
  <c r="J35" i="20" s="1"/>
  <c r="J36" i="20" s="1"/>
  <c r="J37" i="20" s="1"/>
  <c r="J38" i="20" s="1"/>
  <c r="J39" i="20" s="1"/>
  <c r="I7" i="20"/>
  <c r="I8" i="20" s="1"/>
  <c r="I9" i="20" s="1"/>
  <c r="I10" i="20" s="1"/>
  <c r="I11" i="20" s="1"/>
  <c r="I12" i="20" s="1"/>
  <c r="I13" i="20" s="1"/>
  <c r="I14" i="20" s="1"/>
  <c r="I15" i="20" s="1"/>
  <c r="I16" i="20" s="1"/>
  <c r="I17" i="20" s="1"/>
  <c r="I18" i="20" s="1"/>
  <c r="I19" i="20" s="1"/>
  <c r="I20" i="20" s="1"/>
  <c r="I21" i="20" s="1"/>
  <c r="I22" i="20" s="1"/>
  <c r="I23" i="20" s="1"/>
  <c r="I24" i="20" s="1"/>
  <c r="I25" i="20" s="1"/>
  <c r="I26" i="20" s="1"/>
  <c r="I27" i="20" s="1"/>
  <c r="I28" i="20" s="1"/>
  <c r="I29" i="20" s="1"/>
  <c r="I30" i="20" s="1"/>
  <c r="I31" i="20" s="1"/>
  <c r="I32" i="20" s="1"/>
  <c r="I33" i="20" s="1"/>
  <c r="I34" i="20" s="1"/>
  <c r="I35" i="20" s="1"/>
  <c r="I36" i="20" s="1"/>
  <c r="I37" i="20" s="1"/>
  <c r="I38" i="20" s="1"/>
  <c r="I39" i="20" s="1"/>
  <c r="H7" i="20"/>
  <c r="H8" i="20" s="1"/>
  <c r="H9" i="20" s="1"/>
  <c r="H10" i="20" s="1"/>
  <c r="H11" i="20" s="1"/>
  <c r="H12" i="20" s="1"/>
  <c r="H13" i="20" s="1"/>
  <c r="H14" i="20" s="1"/>
  <c r="H15" i="20" s="1"/>
  <c r="H16" i="20" s="1"/>
  <c r="H17" i="20" s="1"/>
  <c r="H18" i="20" s="1"/>
  <c r="H19" i="20" s="1"/>
  <c r="H20" i="20" s="1"/>
  <c r="H21" i="20" s="1"/>
  <c r="H22" i="20" s="1"/>
  <c r="H23" i="20" s="1"/>
  <c r="H24" i="20" s="1"/>
  <c r="H25" i="20" s="1"/>
  <c r="H26" i="20" s="1"/>
  <c r="H27" i="20" s="1"/>
  <c r="H28" i="20" s="1"/>
  <c r="H29" i="20" s="1"/>
  <c r="H30" i="20" s="1"/>
  <c r="H31" i="20" s="1"/>
  <c r="H32" i="20" s="1"/>
  <c r="H33" i="20" s="1"/>
  <c r="H34" i="20" s="1"/>
  <c r="H35" i="20" s="1"/>
  <c r="H36" i="20" s="1"/>
  <c r="H37" i="20" s="1"/>
  <c r="H38" i="20" s="1"/>
  <c r="H39" i="20" s="1"/>
  <c r="H43" i="20" l="1"/>
  <c r="H44" i="20" s="1"/>
  <c r="H45" i="20" s="1"/>
  <c r="H46" i="20" s="1"/>
  <c r="H47" i="20" s="1"/>
  <c r="H48" i="20" s="1"/>
  <c r="H49" i="20" s="1"/>
  <c r="H50" i="20" s="1"/>
  <c r="H51" i="20" s="1"/>
  <c r="H52" i="20" s="1"/>
  <c r="H53" i="20" s="1"/>
  <c r="H54" i="20" s="1"/>
  <c r="H55" i="20" s="1"/>
  <c r="H56" i="20" s="1"/>
  <c r="H57" i="20" s="1"/>
  <c r="H58" i="20" s="1"/>
  <c r="H59" i="20" s="1"/>
  <c r="H60" i="20" s="1"/>
  <c r="H61" i="20" s="1"/>
  <c r="H62" i="20" s="1"/>
  <c r="H63" i="20" s="1"/>
  <c r="H64" i="20" s="1"/>
  <c r="H65" i="20" s="1"/>
  <c r="H66" i="20" s="1"/>
  <c r="H67" i="20" s="1"/>
  <c r="H68" i="20" s="1"/>
  <c r="H69" i="20" s="1"/>
  <c r="H70" i="20" s="1"/>
  <c r="H71" i="20" s="1"/>
  <c r="H72" i="20" s="1"/>
  <c r="H73" i="20" s="1"/>
  <c r="H74" i="20" s="1"/>
  <c r="H75" i="20" s="1"/>
  <c r="H76" i="20" s="1"/>
  <c r="H77" i="20" s="1"/>
  <c r="H78" i="20" s="1"/>
  <c r="H79" i="20" s="1"/>
  <c r="H80" i="20" s="1"/>
  <c r="H81" i="20" s="1"/>
  <c r="H82" i="20" s="1"/>
  <c r="H83" i="20" s="1"/>
  <c r="H40" i="20"/>
  <c r="H41" i="20" s="1"/>
  <c r="H42" i="20" s="1"/>
  <c r="J43" i="20"/>
  <c r="J44" i="20" s="1"/>
  <c r="J45" i="20" s="1"/>
  <c r="J46" i="20" s="1"/>
  <c r="J47" i="20" s="1"/>
  <c r="J48" i="20" s="1"/>
  <c r="J49" i="20" s="1"/>
  <c r="J50" i="20" s="1"/>
  <c r="J51" i="20" s="1"/>
  <c r="J52" i="20" s="1"/>
  <c r="J53" i="20" s="1"/>
  <c r="J54" i="20" s="1"/>
  <c r="J55" i="20" s="1"/>
  <c r="J56" i="20" s="1"/>
  <c r="J57" i="20" s="1"/>
  <c r="J58" i="20" s="1"/>
  <c r="J59" i="20" s="1"/>
  <c r="J60" i="20" s="1"/>
  <c r="J61" i="20" s="1"/>
  <c r="J62" i="20" s="1"/>
  <c r="J63" i="20" s="1"/>
  <c r="J64" i="20" s="1"/>
  <c r="J65" i="20" s="1"/>
  <c r="J66" i="20" s="1"/>
  <c r="J67" i="20" s="1"/>
  <c r="J68" i="20" s="1"/>
  <c r="J69" i="20" s="1"/>
  <c r="J70" i="20" s="1"/>
  <c r="J71" i="20" s="1"/>
  <c r="J72" i="20" s="1"/>
  <c r="J73" i="20" s="1"/>
  <c r="J74" i="20" s="1"/>
  <c r="J75" i="20" s="1"/>
  <c r="J76" i="20" s="1"/>
  <c r="J77" i="20" s="1"/>
  <c r="J78" i="20" s="1"/>
  <c r="J79" i="20" s="1"/>
  <c r="J80" i="20" s="1"/>
  <c r="J81" i="20" s="1"/>
  <c r="J82" i="20" s="1"/>
  <c r="J83" i="20" s="1"/>
  <c r="J40" i="20"/>
  <c r="J41" i="20" s="1"/>
  <c r="J42" i="20" s="1"/>
  <c r="I43" i="20"/>
  <c r="I44" i="20" s="1"/>
  <c r="I45" i="20" s="1"/>
  <c r="I46" i="20" s="1"/>
  <c r="I47" i="20" s="1"/>
  <c r="I48" i="20" s="1"/>
  <c r="I49" i="20" s="1"/>
  <c r="I50" i="20" s="1"/>
  <c r="I51" i="20" s="1"/>
  <c r="I52" i="20" s="1"/>
  <c r="I53" i="20" s="1"/>
  <c r="I54" i="20" s="1"/>
  <c r="I55" i="20" s="1"/>
  <c r="I56" i="20" s="1"/>
  <c r="I57" i="20" s="1"/>
  <c r="I58" i="20" s="1"/>
  <c r="I59" i="20" s="1"/>
  <c r="I60" i="20" s="1"/>
  <c r="I61" i="20" s="1"/>
  <c r="I62" i="20" s="1"/>
  <c r="I63" i="20" s="1"/>
  <c r="I64" i="20" s="1"/>
  <c r="I65" i="20" s="1"/>
  <c r="I66" i="20" s="1"/>
  <c r="I67" i="20" s="1"/>
  <c r="I68" i="20" s="1"/>
  <c r="I69" i="20" s="1"/>
  <c r="I70" i="20" s="1"/>
  <c r="I71" i="20" s="1"/>
  <c r="I72" i="20" s="1"/>
  <c r="I73" i="20" s="1"/>
  <c r="I74" i="20" s="1"/>
  <c r="I75" i="20" s="1"/>
  <c r="I76" i="20" s="1"/>
  <c r="I77" i="20" s="1"/>
  <c r="I78" i="20" s="1"/>
  <c r="I79" i="20" s="1"/>
  <c r="I80" i="20" s="1"/>
  <c r="I81" i="20" s="1"/>
  <c r="I82" i="20" s="1"/>
  <c r="I83" i="20" s="1"/>
  <c r="I40" i="20"/>
  <c r="I41" i="20" s="1"/>
  <c r="I42" i="20" s="1"/>
  <c r="L43" i="20"/>
  <c r="L44" i="20" s="1"/>
  <c r="L45" i="20" s="1"/>
  <c r="L46" i="20" s="1"/>
  <c r="L47" i="20" s="1"/>
  <c r="L48" i="20" s="1"/>
  <c r="L49" i="20" s="1"/>
  <c r="L50" i="20" s="1"/>
  <c r="L51" i="20" s="1"/>
  <c r="L52" i="20" s="1"/>
  <c r="L53" i="20" s="1"/>
  <c r="L54" i="20" s="1"/>
  <c r="L55" i="20" s="1"/>
  <c r="L56" i="20" s="1"/>
  <c r="L57" i="20" s="1"/>
  <c r="L58" i="20" s="1"/>
  <c r="L59" i="20" s="1"/>
  <c r="L60" i="20" s="1"/>
  <c r="L61" i="20" s="1"/>
  <c r="L62" i="20" s="1"/>
  <c r="L63" i="20" s="1"/>
  <c r="L64" i="20" s="1"/>
  <c r="L65" i="20" s="1"/>
  <c r="L66" i="20" s="1"/>
  <c r="L67" i="20" s="1"/>
  <c r="L68" i="20" s="1"/>
  <c r="L69" i="20" s="1"/>
  <c r="L70" i="20" s="1"/>
  <c r="L71" i="20" s="1"/>
  <c r="L72" i="20" s="1"/>
  <c r="L73" i="20" s="1"/>
  <c r="L74" i="20" s="1"/>
  <c r="L75" i="20" s="1"/>
  <c r="L76" i="20" s="1"/>
  <c r="L77" i="20" s="1"/>
  <c r="L78" i="20" s="1"/>
  <c r="L79" i="20" s="1"/>
  <c r="L80" i="20" s="1"/>
  <c r="L81" i="20" s="1"/>
  <c r="L82" i="20" s="1"/>
  <c r="L83" i="20" s="1"/>
  <c r="L40" i="20"/>
  <c r="L41" i="20" s="1"/>
  <c r="L42" i="20" s="1"/>
  <c r="L86" i="20" l="1"/>
  <c r="L87" i="20" s="1"/>
  <c r="L88" i="20" s="1"/>
  <c r="L89" i="20" s="1"/>
  <c r="L90" i="20" s="1"/>
  <c r="L91" i="20" s="1"/>
  <c r="L92" i="20" s="1"/>
  <c r="L84" i="20"/>
  <c r="L85" i="20" s="1"/>
  <c r="J86" i="20"/>
  <c r="J87" i="20" s="1"/>
  <c r="J88" i="20" s="1"/>
  <c r="J89" i="20" s="1"/>
  <c r="J90" i="20" s="1"/>
  <c r="J91" i="20" s="1"/>
  <c r="J92" i="20" s="1"/>
  <c r="J84" i="20"/>
  <c r="J85" i="20" s="1"/>
  <c r="I86" i="20"/>
  <c r="I87" i="20" s="1"/>
  <c r="I88" i="20" s="1"/>
  <c r="I89" i="20" s="1"/>
  <c r="I90" i="20" s="1"/>
  <c r="I91" i="20" s="1"/>
  <c r="I92" i="20" s="1"/>
  <c r="I84" i="20"/>
  <c r="I85" i="20" s="1"/>
  <c r="H86" i="20"/>
  <c r="H87" i="20" s="1"/>
  <c r="H88" i="20" s="1"/>
  <c r="H89" i="20" s="1"/>
  <c r="H90" i="20" s="1"/>
  <c r="H91" i="20" s="1"/>
  <c r="H92" i="20" s="1"/>
  <c r="H84" i="20"/>
  <c r="H85" i="20" s="1"/>
  <c r="I95" i="20" l="1"/>
  <c r="I96" i="20" s="1"/>
  <c r="I97" i="20" s="1"/>
  <c r="I98" i="20" s="1"/>
  <c r="I99" i="20" s="1"/>
  <c r="I100" i="20" s="1"/>
  <c r="I101" i="20" s="1"/>
  <c r="I102" i="20" s="1"/>
  <c r="I103" i="20" s="1"/>
  <c r="I104" i="20" s="1"/>
  <c r="I105" i="20" s="1"/>
  <c r="I106" i="20" s="1"/>
  <c r="I107" i="20" s="1"/>
  <c r="I108" i="20" s="1"/>
  <c r="I109" i="20" s="1"/>
  <c r="I110" i="20" s="1"/>
  <c r="I111" i="20" s="1"/>
  <c r="I112" i="20" s="1"/>
  <c r="I113" i="20" s="1"/>
  <c r="I114" i="20" s="1"/>
  <c r="I115" i="20" s="1"/>
  <c r="I116" i="20" s="1"/>
  <c r="I117" i="20" s="1"/>
  <c r="I93" i="20"/>
  <c r="I94" i="20" s="1"/>
  <c r="H95" i="20"/>
  <c r="H96" i="20" s="1"/>
  <c r="H97" i="20" s="1"/>
  <c r="H98" i="20" s="1"/>
  <c r="H99" i="20" s="1"/>
  <c r="H100" i="20" s="1"/>
  <c r="H101" i="20" s="1"/>
  <c r="H102" i="20" s="1"/>
  <c r="H103" i="20" s="1"/>
  <c r="H104" i="20" s="1"/>
  <c r="H105" i="20" s="1"/>
  <c r="H106" i="20" s="1"/>
  <c r="H107" i="20" s="1"/>
  <c r="H108" i="20" s="1"/>
  <c r="H109" i="20" s="1"/>
  <c r="H110" i="20" s="1"/>
  <c r="H111" i="20" s="1"/>
  <c r="H112" i="20" s="1"/>
  <c r="H113" i="20" s="1"/>
  <c r="H114" i="20" s="1"/>
  <c r="H115" i="20" s="1"/>
  <c r="H116" i="20" s="1"/>
  <c r="H117" i="20" s="1"/>
  <c r="H125" i="20" s="1"/>
  <c r="H128" i="20" s="1"/>
  <c r="H93" i="20"/>
  <c r="H94" i="20" s="1"/>
  <c r="J95" i="20"/>
  <c r="J96" i="20" s="1"/>
  <c r="J97" i="20" s="1"/>
  <c r="J98" i="20" s="1"/>
  <c r="J99" i="20" s="1"/>
  <c r="J100" i="20" s="1"/>
  <c r="J101" i="20" s="1"/>
  <c r="J102" i="20" s="1"/>
  <c r="J103" i="20" s="1"/>
  <c r="J104" i="20" s="1"/>
  <c r="J105" i="20" s="1"/>
  <c r="J106" i="20" s="1"/>
  <c r="J107" i="20" s="1"/>
  <c r="J108" i="20" s="1"/>
  <c r="J109" i="20" s="1"/>
  <c r="J110" i="20" s="1"/>
  <c r="J111" i="20" s="1"/>
  <c r="J112" i="20" s="1"/>
  <c r="J113" i="20" s="1"/>
  <c r="J114" i="20" s="1"/>
  <c r="J115" i="20" s="1"/>
  <c r="J116" i="20" s="1"/>
  <c r="J117" i="20" s="1"/>
  <c r="I125" i="20" s="1"/>
  <c r="I128" i="20" s="1"/>
  <c r="J93" i="20"/>
  <c r="J94" i="20" s="1"/>
  <c r="L95" i="20"/>
  <c r="L96" i="20" s="1"/>
  <c r="L97" i="20" s="1"/>
  <c r="L98" i="20" s="1"/>
  <c r="L99" i="20" s="1"/>
  <c r="L100" i="20" s="1"/>
  <c r="L101" i="20" s="1"/>
  <c r="L102" i="20" s="1"/>
  <c r="L103" i="20" s="1"/>
  <c r="L104" i="20" s="1"/>
  <c r="L105" i="20" s="1"/>
  <c r="L106" i="20" s="1"/>
  <c r="L107" i="20" s="1"/>
  <c r="L108" i="20" s="1"/>
  <c r="L109" i="20" s="1"/>
  <c r="L110" i="20" s="1"/>
  <c r="L111" i="20" s="1"/>
  <c r="L112" i="20" s="1"/>
  <c r="L113" i="20" s="1"/>
  <c r="L114" i="20" s="1"/>
  <c r="L115" i="20" s="1"/>
  <c r="L116" i="20" s="1"/>
  <c r="L117" i="20" s="1"/>
  <c r="L93" i="20"/>
  <c r="L94" i="20" s="1"/>
  <c r="L7" i="19" l="1"/>
  <c r="L8" i="19" s="1"/>
  <c r="L9" i="19" s="1"/>
  <c r="L10" i="19" s="1"/>
  <c r="L11" i="19" s="1"/>
  <c r="L12" i="19" s="1"/>
  <c r="L13" i="19" s="1"/>
  <c r="L14" i="19" s="1"/>
  <c r="L15" i="19" s="1"/>
  <c r="L16" i="19" s="1"/>
  <c r="L17" i="19" s="1"/>
  <c r="L18" i="19" s="1"/>
  <c r="L19" i="19" s="1"/>
  <c r="L20" i="19" s="1"/>
  <c r="L21" i="19" s="1"/>
  <c r="L22" i="19" s="1"/>
  <c r="L23" i="19" s="1"/>
  <c r="L24" i="19" s="1"/>
  <c r="L25" i="19" s="1"/>
  <c r="L26" i="19" s="1"/>
  <c r="L27" i="19" s="1"/>
  <c r="L28" i="19" s="1"/>
  <c r="L29" i="19" s="1"/>
  <c r="L30" i="19" s="1"/>
  <c r="L31" i="19" s="1"/>
  <c r="L32" i="19" s="1"/>
  <c r="L33" i="19" s="1"/>
  <c r="L34" i="19" s="1"/>
  <c r="L35" i="19" s="1"/>
  <c r="L36" i="19" s="1"/>
  <c r="L37" i="19" s="1"/>
  <c r="L38" i="19" s="1"/>
  <c r="L39" i="19" s="1"/>
  <c r="L40" i="19" s="1"/>
  <c r="L41" i="19" s="1"/>
  <c r="L42" i="19" s="1"/>
  <c r="L43" i="19" s="1"/>
  <c r="L44" i="19" s="1"/>
  <c r="L45" i="19" s="1"/>
  <c r="L46" i="19" s="1"/>
  <c r="L47" i="19" s="1"/>
  <c r="L48" i="19" s="1"/>
  <c r="L49" i="19" s="1"/>
  <c r="L50" i="19" s="1"/>
  <c r="L51" i="19" s="1"/>
  <c r="L52" i="19" s="1"/>
  <c r="L53" i="19" s="1"/>
  <c r="L54" i="19" s="1"/>
  <c r="L55" i="19" s="1"/>
  <c r="L56" i="19" s="1"/>
  <c r="L57" i="19" s="1"/>
  <c r="L58" i="19" s="1"/>
  <c r="L59" i="19" s="1"/>
  <c r="L60" i="19" s="1"/>
  <c r="L61" i="19" s="1"/>
  <c r="L62" i="19" s="1"/>
  <c r="L63" i="19" s="1"/>
  <c r="L64" i="19" s="1"/>
  <c r="L65" i="19" s="1"/>
  <c r="L66" i="19" s="1"/>
  <c r="L67" i="19" s="1"/>
  <c r="L68" i="19" s="1"/>
  <c r="L69" i="19" s="1"/>
  <c r="L70" i="19" s="1"/>
  <c r="L71" i="19" s="1"/>
  <c r="L72" i="19" s="1"/>
  <c r="L73" i="19" s="1"/>
  <c r="L74" i="19" s="1"/>
  <c r="L75" i="19" s="1"/>
  <c r="L76" i="19" s="1"/>
  <c r="L77" i="19" s="1"/>
  <c r="L78" i="19" s="1"/>
  <c r="L79" i="19" s="1"/>
  <c r="L80" i="19" s="1"/>
  <c r="L81" i="19" s="1"/>
  <c r="L82" i="19" s="1"/>
  <c r="L83" i="19" s="1"/>
  <c r="L84" i="19" s="1"/>
  <c r="L85" i="19" s="1"/>
  <c r="L86" i="19" s="1"/>
  <c r="L87" i="19" s="1"/>
  <c r="L88" i="19" s="1"/>
  <c r="L89" i="19" s="1"/>
  <c r="L90" i="19" s="1"/>
  <c r="L91" i="19" s="1"/>
  <c r="L92" i="19" s="1"/>
  <c r="L93" i="19" s="1"/>
  <c r="L94" i="19" s="1"/>
  <c r="L95" i="19" s="1"/>
  <c r="L96" i="19" s="1"/>
  <c r="L97" i="19" s="1"/>
  <c r="L98" i="19" s="1"/>
  <c r="L99" i="19" s="1"/>
  <c r="L100" i="19" s="1"/>
  <c r="L101" i="19" s="1"/>
  <c r="L102" i="19" s="1"/>
  <c r="L103" i="19" s="1"/>
  <c r="L104" i="19" s="1"/>
  <c r="L105" i="19" s="1"/>
  <c r="L106" i="19" s="1"/>
  <c r="L107" i="19" s="1"/>
  <c r="L108" i="19" s="1"/>
  <c r="L109" i="19" s="1"/>
  <c r="L110" i="19" s="1"/>
  <c r="L111" i="19" s="1"/>
  <c r="L112" i="19" s="1"/>
  <c r="L113" i="19" s="1"/>
  <c r="L114" i="19" s="1"/>
  <c r="L115" i="19" s="1"/>
  <c r="L116" i="19" s="1"/>
  <c r="L117" i="19" s="1"/>
  <c r="L118" i="19" s="1"/>
  <c r="L119" i="19" s="1"/>
  <c r="L120" i="19" s="1"/>
  <c r="L121" i="19" s="1"/>
  <c r="L122" i="19" s="1"/>
  <c r="L123" i="19" s="1"/>
  <c r="L124" i="19" s="1"/>
  <c r="L125" i="19" s="1"/>
  <c r="J7" i="19"/>
  <c r="J8" i="19" s="1"/>
  <c r="J9" i="19" s="1"/>
  <c r="J10" i="19" s="1"/>
  <c r="J11" i="19" s="1"/>
  <c r="J12" i="19" s="1"/>
  <c r="J13" i="19" s="1"/>
  <c r="J14" i="19" s="1"/>
  <c r="J15" i="19" s="1"/>
  <c r="J16" i="19" s="1"/>
  <c r="J17" i="19" s="1"/>
  <c r="J18" i="19" s="1"/>
  <c r="J19" i="19" s="1"/>
  <c r="J20" i="19" s="1"/>
  <c r="J21" i="19" s="1"/>
  <c r="J22" i="19" s="1"/>
  <c r="J23" i="19" s="1"/>
  <c r="J24" i="19" s="1"/>
  <c r="J25" i="19" s="1"/>
  <c r="J26" i="19" s="1"/>
  <c r="J27" i="19" s="1"/>
  <c r="J28" i="19" s="1"/>
  <c r="J29" i="19" s="1"/>
  <c r="J30" i="19" s="1"/>
  <c r="J31" i="19" s="1"/>
  <c r="J32" i="19" s="1"/>
  <c r="J33" i="19" s="1"/>
  <c r="J34" i="19" s="1"/>
  <c r="J35" i="19" s="1"/>
  <c r="J36" i="19" s="1"/>
  <c r="J37" i="19" s="1"/>
  <c r="J38" i="19" s="1"/>
  <c r="J39" i="19" s="1"/>
  <c r="J40" i="19" s="1"/>
  <c r="J41" i="19" s="1"/>
  <c r="J42" i="19" s="1"/>
  <c r="J43" i="19" s="1"/>
  <c r="J44" i="19" s="1"/>
  <c r="J45" i="19" s="1"/>
  <c r="J46" i="19" s="1"/>
  <c r="J47" i="19" s="1"/>
  <c r="J48" i="19" s="1"/>
  <c r="J49" i="19" s="1"/>
  <c r="J50" i="19" s="1"/>
  <c r="J51" i="19" s="1"/>
  <c r="J52" i="19" s="1"/>
  <c r="J53" i="19" s="1"/>
  <c r="J54" i="19" s="1"/>
  <c r="J55" i="19" s="1"/>
  <c r="J56" i="19" s="1"/>
  <c r="J57" i="19" s="1"/>
  <c r="J58" i="19" s="1"/>
  <c r="J59" i="19" s="1"/>
  <c r="J60" i="19" s="1"/>
  <c r="J61" i="19" s="1"/>
  <c r="J62" i="19" s="1"/>
  <c r="J63" i="19" s="1"/>
  <c r="J64" i="19" s="1"/>
  <c r="J65" i="19" s="1"/>
  <c r="J66" i="19" s="1"/>
  <c r="J67" i="19" s="1"/>
  <c r="J68" i="19" s="1"/>
  <c r="J69" i="19" s="1"/>
  <c r="J70" i="19" s="1"/>
  <c r="J71" i="19" s="1"/>
  <c r="J72" i="19" s="1"/>
  <c r="J73" i="19" s="1"/>
  <c r="J74" i="19" s="1"/>
  <c r="J75" i="19" s="1"/>
  <c r="J76" i="19" s="1"/>
  <c r="J77" i="19" s="1"/>
  <c r="J78" i="19" s="1"/>
  <c r="J79" i="19" s="1"/>
  <c r="J80" i="19" s="1"/>
  <c r="J81" i="19" s="1"/>
  <c r="J82" i="19" s="1"/>
  <c r="J83" i="19" s="1"/>
  <c r="J84" i="19" s="1"/>
  <c r="J85" i="19" s="1"/>
  <c r="J86" i="19" s="1"/>
  <c r="J87" i="19" s="1"/>
  <c r="J88" i="19" s="1"/>
  <c r="J89" i="19" s="1"/>
  <c r="J90" i="19" s="1"/>
  <c r="J91" i="19" s="1"/>
  <c r="J92" i="19" s="1"/>
  <c r="J93" i="19" s="1"/>
  <c r="J94" i="19" s="1"/>
  <c r="J95" i="19" s="1"/>
  <c r="J96" i="19" s="1"/>
  <c r="J97" i="19" s="1"/>
  <c r="J98" i="19" s="1"/>
  <c r="J99" i="19" s="1"/>
  <c r="J100" i="19" s="1"/>
  <c r="J101" i="19" s="1"/>
  <c r="J102" i="19" s="1"/>
  <c r="J103" i="19" s="1"/>
  <c r="J104" i="19" s="1"/>
  <c r="J105" i="19" s="1"/>
  <c r="J106" i="19" s="1"/>
  <c r="J107" i="19" s="1"/>
  <c r="J108" i="19" s="1"/>
  <c r="J109" i="19" s="1"/>
  <c r="J110" i="19" s="1"/>
  <c r="J111" i="19" s="1"/>
  <c r="J112" i="19" s="1"/>
  <c r="J113" i="19" s="1"/>
  <c r="J114" i="19" s="1"/>
  <c r="J115" i="19" s="1"/>
  <c r="J116" i="19" s="1"/>
  <c r="J117" i="19" s="1"/>
  <c r="J118" i="19" s="1"/>
  <c r="J119" i="19" s="1"/>
  <c r="J120" i="19" s="1"/>
  <c r="J121" i="19" s="1"/>
  <c r="J122" i="19" s="1"/>
  <c r="J123" i="19" s="1"/>
  <c r="J124" i="19" s="1"/>
  <c r="J125" i="19" s="1"/>
  <c r="I130" i="19" s="1"/>
  <c r="I135" i="19" s="1"/>
  <c r="I7" i="19"/>
  <c r="I8" i="19" s="1"/>
  <c r="I9" i="19" s="1"/>
  <c r="I10" i="19" s="1"/>
  <c r="I11" i="19" s="1"/>
  <c r="I12" i="19" s="1"/>
  <c r="I13" i="19" s="1"/>
  <c r="I14" i="19" s="1"/>
  <c r="I15" i="19" s="1"/>
  <c r="I16" i="19" s="1"/>
  <c r="I17" i="19" s="1"/>
  <c r="I18" i="19" s="1"/>
  <c r="I19" i="19" s="1"/>
  <c r="I20" i="19" s="1"/>
  <c r="I21" i="19" s="1"/>
  <c r="I22" i="19" s="1"/>
  <c r="I23" i="19" s="1"/>
  <c r="I24" i="19" s="1"/>
  <c r="I25" i="19" s="1"/>
  <c r="I26" i="19" s="1"/>
  <c r="I27" i="19" s="1"/>
  <c r="I28" i="19" s="1"/>
  <c r="I29" i="19" s="1"/>
  <c r="I30" i="19" s="1"/>
  <c r="I31" i="19" s="1"/>
  <c r="I32" i="19" s="1"/>
  <c r="I33" i="19" s="1"/>
  <c r="I34" i="19" s="1"/>
  <c r="I35" i="19" s="1"/>
  <c r="I36" i="19" s="1"/>
  <c r="I37" i="19" s="1"/>
  <c r="I38" i="19" s="1"/>
  <c r="I39" i="19" s="1"/>
  <c r="I40" i="19" s="1"/>
  <c r="I41" i="19" s="1"/>
  <c r="I42" i="19" s="1"/>
  <c r="I43" i="19" s="1"/>
  <c r="I44" i="19" s="1"/>
  <c r="I45" i="19" s="1"/>
  <c r="I46" i="19" s="1"/>
  <c r="I47" i="19" s="1"/>
  <c r="I48" i="19" s="1"/>
  <c r="I49" i="19" s="1"/>
  <c r="I50" i="19" s="1"/>
  <c r="I51" i="19" s="1"/>
  <c r="I52" i="19" s="1"/>
  <c r="I53" i="19" s="1"/>
  <c r="I54" i="19" s="1"/>
  <c r="I55" i="19" s="1"/>
  <c r="I56" i="19" s="1"/>
  <c r="I57" i="19" s="1"/>
  <c r="I58" i="19" s="1"/>
  <c r="I59" i="19" s="1"/>
  <c r="I60" i="19" s="1"/>
  <c r="I61" i="19" s="1"/>
  <c r="I62" i="19" s="1"/>
  <c r="I63" i="19" s="1"/>
  <c r="I64" i="19" s="1"/>
  <c r="I65" i="19" s="1"/>
  <c r="I66" i="19" s="1"/>
  <c r="I67" i="19" s="1"/>
  <c r="I68" i="19" s="1"/>
  <c r="I69" i="19" s="1"/>
  <c r="I70" i="19" s="1"/>
  <c r="I71" i="19" s="1"/>
  <c r="I72" i="19" s="1"/>
  <c r="I73" i="19" s="1"/>
  <c r="I74" i="19" s="1"/>
  <c r="I75" i="19" s="1"/>
  <c r="I76" i="19" s="1"/>
  <c r="I77" i="19" s="1"/>
  <c r="I78" i="19" s="1"/>
  <c r="I79" i="19" s="1"/>
  <c r="I80" i="19" s="1"/>
  <c r="I81" i="19" s="1"/>
  <c r="I82" i="19" s="1"/>
  <c r="I83" i="19" s="1"/>
  <c r="I84" i="19" s="1"/>
  <c r="I85" i="19" s="1"/>
  <c r="I86" i="19" s="1"/>
  <c r="I87" i="19" s="1"/>
  <c r="I88" i="19" s="1"/>
  <c r="I89" i="19" s="1"/>
  <c r="I90" i="19" s="1"/>
  <c r="I91" i="19" s="1"/>
  <c r="I92" i="19" s="1"/>
  <c r="I93" i="19" s="1"/>
  <c r="I94" i="19" s="1"/>
  <c r="I95" i="19" s="1"/>
  <c r="I96" i="19" s="1"/>
  <c r="I97" i="19" s="1"/>
  <c r="I98" i="19" s="1"/>
  <c r="I99" i="19" s="1"/>
  <c r="I100" i="19" s="1"/>
  <c r="I101" i="19" s="1"/>
  <c r="I102" i="19" s="1"/>
  <c r="I103" i="19" s="1"/>
  <c r="I104" i="19" s="1"/>
  <c r="I105" i="19" s="1"/>
  <c r="I106" i="19" s="1"/>
  <c r="I107" i="19" s="1"/>
  <c r="I108" i="19" s="1"/>
  <c r="I109" i="19" s="1"/>
  <c r="I110" i="19" s="1"/>
  <c r="I111" i="19" s="1"/>
  <c r="I112" i="19" s="1"/>
  <c r="I113" i="19" s="1"/>
  <c r="I114" i="19" s="1"/>
  <c r="I115" i="19" s="1"/>
  <c r="I116" i="19" s="1"/>
  <c r="I117" i="19" s="1"/>
  <c r="I118" i="19" s="1"/>
  <c r="I119" i="19" s="1"/>
  <c r="I120" i="19" s="1"/>
  <c r="I121" i="19" s="1"/>
  <c r="I122" i="19" s="1"/>
  <c r="I123" i="19" s="1"/>
  <c r="I124" i="19" s="1"/>
  <c r="I125" i="19" s="1"/>
  <c r="H7" i="19"/>
  <c r="H8" i="19" s="1"/>
  <c r="H9" i="19" s="1"/>
  <c r="H10" i="19" s="1"/>
  <c r="H11" i="19" s="1"/>
  <c r="H12" i="19" s="1"/>
  <c r="H13" i="19" s="1"/>
  <c r="H14" i="19" s="1"/>
  <c r="H15" i="19" s="1"/>
  <c r="H16" i="19" s="1"/>
  <c r="H17" i="19" s="1"/>
  <c r="H18" i="19" s="1"/>
  <c r="H19" i="19" s="1"/>
  <c r="H20" i="19" s="1"/>
  <c r="H21" i="19" s="1"/>
  <c r="H22" i="19" s="1"/>
  <c r="H23" i="19" s="1"/>
  <c r="H24" i="19" s="1"/>
  <c r="H25" i="19" s="1"/>
  <c r="H26" i="19" s="1"/>
  <c r="H27" i="19" s="1"/>
  <c r="H28" i="19" s="1"/>
  <c r="H29" i="19" s="1"/>
  <c r="H30" i="19" s="1"/>
  <c r="H31" i="19" s="1"/>
  <c r="H32" i="19" s="1"/>
  <c r="H33" i="19" s="1"/>
  <c r="H34" i="19" s="1"/>
  <c r="H35" i="19" s="1"/>
  <c r="H36" i="19" s="1"/>
  <c r="H37" i="19" s="1"/>
  <c r="H38" i="19" s="1"/>
  <c r="H39" i="19" s="1"/>
  <c r="H40" i="19" s="1"/>
  <c r="H41" i="19" s="1"/>
  <c r="H42" i="19" s="1"/>
  <c r="H43" i="19" s="1"/>
  <c r="H44" i="19" s="1"/>
  <c r="H45" i="19" s="1"/>
  <c r="H46" i="19" s="1"/>
  <c r="H47" i="19" s="1"/>
  <c r="H48" i="19" s="1"/>
  <c r="H49" i="19" s="1"/>
  <c r="H50" i="19" s="1"/>
  <c r="H51" i="19" s="1"/>
  <c r="H52" i="19" s="1"/>
  <c r="H53" i="19" s="1"/>
  <c r="H54" i="19" s="1"/>
  <c r="H55" i="19" s="1"/>
  <c r="H56" i="19" s="1"/>
  <c r="H57" i="19" s="1"/>
  <c r="H58" i="19" s="1"/>
  <c r="H59" i="19" s="1"/>
  <c r="H60" i="19" s="1"/>
  <c r="H61" i="19" s="1"/>
  <c r="H62" i="19" s="1"/>
  <c r="H63" i="19" s="1"/>
  <c r="H64" i="19" s="1"/>
  <c r="H65" i="19" s="1"/>
  <c r="H66" i="19" s="1"/>
  <c r="H67" i="19" s="1"/>
  <c r="H68" i="19" s="1"/>
  <c r="H69" i="19" s="1"/>
  <c r="H70" i="19" s="1"/>
  <c r="H71" i="19" s="1"/>
  <c r="H72" i="19" s="1"/>
  <c r="H73" i="19" s="1"/>
  <c r="H74" i="19" s="1"/>
  <c r="H75" i="19" s="1"/>
  <c r="H76" i="19" s="1"/>
  <c r="H77" i="19" s="1"/>
  <c r="H78" i="19" s="1"/>
  <c r="H79" i="19" s="1"/>
  <c r="H80" i="19" s="1"/>
  <c r="H81" i="19" s="1"/>
  <c r="H82" i="19" s="1"/>
  <c r="H83" i="19" s="1"/>
  <c r="H84" i="19" s="1"/>
  <c r="H85" i="19" s="1"/>
  <c r="H86" i="19" s="1"/>
  <c r="H87" i="19" s="1"/>
  <c r="H88" i="19" s="1"/>
  <c r="H89" i="19" s="1"/>
  <c r="H90" i="19" s="1"/>
  <c r="H91" i="19" s="1"/>
  <c r="H92" i="19" s="1"/>
  <c r="H93" i="19" s="1"/>
  <c r="H94" i="19" s="1"/>
  <c r="H95" i="19" s="1"/>
  <c r="H96" i="19" s="1"/>
  <c r="H97" i="19" s="1"/>
  <c r="H98" i="19" s="1"/>
  <c r="H99" i="19" s="1"/>
  <c r="H100" i="19" s="1"/>
  <c r="H101" i="19" s="1"/>
  <c r="H102" i="19" s="1"/>
  <c r="H103" i="19" s="1"/>
  <c r="H104" i="19" s="1"/>
  <c r="H105" i="19" s="1"/>
  <c r="H106" i="19" s="1"/>
  <c r="H107" i="19" s="1"/>
  <c r="H108" i="19" s="1"/>
  <c r="H109" i="19" s="1"/>
  <c r="H110" i="19" s="1"/>
  <c r="H111" i="19" s="1"/>
  <c r="H112" i="19" s="1"/>
  <c r="H113" i="19" s="1"/>
  <c r="H114" i="19" s="1"/>
  <c r="H115" i="19" s="1"/>
  <c r="H116" i="19" s="1"/>
  <c r="H117" i="19" s="1"/>
  <c r="H118" i="19" s="1"/>
  <c r="H119" i="19" s="1"/>
  <c r="H120" i="19" s="1"/>
  <c r="H121" i="19" s="1"/>
  <c r="H122" i="19" s="1"/>
  <c r="H123" i="19" s="1"/>
  <c r="H124" i="19" s="1"/>
  <c r="H125" i="19" s="1"/>
  <c r="H130" i="19" s="1"/>
  <c r="H135" i="19" s="1"/>
  <c r="K136" i="18" l="1"/>
  <c r="K135" i="18"/>
  <c r="K134" i="18"/>
  <c r="K133" i="18"/>
  <c r="K132" i="18"/>
  <c r="K131" i="18"/>
  <c r="K130" i="18"/>
  <c r="K129" i="18"/>
  <c r="K128" i="18"/>
  <c r="K127" i="18"/>
  <c r="K126" i="18"/>
  <c r="K125" i="18"/>
  <c r="K124" i="18"/>
  <c r="K123" i="18"/>
  <c r="K122" i="18"/>
  <c r="K121" i="18"/>
  <c r="K120" i="18"/>
  <c r="K119" i="18"/>
  <c r="J119" i="18"/>
  <c r="J120" i="18" s="1"/>
  <c r="H119" i="18"/>
  <c r="H120" i="18" s="1"/>
  <c r="K118" i="18"/>
  <c r="K117" i="18"/>
  <c r="K116" i="18"/>
  <c r="K115" i="18"/>
  <c r="K114" i="18"/>
  <c r="K113" i="18"/>
  <c r="K112" i="18"/>
  <c r="K111" i="18"/>
  <c r="K110" i="18"/>
  <c r="K109" i="18"/>
  <c r="K108" i="18"/>
  <c r="K107" i="18"/>
  <c r="K106" i="18"/>
  <c r="K105" i="18"/>
  <c r="K104" i="18"/>
  <c r="K103" i="18"/>
  <c r="K102" i="18"/>
  <c r="K101" i="18"/>
  <c r="K100" i="18"/>
  <c r="K99" i="18"/>
  <c r="K98" i="18"/>
  <c r="K97" i="18"/>
  <c r="K96" i="18"/>
  <c r="K95" i="18"/>
  <c r="K94" i="18"/>
  <c r="K93" i="18"/>
  <c r="K92" i="18"/>
  <c r="K91" i="18"/>
  <c r="K90" i="18"/>
  <c r="K89" i="18"/>
  <c r="K88" i="18"/>
  <c r="K87" i="18"/>
  <c r="K86" i="18"/>
  <c r="K85" i="18"/>
  <c r="K84" i="18"/>
  <c r="K83" i="18"/>
  <c r="K82" i="18"/>
  <c r="K81" i="18"/>
  <c r="K80" i="18"/>
  <c r="K79" i="18"/>
  <c r="K78" i="18"/>
  <c r="K77" i="18"/>
  <c r="K76" i="18"/>
  <c r="K75" i="18"/>
  <c r="K74" i="18"/>
  <c r="K73" i="18"/>
  <c r="K72" i="18"/>
  <c r="K71" i="18"/>
  <c r="K70" i="18"/>
  <c r="K69" i="18"/>
  <c r="K68" i="18"/>
  <c r="K67" i="18"/>
  <c r="K66" i="18"/>
  <c r="K65" i="18"/>
  <c r="K64" i="18"/>
  <c r="K63" i="18"/>
  <c r="K62" i="18"/>
  <c r="K61" i="18"/>
  <c r="K60" i="18"/>
  <c r="K59" i="18"/>
  <c r="K58" i="18"/>
  <c r="K57" i="18"/>
  <c r="K56" i="18"/>
  <c r="K55" i="18"/>
  <c r="K54" i="18"/>
  <c r="K53" i="18"/>
  <c r="K52" i="18"/>
  <c r="L22" i="18"/>
  <c r="L23" i="18" s="1"/>
  <c r="L24" i="18" s="1"/>
  <c r="L25" i="18" s="1"/>
  <c r="L26" i="18" s="1"/>
  <c r="L27" i="18" s="1"/>
  <c r="L28" i="18" s="1"/>
  <c r="L29" i="18" s="1"/>
  <c r="L30" i="18" s="1"/>
  <c r="L31" i="18" s="1"/>
  <c r="L32" i="18" s="1"/>
  <c r="L33" i="18" s="1"/>
  <c r="L34" i="18" s="1"/>
  <c r="L35" i="18" s="1"/>
  <c r="L36" i="18" s="1"/>
  <c r="L37" i="18" s="1"/>
  <c r="L38" i="18" s="1"/>
  <c r="L39" i="18" s="1"/>
  <c r="L40" i="18" s="1"/>
  <c r="L41" i="18" s="1"/>
  <c r="L42" i="18" s="1"/>
  <c r="L43" i="18" s="1"/>
  <c r="L44" i="18" s="1"/>
  <c r="L45" i="18" s="1"/>
  <c r="L46" i="18" s="1"/>
  <c r="L47" i="18" s="1"/>
  <c r="L48" i="18" s="1"/>
  <c r="L49" i="18" s="1"/>
  <c r="L50" i="18" s="1"/>
  <c r="L51" i="18" s="1"/>
  <c r="L52" i="18" s="1"/>
  <c r="L53" i="18" s="1"/>
  <c r="L54" i="18" s="1"/>
  <c r="L55" i="18" s="1"/>
  <c r="L56" i="18" s="1"/>
  <c r="L57" i="18" s="1"/>
  <c r="L58" i="18" s="1"/>
  <c r="L59" i="18" s="1"/>
  <c r="L60" i="18" s="1"/>
  <c r="L61" i="18" s="1"/>
  <c r="L62" i="18" s="1"/>
  <c r="L63" i="18" s="1"/>
  <c r="L64" i="18" s="1"/>
  <c r="L65" i="18" s="1"/>
  <c r="L66" i="18" s="1"/>
  <c r="L67" i="18" s="1"/>
  <c r="L68" i="18" s="1"/>
  <c r="L69" i="18" s="1"/>
  <c r="L70" i="18" s="1"/>
  <c r="L71" i="18" s="1"/>
  <c r="L72" i="18" s="1"/>
  <c r="L73" i="18" s="1"/>
  <c r="L74" i="18" s="1"/>
  <c r="L75" i="18" s="1"/>
  <c r="L76" i="18" s="1"/>
  <c r="L77" i="18" s="1"/>
  <c r="L78" i="18" s="1"/>
  <c r="L79" i="18" s="1"/>
  <c r="L80" i="18" s="1"/>
  <c r="L81" i="18" s="1"/>
  <c r="L82" i="18" s="1"/>
  <c r="L83" i="18" s="1"/>
  <c r="L84" i="18" s="1"/>
  <c r="L85" i="18" s="1"/>
  <c r="L86" i="18" s="1"/>
  <c r="L87" i="18" s="1"/>
  <c r="L88" i="18" s="1"/>
  <c r="L89" i="18" s="1"/>
  <c r="L90" i="18" s="1"/>
  <c r="L91" i="18" s="1"/>
  <c r="L92" i="18" s="1"/>
  <c r="L93" i="18" s="1"/>
  <c r="L94" i="18" s="1"/>
  <c r="L95" i="18" s="1"/>
  <c r="L96" i="18" s="1"/>
  <c r="L97" i="18" s="1"/>
  <c r="L98" i="18" s="1"/>
  <c r="L99" i="18" s="1"/>
  <c r="L100" i="18" s="1"/>
  <c r="L101" i="18" s="1"/>
  <c r="L102" i="18" s="1"/>
  <c r="J22" i="18"/>
  <c r="J23" i="18" s="1"/>
  <c r="J24" i="18" s="1"/>
  <c r="J25" i="18" s="1"/>
  <c r="J26" i="18" s="1"/>
  <c r="J27" i="18" s="1"/>
  <c r="J28" i="18" s="1"/>
  <c r="J29" i="18" s="1"/>
  <c r="J30" i="18" s="1"/>
  <c r="J31" i="18" s="1"/>
  <c r="J32" i="18" s="1"/>
  <c r="J33" i="18" s="1"/>
  <c r="J34" i="18" s="1"/>
  <c r="J35" i="18" s="1"/>
  <c r="J36" i="18" s="1"/>
  <c r="J37" i="18" s="1"/>
  <c r="J38" i="18" s="1"/>
  <c r="J39" i="18" s="1"/>
  <c r="J40" i="18" s="1"/>
  <c r="J41" i="18" s="1"/>
  <c r="J42" i="18" s="1"/>
  <c r="J43" i="18" s="1"/>
  <c r="J44" i="18" s="1"/>
  <c r="J45" i="18" s="1"/>
  <c r="J46" i="18" s="1"/>
  <c r="J47" i="18" s="1"/>
  <c r="J48" i="18" s="1"/>
  <c r="J49" i="18" s="1"/>
  <c r="J50" i="18" s="1"/>
  <c r="J51" i="18" s="1"/>
  <c r="J52" i="18" s="1"/>
  <c r="J53" i="18" s="1"/>
  <c r="J54" i="18" s="1"/>
  <c r="J55" i="18" s="1"/>
  <c r="J56" i="18" s="1"/>
  <c r="J57" i="18" s="1"/>
  <c r="J58" i="18" s="1"/>
  <c r="J59" i="18" s="1"/>
  <c r="J60" i="18" s="1"/>
  <c r="J61" i="18" s="1"/>
  <c r="J62" i="18" s="1"/>
  <c r="J63" i="18" s="1"/>
  <c r="J64" i="18" s="1"/>
  <c r="J65" i="18" s="1"/>
  <c r="J66" i="18" s="1"/>
  <c r="J67" i="18" s="1"/>
  <c r="J68" i="18" s="1"/>
  <c r="J69" i="18" s="1"/>
  <c r="J70" i="18" s="1"/>
  <c r="J71" i="18" s="1"/>
  <c r="J72" i="18" s="1"/>
  <c r="J73" i="18" s="1"/>
  <c r="J74" i="18" s="1"/>
  <c r="J75" i="18" s="1"/>
  <c r="J76" i="18" s="1"/>
  <c r="J77" i="18" s="1"/>
  <c r="J78" i="18" s="1"/>
  <c r="J79" i="18" s="1"/>
  <c r="J80" i="18" s="1"/>
  <c r="J81" i="18" s="1"/>
  <c r="J82" i="18" s="1"/>
  <c r="J83" i="18" s="1"/>
  <c r="J84" i="18" s="1"/>
  <c r="J85" i="18" s="1"/>
  <c r="J86" i="18" s="1"/>
  <c r="J87" i="18" s="1"/>
  <c r="J88" i="18" s="1"/>
  <c r="J89" i="18" s="1"/>
  <c r="J90" i="18" s="1"/>
  <c r="J91" i="18" s="1"/>
  <c r="J92" i="18" s="1"/>
  <c r="J93" i="18" s="1"/>
  <c r="J94" i="18" s="1"/>
  <c r="J95" i="18" s="1"/>
  <c r="J96" i="18" s="1"/>
  <c r="J97" i="18" s="1"/>
  <c r="J98" i="18" s="1"/>
  <c r="J99" i="18" s="1"/>
  <c r="J100" i="18" s="1"/>
  <c r="J101" i="18" s="1"/>
  <c r="J102" i="18" s="1"/>
  <c r="H22" i="18"/>
  <c r="H23" i="18" s="1"/>
  <c r="H24" i="18" s="1"/>
  <c r="H25" i="18" s="1"/>
  <c r="H26" i="18" s="1"/>
  <c r="H27" i="18" s="1"/>
  <c r="H28" i="18" s="1"/>
  <c r="H29" i="18" s="1"/>
  <c r="H30" i="18" s="1"/>
  <c r="H31" i="18" s="1"/>
  <c r="H32" i="18" s="1"/>
  <c r="H33" i="18" s="1"/>
  <c r="H34" i="18" s="1"/>
  <c r="H35" i="18" s="1"/>
  <c r="H36" i="18" s="1"/>
  <c r="H37" i="18" s="1"/>
  <c r="H38" i="18" s="1"/>
  <c r="H39" i="18" s="1"/>
  <c r="H40" i="18" s="1"/>
  <c r="H41" i="18" s="1"/>
  <c r="H42" i="18" s="1"/>
  <c r="H43" i="18" s="1"/>
  <c r="H44" i="18" s="1"/>
  <c r="H45" i="18" s="1"/>
  <c r="H46" i="18" s="1"/>
  <c r="H47" i="18" s="1"/>
  <c r="H48" i="18" s="1"/>
  <c r="H49" i="18" s="1"/>
  <c r="H50" i="18" s="1"/>
  <c r="H51" i="18" s="1"/>
  <c r="H52" i="18" s="1"/>
  <c r="H53" i="18" s="1"/>
  <c r="H54" i="18" s="1"/>
  <c r="H55" i="18" s="1"/>
  <c r="H56" i="18" s="1"/>
  <c r="H57" i="18" s="1"/>
  <c r="H58" i="18" s="1"/>
  <c r="H59" i="18" s="1"/>
  <c r="H60" i="18" s="1"/>
  <c r="H61" i="18" s="1"/>
  <c r="H62" i="18" s="1"/>
  <c r="H63" i="18" s="1"/>
  <c r="H64" i="18" s="1"/>
  <c r="H65" i="18" s="1"/>
  <c r="H66" i="18" s="1"/>
  <c r="H67" i="18" s="1"/>
  <c r="H68" i="18" s="1"/>
  <c r="H69" i="18" s="1"/>
  <c r="H70" i="18" s="1"/>
  <c r="H71" i="18" s="1"/>
  <c r="H72" i="18" s="1"/>
  <c r="H73" i="18" s="1"/>
  <c r="H74" i="18" s="1"/>
  <c r="H75" i="18" s="1"/>
  <c r="H76" i="18" s="1"/>
  <c r="H77" i="18" s="1"/>
  <c r="H78" i="18" s="1"/>
  <c r="H79" i="18" s="1"/>
  <c r="H80" i="18" s="1"/>
  <c r="H81" i="18" s="1"/>
  <c r="H82" i="18" s="1"/>
  <c r="H83" i="18" s="1"/>
  <c r="H84" i="18" s="1"/>
  <c r="H85" i="18" s="1"/>
  <c r="H86" i="18" s="1"/>
  <c r="H87" i="18" s="1"/>
  <c r="H88" i="18" s="1"/>
  <c r="H89" i="18" s="1"/>
  <c r="H90" i="18" s="1"/>
  <c r="H91" i="18" s="1"/>
  <c r="H92" i="18" s="1"/>
  <c r="H93" i="18" s="1"/>
  <c r="H94" i="18" s="1"/>
  <c r="H95" i="18" s="1"/>
  <c r="H96" i="18" s="1"/>
  <c r="H97" i="18" s="1"/>
  <c r="H98" i="18" s="1"/>
  <c r="H99" i="18" s="1"/>
  <c r="H100" i="18" s="1"/>
  <c r="H101" i="18" s="1"/>
  <c r="H102" i="18" s="1"/>
  <c r="K20" i="18"/>
  <c r="L7" i="18"/>
  <c r="L8" i="18" s="1"/>
  <c r="L9" i="18" s="1"/>
  <c r="L10" i="18" s="1"/>
  <c r="L11" i="18" s="1"/>
  <c r="L12" i="18" s="1"/>
  <c r="L13" i="18" s="1"/>
  <c r="L14" i="18" s="1"/>
  <c r="L15" i="18" s="1"/>
  <c r="L16" i="18" s="1"/>
  <c r="L17" i="18" s="1"/>
  <c r="L18" i="18" s="1"/>
  <c r="L19" i="18" s="1"/>
  <c r="L20" i="18" s="1"/>
  <c r="J7" i="18"/>
  <c r="J8" i="18" s="1"/>
  <c r="J9" i="18" s="1"/>
  <c r="J10" i="18" s="1"/>
  <c r="J11" i="18" s="1"/>
  <c r="J12" i="18" s="1"/>
  <c r="J13" i="18" s="1"/>
  <c r="J14" i="18" s="1"/>
  <c r="J15" i="18" s="1"/>
  <c r="J16" i="18" s="1"/>
  <c r="J17" i="18" s="1"/>
  <c r="J18" i="18" s="1"/>
  <c r="J19" i="18" s="1"/>
  <c r="J20" i="18" s="1"/>
  <c r="I7" i="18"/>
  <c r="I8" i="18" s="1"/>
  <c r="I9" i="18" s="1"/>
  <c r="I10" i="18" s="1"/>
  <c r="I11" i="18" s="1"/>
  <c r="I12" i="18" s="1"/>
  <c r="I13" i="18" s="1"/>
  <c r="I14" i="18" s="1"/>
  <c r="I15" i="18" s="1"/>
  <c r="I16" i="18" s="1"/>
  <c r="I17" i="18" s="1"/>
  <c r="I18" i="18" s="1"/>
  <c r="I19" i="18" s="1"/>
  <c r="I20" i="18" s="1"/>
  <c r="I22" i="18" s="1"/>
  <c r="I23" i="18" s="1"/>
  <c r="I24" i="18" s="1"/>
  <c r="I25" i="18" s="1"/>
  <c r="I26" i="18" s="1"/>
  <c r="I27" i="18" s="1"/>
  <c r="I28" i="18" s="1"/>
  <c r="I29" i="18" s="1"/>
  <c r="I30" i="18" s="1"/>
  <c r="I31" i="18" s="1"/>
  <c r="I32" i="18" s="1"/>
  <c r="I33" i="18" s="1"/>
  <c r="I34" i="18" s="1"/>
  <c r="I35" i="18" s="1"/>
  <c r="I36" i="18" s="1"/>
  <c r="I37" i="18" s="1"/>
  <c r="I38" i="18" s="1"/>
  <c r="I39" i="18" s="1"/>
  <c r="I40" i="18" s="1"/>
  <c r="I41" i="18" s="1"/>
  <c r="I42" i="18" s="1"/>
  <c r="I43" i="18" s="1"/>
  <c r="I44" i="18" s="1"/>
  <c r="I45" i="18" s="1"/>
  <c r="I46" i="18" s="1"/>
  <c r="I47" i="18" s="1"/>
  <c r="I48" i="18" s="1"/>
  <c r="I49" i="18" s="1"/>
  <c r="I50" i="18" s="1"/>
  <c r="I51" i="18" s="1"/>
  <c r="I52" i="18" s="1"/>
  <c r="I53" i="18" s="1"/>
  <c r="I54" i="18" s="1"/>
  <c r="I55" i="18" s="1"/>
  <c r="I56" i="18" s="1"/>
  <c r="I57" i="18" s="1"/>
  <c r="I58" i="18" s="1"/>
  <c r="I59" i="18" s="1"/>
  <c r="I60" i="18" s="1"/>
  <c r="I61" i="18" s="1"/>
  <c r="I62" i="18" s="1"/>
  <c r="I63" i="18" s="1"/>
  <c r="I64" i="18" s="1"/>
  <c r="I65" i="18" s="1"/>
  <c r="I66" i="18" s="1"/>
  <c r="I67" i="18" s="1"/>
  <c r="I68" i="18" s="1"/>
  <c r="I69" i="18" s="1"/>
  <c r="I70" i="18" s="1"/>
  <c r="I71" i="18" s="1"/>
  <c r="I72" i="18" s="1"/>
  <c r="I73" i="18" s="1"/>
  <c r="I74" i="18" s="1"/>
  <c r="I75" i="18" s="1"/>
  <c r="I76" i="18" s="1"/>
  <c r="I77" i="18" s="1"/>
  <c r="I78" i="18" s="1"/>
  <c r="I79" i="18" s="1"/>
  <c r="I80" i="18" s="1"/>
  <c r="I81" i="18" s="1"/>
  <c r="I82" i="18" s="1"/>
  <c r="I83" i="18" s="1"/>
  <c r="I84" i="18" s="1"/>
  <c r="I85" i="18" s="1"/>
  <c r="I86" i="18" s="1"/>
  <c r="I87" i="18" s="1"/>
  <c r="I88" i="18" s="1"/>
  <c r="I89" i="18" s="1"/>
  <c r="I90" i="18" s="1"/>
  <c r="I91" i="18" s="1"/>
  <c r="I92" i="18" s="1"/>
  <c r="I93" i="18" s="1"/>
  <c r="I94" i="18" s="1"/>
  <c r="I95" i="18" s="1"/>
  <c r="I96" i="18" s="1"/>
  <c r="I97" i="18" s="1"/>
  <c r="I98" i="18" s="1"/>
  <c r="I99" i="18" s="1"/>
  <c r="I100" i="18" s="1"/>
  <c r="I101" i="18" s="1"/>
  <c r="I102" i="18" s="1"/>
  <c r="H7" i="18"/>
  <c r="H8" i="18" s="1"/>
  <c r="H9" i="18" s="1"/>
  <c r="H10" i="18" s="1"/>
  <c r="H11" i="18" s="1"/>
  <c r="H12" i="18" s="1"/>
  <c r="H13" i="18" s="1"/>
  <c r="H14" i="18" s="1"/>
  <c r="H15" i="18" s="1"/>
  <c r="H16" i="18" s="1"/>
  <c r="H17" i="18" s="1"/>
  <c r="H18" i="18" s="1"/>
  <c r="H19" i="18" s="1"/>
  <c r="H20" i="18" s="1"/>
  <c r="H104" i="18" l="1"/>
  <c r="H105" i="18" s="1"/>
  <c r="H106" i="18" s="1"/>
  <c r="H107" i="18" s="1"/>
  <c r="H108" i="18" s="1"/>
  <c r="H109" i="18" s="1"/>
  <c r="H110" i="18" s="1"/>
  <c r="H111" i="18" s="1"/>
  <c r="H112" i="18" s="1"/>
  <c r="H113" i="18" s="1"/>
  <c r="H114" i="18" s="1"/>
  <c r="H115" i="18" s="1"/>
  <c r="H116" i="18" s="1"/>
  <c r="H117" i="18" s="1"/>
  <c r="H103" i="18"/>
  <c r="L104" i="18"/>
  <c r="L105" i="18" s="1"/>
  <c r="L106" i="18" s="1"/>
  <c r="L107" i="18" s="1"/>
  <c r="L108" i="18" s="1"/>
  <c r="L109" i="18" s="1"/>
  <c r="L110" i="18" s="1"/>
  <c r="L111" i="18" s="1"/>
  <c r="L112" i="18" s="1"/>
  <c r="L113" i="18" s="1"/>
  <c r="L114" i="18" s="1"/>
  <c r="L115" i="18" s="1"/>
  <c r="L116" i="18" s="1"/>
  <c r="L103" i="18"/>
  <c r="I103" i="18"/>
  <c r="I104" i="18"/>
  <c r="I105" i="18" s="1"/>
  <c r="I106" i="18" s="1"/>
  <c r="I107" i="18" s="1"/>
  <c r="I108" i="18" s="1"/>
  <c r="I109" i="18" s="1"/>
  <c r="I110" i="18" s="1"/>
  <c r="I111" i="18" s="1"/>
  <c r="I112" i="18" s="1"/>
  <c r="I113" i="18" s="1"/>
  <c r="I114" i="18" s="1"/>
  <c r="I115" i="18" s="1"/>
  <c r="I116" i="18" s="1"/>
  <c r="J104" i="18"/>
  <c r="J105" i="18" s="1"/>
  <c r="J106" i="18" s="1"/>
  <c r="J107" i="18" s="1"/>
  <c r="J108" i="18" s="1"/>
  <c r="J109" i="18" s="1"/>
  <c r="J110" i="18" s="1"/>
  <c r="J111" i="18" s="1"/>
  <c r="J112" i="18" s="1"/>
  <c r="J113" i="18" s="1"/>
  <c r="J114" i="18" s="1"/>
  <c r="J115" i="18" s="1"/>
  <c r="J116" i="18" s="1"/>
  <c r="J117" i="18" s="1"/>
  <c r="J103" i="18"/>
  <c r="H121" i="18"/>
  <c r="H122" i="18" s="1"/>
  <c r="H123" i="18" s="1"/>
  <c r="H124" i="18" s="1"/>
  <c r="H125" i="18" s="1"/>
  <c r="H126" i="18" s="1"/>
  <c r="H127" i="18" s="1"/>
  <c r="H128" i="18" s="1"/>
  <c r="H129" i="18" s="1"/>
  <c r="H130" i="18" s="1"/>
  <c r="H131" i="18" s="1"/>
  <c r="H132" i="18" s="1"/>
  <c r="H133" i="18" s="1"/>
  <c r="H134" i="18" s="1"/>
  <c r="H135" i="18" s="1"/>
  <c r="H136" i="18" s="1"/>
  <c r="H142" i="18" s="1"/>
  <c r="H149" i="18" s="1"/>
  <c r="J121" i="18"/>
  <c r="J122" i="18" s="1"/>
  <c r="J123" i="18" s="1"/>
  <c r="J124" i="18" s="1"/>
  <c r="J125" i="18" s="1"/>
  <c r="J126" i="18" s="1"/>
  <c r="J127" i="18" s="1"/>
  <c r="J128" i="18" s="1"/>
  <c r="J129" i="18" s="1"/>
  <c r="J130" i="18" s="1"/>
  <c r="J131" i="18" s="1"/>
  <c r="J132" i="18" s="1"/>
  <c r="J133" i="18" s="1"/>
  <c r="J134" i="18" s="1"/>
  <c r="J135" i="18" s="1"/>
  <c r="J136" i="18" s="1"/>
  <c r="I142" i="18" s="1"/>
  <c r="I149" i="18" s="1"/>
  <c r="I118" i="18" l="1"/>
  <c r="I119" i="18" s="1"/>
  <c r="I117" i="18"/>
  <c r="L118" i="18"/>
  <c r="L119" i="18" s="1"/>
  <c r="L117" i="18"/>
  <c r="L120" i="18" l="1"/>
  <c r="L121" i="18"/>
  <c r="L122" i="18" s="1"/>
  <c r="L123" i="18" s="1"/>
  <c r="L124" i="18" s="1"/>
  <c r="L125" i="18" s="1"/>
  <c r="L126" i="18" s="1"/>
  <c r="L127" i="18" s="1"/>
  <c r="L128" i="18" s="1"/>
  <c r="L129" i="18" s="1"/>
  <c r="L130" i="18" s="1"/>
  <c r="L131" i="18" s="1"/>
  <c r="L132" i="18" s="1"/>
  <c r="L133" i="18" s="1"/>
  <c r="L134" i="18" s="1"/>
  <c r="L135" i="18" s="1"/>
  <c r="L136" i="18" s="1"/>
  <c r="I121" i="18"/>
  <c r="I122" i="18" s="1"/>
  <c r="I123" i="18" s="1"/>
  <c r="I124" i="18" s="1"/>
  <c r="I125" i="18" s="1"/>
  <c r="I126" i="18" s="1"/>
  <c r="I127" i="18" s="1"/>
  <c r="I128" i="18" s="1"/>
  <c r="I129" i="18" s="1"/>
  <c r="I130" i="18" s="1"/>
  <c r="I131" i="18" s="1"/>
  <c r="I132" i="18" s="1"/>
  <c r="I133" i="18" s="1"/>
  <c r="I134" i="18" s="1"/>
  <c r="I135" i="18" s="1"/>
  <c r="I136" i="18" s="1"/>
  <c r="I120" i="18"/>
  <c r="J141" i="17" l="1"/>
  <c r="J142" i="17" s="1"/>
  <c r="J143" i="17" s="1"/>
  <c r="J144" i="17" s="1"/>
  <c r="I148" i="17" s="1"/>
  <c r="I150" i="17" s="1"/>
  <c r="H141" i="17"/>
  <c r="H142" i="17" s="1"/>
  <c r="H143" i="17" s="1"/>
  <c r="H144" i="17" s="1"/>
  <c r="H148" i="17" s="1"/>
  <c r="H150" i="17" s="1"/>
  <c r="F96" i="17"/>
  <c r="K19" i="17"/>
  <c r="L7" i="17"/>
  <c r="L8" i="17" s="1"/>
  <c r="L9" i="17" s="1"/>
  <c r="L10" i="17" s="1"/>
  <c r="L11" i="17" s="1"/>
  <c r="L12" i="17" s="1"/>
  <c r="L13" i="17" s="1"/>
  <c r="L14" i="17" s="1"/>
  <c r="L15" i="17" s="1"/>
  <c r="L16" i="17" s="1"/>
  <c r="L17" i="17" s="1"/>
  <c r="L18" i="17" s="1"/>
  <c r="L19" i="17" s="1"/>
  <c r="L21" i="17" s="1"/>
  <c r="L22" i="17" s="1"/>
  <c r="L23" i="17" s="1"/>
  <c r="L24" i="17" s="1"/>
  <c r="L25" i="17" s="1"/>
  <c r="L26" i="17" s="1"/>
  <c r="L27" i="17" s="1"/>
  <c r="L28" i="17" s="1"/>
  <c r="L29" i="17" s="1"/>
  <c r="L30" i="17" s="1"/>
  <c r="L31" i="17" s="1"/>
  <c r="L32" i="17" s="1"/>
  <c r="L33" i="17" s="1"/>
  <c r="L34" i="17" s="1"/>
  <c r="L35" i="17" s="1"/>
  <c r="L36" i="17" s="1"/>
  <c r="L37" i="17" s="1"/>
  <c r="L38" i="17" s="1"/>
  <c r="L39" i="17" s="1"/>
  <c r="L40" i="17" s="1"/>
  <c r="L41" i="17" s="1"/>
  <c r="L42" i="17" s="1"/>
  <c r="L43" i="17" s="1"/>
  <c r="L44" i="17" s="1"/>
  <c r="L45" i="17" s="1"/>
  <c r="L46" i="17" s="1"/>
  <c r="L47" i="17" s="1"/>
  <c r="L48" i="17" s="1"/>
  <c r="L49" i="17" s="1"/>
  <c r="L50" i="17" s="1"/>
  <c r="L51" i="17" s="1"/>
  <c r="L52" i="17" s="1"/>
  <c r="L53" i="17" s="1"/>
  <c r="L54" i="17" s="1"/>
  <c r="L55" i="17" s="1"/>
  <c r="L56" i="17" s="1"/>
  <c r="L57" i="17" s="1"/>
  <c r="L58" i="17" s="1"/>
  <c r="L59" i="17" s="1"/>
  <c r="L60" i="17" s="1"/>
  <c r="L61" i="17" s="1"/>
  <c r="L62" i="17" s="1"/>
  <c r="L63" i="17" s="1"/>
  <c r="L64" i="17" s="1"/>
  <c r="L65" i="17" s="1"/>
  <c r="L66" i="17" s="1"/>
  <c r="L67" i="17" s="1"/>
  <c r="L68" i="17" s="1"/>
  <c r="L69" i="17" s="1"/>
  <c r="L70" i="17" s="1"/>
  <c r="L71" i="17" s="1"/>
  <c r="L72" i="17" s="1"/>
  <c r="L73" i="17" s="1"/>
  <c r="L74" i="17" s="1"/>
  <c r="L75" i="17" s="1"/>
  <c r="L76" i="17" s="1"/>
  <c r="L77" i="17" s="1"/>
  <c r="L78" i="17" s="1"/>
  <c r="L79" i="17" s="1"/>
  <c r="L80" i="17" s="1"/>
  <c r="L81" i="17" s="1"/>
  <c r="L82" i="17" s="1"/>
  <c r="L83" i="17" s="1"/>
  <c r="L84" i="17" s="1"/>
  <c r="L85" i="17" s="1"/>
  <c r="L86" i="17" s="1"/>
  <c r="L87" i="17" s="1"/>
  <c r="L88" i="17" s="1"/>
  <c r="L89" i="17" s="1"/>
  <c r="L90" i="17" s="1"/>
  <c r="L91" i="17" s="1"/>
  <c r="L92" i="17" s="1"/>
  <c r="L93" i="17" s="1"/>
  <c r="J7" i="17"/>
  <c r="J8" i="17" s="1"/>
  <c r="J9" i="17" s="1"/>
  <c r="J10" i="17" s="1"/>
  <c r="J11" i="17" s="1"/>
  <c r="J12" i="17" s="1"/>
  <c r="J13" i="17" s="1"/>
  <c r="J14" i="17" s="1"/>
  <c r="J15" i="17" s="1"/>
  <c r="J16" i="17" s="1"/>
  <c r="J17" i="17" s="1"/>
  <c r="J18" i="17" s="1"/>
  <c r="J19" i="17" s="1"/>
  <c r="J21" i="17" s="1"/>
  <c r="J22" i="17" s="1"/>
  <c r="J23" i="17" s="1"/>
  <c r="J24" i="17" s="1"/>
  <c r="J25" i="17" s="1"/>
  <c r="J26" i="17" s="1"/>
  <c r="J27" i="17" s="1"/>
  <c r="J28" i="17" s="1"/>
  <c r="J29" i="17" s="1"/>
  <c r="J30" i="17" s="1"/>
  <c r="J31" i="17" s="1"/>
  <c r="J32" i="17" s="1"/>
  <c r="J33" i="17" s="1"/>
  <c r="J34" i="17" s="1"/>
  <c r="J35" i="17" s="1"/>
  <c r="J36" i="17" s="1"/>
  <c r="J37" i="17" s="1"/>
  <c r="J38" i="17" s="1"/>
  <c r="J39" i="17" s="1"/>
  <c r="J40" i="17" s="1"/>
  <c r="J41" i="17" s="1"/>
  <c r="J42" i="17" s="1"/>
  <c r="J43" i="17" s="1"/>
  <c r="J44" i="17" s="1"/>
  <c r="J45" i="17" s="1"/>
  <c r="J46" i="17" s="1"/>
  <c r="J47" i="17" s="1"/>
  <c r="J48" i="17" s="1"/>
  <c r="J49" i="17" s="1"/>
  <c r="J50" i="17" s="1"/>
  <c r="J51" i="17" s="1"/>
  <c r="J52" i="17" s="1"/>
  <c r="J53" i="17" s="1"/>
  <c r="J54" i="17" s="1"/>
  <c r="J55" i="17" s="1"/>
  <c r="J56" i="17" s="1"/>
  <c r="J57" i="17" s="1"/>
  <c r="J58" i="17" s="1"/>
  <c r="J59" i="17" s="1"/>
  <c r="J60" i="17" s="1"/>
  <c r="J61" i="17" s="1"/>
  <c r="J62" i="17" s="1"/>
  <c r="J63" i="17" s="1"/>
  <c r="J64" i="17" s="1"/>
  <c r="J65" i="17" s="1"/>
  <c r="J66" i="17" s="1"/>
  <c r="J67" i="17" s="1"/>
  <c r="J68" i="17" s="1"/>
  <c r="J69" i="17" s="1"/>
  <c r="J70" i="17" s="1"/>
  <c r="J71" i="17" s="1"/>
  <c r="J72" i="17" s="1"/>
  <c r="J73" i="17" s="1"/>
  <c r="J74" i="17" s="1"/>
  <c r="J75" i="17" s="1"/>
  <c r="J76" i="17" s="1"/>
  <c r="J77" i="17" s="1"/>
  <c r="J78" i="17" s="1"/>
  <c r="J79" i="17" s="1"/>
  <c r="J80" i="17" s="1"/>
  <c r="J81" i="17" s="1"/>
  <c r="J82" i="17" s="1"/>
  <c r="J83" i="17" s="1"/>
  <c r="J84" i="17" s="1"/>
  <c r="J85" i="17" s="1"/>
  <c r="J86" i="17" s="1"/>
  <c r="J87" i="17" s="1"/>
  <c r="J88" i="17" s="1"/>
  <c r="J89" i="17" s="1"/>
  <c r="J90" i="17" s="1"/>
  <c r="J91" i="17" s="1"/>
  <c r="J92" i="17" s="1"/>
  <c r="J93" i="17" s="1"/>
  <c r="I7" i="17"/>
  <c r="I8" i="17" s="1"/>
  <c r="I9" i="17" s="1"/>
  <c r="I10" i="17" s="1"/>
  <c r="I11" i="17" s="1"/>
  <c r="I12" i="17" s="1"/>
  <c r="I13" i="17" s="1"/>
  <c r="I14" i="17" s="1"/>
  <c r="I15" i="17" s="1"/>
  <c r="I16" i="17" s="1"/>
  <c r="I17" i="17" s="1"/>
  <c r="I18" i="17" s="1"/>
  <c r="I19" i="17" s="1"/>
  <c r="I21" i="17" s="1"/>
  <c r="I22" i="17" s="1"/>
  <c r="I23" i="17" s="1"/>
  <c r="I24" i="17" s="1"/>
  <c r="I25" i="17" s="1"/>
  <c r="I26" i="17" s="1"/>
  <c r="I27" i="17" s="1"/>
  <c r="I28" i="17" s="1"/>
  <c r="I29" i="17" s="1"/>
  <c r="I30" i="17" s="1"/>
  <c r="I31" i="17" s="1"/>
  <c r="I32" i="17" s="1"/>
  <c r="I33" i="17" s="1"/>
  <c r="I34" i="17" s="1"/>
  <c r="I35" i="17" s="1"/>
  <c r="I36" i="17" s="1"/>
  <c r="I37" i="17" s="1"/>
  <c r="I38" i="17" s="1"/>
  <c r="I39" i="17" s="1"/>
  <c r="I40" i="17" s="1"/>
  <c r="I41" i="17" s="1"/>
  <c r="I42" i="17" s="1"/>
  <c r="I43" i="17" s="1"/>
  <c r="I44" i="17" s="1"/>
  <c r="I45" i="17" s="1"/>
  <c r="I46" i="17" s="1"/>
  <c r="I47" i="17" s="1"/>
  <c r="I48" i="17" s="1"/>
  <c r="I49" i="17" s="1"/>
  <c r="I50" i="17" s="1"/>
  <c r="I51" i="17" s="1"/>
  <c r="I52" i="17" s="1"/>
  <c r="I53" i="17" s="1"/>
  <c r="I54" i="17" s="1"/>
  <c r="I55" i="17" s="1"/>
  <c r="I56" i="17" s="1"/>
  <c r="I57" i="17" s="1"/>
  <c r="I58" i="17" s="1"/>
  <c r="I59" i="17" s="1"/>
  <c r="I60" i="17" s="1"/>
  <c r="I61" i="17" s="1"/>
  <c r="I62" i="17" s="1"/>
  <c r="I63" i="17" s="1"/>
  <c r="I64" i="17" s="1"/>
  <c r="I65" i="17" s="1"/>
  <c r="I66" i="17" s="1"/>
  <c r="I67" i="17" s="1"/>
  <c r="I68" i="17" s="1"/>
  <c r="I69" i="17" s="1"/>
  <c r="I70" i="17" s="1"/>
  <c r="I71" i="17" s="1"/>
  <c r="I72" i="17" s="1"/>
  <c r="I73" i="17" s="1"/>
  <c r="I74" i="17" s="1"/>
  <c r="I75" i="17" s="1"/>
  <c r="I76" i="17" s="1"/>
  <c r="I77" i="17" s="1"/>
  <c r="I78" i="17" s="1"/>
  <c r="I79" i="17" s="1"/>
  <c r="I80" i="17" s="1"/>
  <c r="I81" i="17" s="1"/>
  <c r="I82" i="17" s="1"/>
  <c r="I83" i="17" s="1"/>
  <c r="I84" i="17" s="1"/>
  <c r="I85" i="17" s="1"/>
  <c r="I86" i="17" s="1"/>
  <c r="I87" i="17" s="1"/>
  <c r="I88" i="17" s="1"/>
  <c r="I89" i="17" s="1"/>
  <c r="I90" i="17" s="1"/>
  <c r="I91" i="17" s="1"/>
  <c r="I92" i="17" s="1"/>
  <c r="I93" i="17" s="1"/>
  <c r="H7" i="17"/>
  <c r="H8" i="17" s="1"/>
  <c r="H9" i="17" s="1"/>
  <c r="H10" i="17" s="1"/>
  <c r="H11" i="17" s="1"/>
  <c r="H12" i="17" s="1"/>
  <c r="H13" i="17" s="1"/>
  <c r="H14" i="17" s="1"/>
  <c r="H15" i="17" s="1"/>
  <c r="H16" i="17" s="1"/>
  <c r="H17" i="17" s="1"/>
  <c r="H18" i="17" s="1"/>
  <c r="H19" i="17" s="1"/>
  <c r="H21" i="17" s="1"/>
  <c r="H22" i="17" s="1"/>
  <c r="H23" i="17" s="1"/>
  <c r="H24" i="17" s="1"/>
  <c r="H25" i="17" s="1"/>
  <c r="H26" i="17" s="1"/>
  <c r="H27" i="17" s="1"/>
  <c r="H28" i="17" s="1"/>
  <c r="H29" i="17" s="1"/>
  <c r="H30" i="17" s="1"/>
  <c r="H31" i="17" s="1"/>
  <c r="H32" i="17" s="1"/>
  <c r="H33" i="17" s="1"/>
  <c r="H34" i="17" s="1"/>
  <c r="H35" i="17" s="1"/>
  <c r="H36" i="17" s="1"/>
  <c r="H37" i="17" s="1"/>
  <c r="H38" i="17" s="1"/>
  <c r="H39" i="17" s="1"/>
  <c r="H40" i="17" s="1"/>
  <c r="H41" i="17" s="1"/>
  <c r="H42" i="17" s="1"/>
  <c r="H43" i="17" s="1"/>
  <c r="H44" i="17" s="1"/>
  <c r="H45" i="17" s="1"/>
  <c r="H46" i="17" s="1"/>
  <c r="H47" i="17" s="1"/>
  <c r="H48" i="17" s="1"/>
  <c r="H49" i="17" s="1"/>
  <c r="H50" i="17" s="1"/>
  <c r="H51" i="17" s="1"/>
  <c r="H52" i="17" s="1"/>
  <c r="H53" i="17" s="1"/>
  <c r="H54" i="17" s="1"/>
  <c r="H55" i="17" s="1"/>
  <c r="H56" i="17" s="1"/>
  <c r="H57" i="17" s="1"/>
  <c r="H58" i="17" s="1"/>
  <c r="H59" i="17" s="1"/>
  <c r="H60" i="17" s="1"/>
  <c r="H61" i="17" s="1"/>
  <c r="H62" i="17" s="1"/>
  <c r="H63" i="17" s="1"/>
  <c r="H64" i="17" s="1"/>
  <c r="H65" i="17" s="1"/>
  <c r="H66" i="17" s="1"/>
  <c r="H67" i="17" s="1"/>
  <c r="H68" i="17" s="1"/>
  <c r="H69" i="17" s="1"/>
  <c r="H70" i="17" s="1"/>
  <c r="H71" i="17" s="1"/>
  <c r="H72" i="17" s="1"/>
  <c r="H73" i="17" s="1"/>
  <c r="H74" i="17" s="1"/>
  <c r="H75" i="17" s="1"/>
  <c r="H76" i="17" s="1"/>
  <c r="H77" i="17" s="1"/>
  <c r="H78" i="17" s="1"/>
  <c r="H79" i="17" s="1"/>
  <c r="H80" i="17" s="1"/>
  <c r="H81" i="17" s="1"/>
  <c r="H82" i="17" s="1"/>
  <c r="H83" i="17" s="1"/>
  <c r="H84" i="17" s="1"/>
  <c r="H85" i="17" s="1"/>
  <c r="H86" i="17" s="1"/>
  <c r="H87" i="17" s="1"/>
  <c r="H88" i="17" s="1"/>
  <c r="H89" i="17" s="1"/>
  <c r="H90" i="17" s="1"/>
  <c r="H91" i="17" s="1"/>
  <c r="H92" i="17" s="1"/>
  <c r="H93" i="17" s="1"/>
  <c r="H95" i="17" l="1"/>
  <c r="H96" i="17" s="1"/>
  <c r="H97" i="17" s="1"/>
  <c r="H98" i="17" s="1"/>
  <c r="H99" i="17" s="1"/>
  <c r="H100" i="17" s="1"/>
  <c r="H101" i="17" s="1"/>
  <c r="H102" i="17" s="1"/>
  <c r="H103" i="17" s="1"/>
  <c r="H104" i="17" s="1"/>
  <c r="H105" i="17" s="1"/>
  <c r="H94" i="17"/>
  <c r="J95" i="17"/>
  <c r="J96" i="17" s="1"/>
  <c r="J97" i="17" s="1"/>
  <c r="J98" i="17" s="1"/>
  <c r="J99" i="17" s="1"/>
  <c r="J100" i="17" s="1"/>
  <c r="J101" i="17" s="1"/>
  <c r="J102" i="17" s="1"/>
  <c r="J103" i="17" s="1"/>
  <c r="J104" i="17" s="1"/>
  <c r="J105" i="17" s="1"/>
  <c r="J94" i="17"/>
  <c r="I95" i="17"/>
  <c r="I96" i="17" s="1"/>
  <c r="I97" i="17" s="1"/>
  <c r="I98" i="17" s="1"/>
  <c r="I99" i="17" s="1"/>
  <c r="I100" i="17" s="1"/>
  <c r="I101" i="17" s="1"/>
  <c r="I102" i="17" s="1"/>
  <c r="I103" i="17" s="1"/>
  <c r="I104" i="17" s="1"/>
  <c r="I105" i="17" s="1"/>
  <c r="I94" i="17"/>
  <c r="L95" i="17"/>
  <c r="L96" i="17" s="1"/>
  <c r="L97" i="17" s="1"/>
  <c r="L98" i="17" s="1"/>
  <c r="L99" i="17" s="1"/>
  <c r="L100" i="17" s="1"/>
  <c r="L101" i="17" s="1"/>
  <c r="L102" i="17" s="1"/>
  <c r="L103" i="17" s="1"/>
  <c r="L104" i="17" s="1"/>
  <c r="L105" i="17" s="1"/>
  <c r="L94" i="17"/>
  <c r="L107" i="17" l="1"/>
  <c r="L108" i="17" s="1"/>
  <c r="L106" i="17"/>
  <c r="J107" i="17"/>
  <c r="J108" i="17" s="1"/>
  <c r="J106" i="17"/>
  <c r="I107" i="17"/>
  <c r="I108" i="17" s="1"/>
  <c r="I106" i="17"/>
  <c r="H107" i="17"/>
  <c r="H108" i="17" s="1"/>
  <c r="H106" i="17"/>
  <c r="H110" i="17" l="1"/>
  <c r="H109" i="17"/>
  <c r="I110" i="17"/>
  <c r="I109" i="17"/>
  <c r="J110" i="17"/>
  <c r="J109" i="17"/>
  <c r="L110" i="17"/>
  <c r="L109" i="17"/>
  <c r="L112" i="17" l="1"/>
  <c r="L113" i="17" s="1"/>
  <c r="L114" i="17" s="1"/>
  <c r="L115" i="17" s="1"/>
  <c r="L116" i="17" s="1"/>
  <c r="L117" i="17" s="1"/>
  <c r="L118" i="17" s="1"/>
  <c r="L119" i="17" s="1"/>
  <c r="L120" i="17" s="1"/>
  <c r="L121" i="17" s="1"/>
  <c r="L122" i="17" s="1"/>
  <c r="L123" i="17" s="1"/>
  <c r="L124" i="17" s="1"/>
  <c r="L125" i="17" s="1"/>
  <c r="L126" i="17" s="1"/>
  <c r="L127" i="17" s="1"/>
  <c r="L128" i="17" s="1"/>
  <c r="L129" i="17" s="1"/>
  <c r="L130" i="17" s="1"/>
  <c r="L131" i="17" s="1"/>
  <c r="L132" i="17" s="1"/>
  <c r="L133" i="17" s="1"/>
  <c r="L134" i="17" s="1"/>
  <c r="L135" i="17" s="1"/>
  <c r="L136" i="17" s="1"/>
  <c r="L137" i="17" s="1"/>
  <c r="L138" i="17" s="1"/>
  <c r="L139" i="17" s="1"/>
  <c r="L141" i="17" s="1"/>
  <c r="L142" i="17" s="1"/>
  <c r="L143" i="17" s="1"/>
  <c r="L144" i="17" s="1"/>
  <c r="L111" i="17"/>
  <c r="J112" i="17"/>
  <c r="J113" i="17" s="1"/>
  <c r="J114" i="17" s="1"/>
  <c r="J115" i="17" s="1"/>
  <c r="J116" i="17" s="1"/>
  <c r="J117" i="17" s="1"/>
  <c r="J118" i="17" s="1"/>
  <c r="J119" i="17" s="1"/>
  <c r="J120" i="17" s="1"/>
  <c r="J121" i="17" s="1"/>
  <c r="J122" i="17" s="1"/>
  <c r="J123" i="17" s="1"/>
  <c r="J124" i="17" s="1"/>
  <c r="J125" i="17" s="1"/>
  <c r="J126" i="17" s="1"/>
  <c r="J127" i="17" s="1"/>
  <c r="J128" i="17" s="1"/>
  <c r="J129" i="17" s="1"/>
  <c r="J130" i="17" s="1"/>
  <c r="J131" i="17" s="1"/>
  <c r="J132" i="17" s="1"/>
  <c r="J133" i="17" s="1"/>
  <c r="J134" i="17" s="1"/>
  <c r="J135" i="17" s="1"/>
  <c r="J136" i="17" s="1"/>
  <c r="J111" i="17"/>
  <c r="I112" i="17"/>
  <c r="I113" i="17" s="1"/>
  <c r="I114" i="17" s="1"/>
  <c r="I115" i="17" s="1"/>
  <c r="I116" i="17" s="1"/>
  <c r="I117" i="17" s="1"/>
  <c r="I118" i="17" s="1"/>
  <c r="I119" i="17" s="1"/>
  <c r="I120" i="17" s="1"/>
  <c r="I121" i="17" s="1"/>
  <c r="I122" i="17" s="1"/>
  <c r="I123" i="17" s="1"/>
  <c r="I124" i="17" s="1"/>
  <c r="I125" i="17" s="1"/>
  <c r="I126" i="17" s="1"/>
  <c r="I127" i="17" s="1"/>
  <c r="I128" i="17" s="1"/>
  <c r="I129" i="17" s="1"/>
  <c r="I130" i="17" s="1"/>
  <c r="I131" i="17" s="1"/>
  <c r="I132" i="17" s="1"/>
  <c r="I133" i="17" s="1"/>
  <c r="I134" i="17" s="1"/>
  <c r="I135" i="17" s="1"/>
  <c r="I136" i="17" s="1"/>
  <c r="I137" i="17" s="1"/>
  <c r="I138" i="17" s="1"/>
  <c r="I139" i="17" s="1"/>
  <c r="I141" i="17" s="1"/>
  <c r="I142" i="17" s="1"/>
  <c r="I143" i="17" s="1"/>
  <c r="I144" i="17" s="1"/>
  <c r="I111" i="17"/>
  <c r="H112" i="17"/>
  <c r="H113" i="17" s="1"/>
  <c r="H114" i="17" s="1"/>
  <c r="H115" i="17" s="1"/>
  <c r="H116" i="17" s="1"/>
  <c r="H117" i="17" s="1"/>
  <c r="H118" i="17" s="1"/>
  <c r="H119" i="17" s="1"/>
  <c r="H120" i="17" s="1"/>
  <c r="H121" i="17" s="1"/>
  <c r="H122" i="17" s="1"/>
  <c r="H123" i="17" s="1"/>
  <c r="H124" i="17" s="1"/>
  <c r="H125" i="17" s="1"/>
  <c r="H126" i="17" s="1"/>
  <c r="H127" i="17" s="1"/>
  <c r="H128" i="17" s="1"/>
  <c r="H129" i="17" s="1"/>
  <c r="H130" i="17" s="1"/>
  <c r="H131" i="17" s="1"/>
  <c r="H132" i="17" s="1"/>
  <c r="H133" i="17" s="1"/>
  <c r="H134" i="17" s="1"/>
  <c r="H135" i="17" s="1"/>
  <c r="H136" i="17" s="1"/>
  <c r="H111" i="17"/>
  <c r="K164" i="16" l="1"/>
  <c r="K163" i="16"/>
  <c r="K162" i="16"/>
  <c r="K161" i="16"/>
  <c r="K160" i="16"/>
  <c r="K159" i="16"/>
  <c r="K158" i="16"/>
  <c r="K157" i="16"/>
  <c r="K156" i="16"/>
  <c r="K155" i="16"/>
  <c r="K154" i="16"/>
  <c r="K153" i="16"/>
  <c r="K152" i="16"/>
  <c r="K151" i="16"/>
  <c r="K150" i="16"/>
  <c r="K149" i="16"/>
  <c r="K148" i="16"/>
  <c r="K147" i="16"/>
  <c r="K146" i="16"/>
  <c r="K145" i="16"/>
  <c r="K144" i="16"/>
  <c r="K143" i="16"/>
  <c r="K142" i="16"/>
  <c r="K141" i="16"/>
  <c r="K140" i="16"/>
  <c r="K139" i="16"/>
  <c r="K138" i="16"/>
  <c r="K137" i="16"/>
  <c r="K136" i="16"/>
  <c r="K135" i="16"/>
  <c r="K134" i="16"/>
  <c r="K133" i="16"/>
  <c r="K132" i="16"/>
  <c r="K131" i="16"/>
  <c r="K130" i="16"/>
  <c r="K129" i="16"/>
  <c r="K128" i="16"/>
  <c r="K127" i="16"/>
  <c r="K126" i="16"/>
  <c r="K125" i="16"/>
  <c r="K124" i="16"/>
  <c r="K123" i="16"/>
  <c r="K122" i="16"/>
  <c r="K121" i="16"/>
  <c r="K120" i="16"/>
  <c r="K119" i="16"/>
  <c r="K118" i="16"/>
  <c r="K117" i="16"/>
  <c r="K116" i="16"/>
  <c r="K115" i="16"/>
  <c r="K114" i="16"/>
  <c r="K113" i="16"/>
  <c r="K112" i="16"/>
  <c r="K111" i="16"/>
  <c r="K110" i="16"/>
  <c r="J110" i="16"/>
  <c r="J111" i="16" s="1"/>
  <c r="J112" i="16" s="1"/>
  <c r="H110" i="16"/>
  <c r="H111" i="16" s="1"/>
  <c r="H112" i="16" s="1"/>
  <c r="K109" i="16"/>
  <c r="K108" i="16"/>
  <c r="J108" i="16"/>
  <c r="H108" i="16"/>
  <c r="K107" i="16"/>
  <c r="K106" i="16"/>
  <c r="K105" i="16"/>
  <c r="K104" i="16"/>
  <c r="K103" i="16"/>
  <c r="K102" i="16"/>
  <c r="J102" i="16"/>
  <c r="J103" i="16" s="1"/>
  <c r="J104" i="16" s="1"/>
  <c r="J105" i="16" s="1"/>
  <c r="J106" i="16" s="1"/>
  <c r="H102" i="16"/>
  <c r="H103" i="16" s="1"/>
  <c r="H104" i="16" s="1"/>
  <c r="H105" i="16" s="1"/>
  <c r="H106" i="16" s="1"/>
  <c r="K101" i="16"/>
  <c r="J101" i="16"/>
  <c r="H101" i="16"/>
  <c r="K100" i="16"/>
  <c r="K99" i="16"/>
  <c r="K98" i="16"/>
  <c r="J98" i="16"/>
  <c r="H98" i="16"/>
  <c r="K97" i="16"/>
  <c r="J97" i="16"/>
  <c r="H97" i="16"/>
  <c r="K96" i="16"/>
  <c r="K95" i="16"/>
  <c r="K94" i="16"/>
  <c r="K93" i="16"/>
  <c r="K92" i="16"/>
  <c r="K91" i="16"/>
  <c r="K90" i="16"/>
  <c r="K89" i="16"/>
  <c r="K88" i="16"/>
  <c r="K87" i="16"/>
  <c r="K86" i="16"/>
  <c r="K85" i="16"/>
  <c r="K84" i="16"/>
  <c r="K83" i="16"/>
  <c r="K82" i="16"/>
  <c r="K81" i="16"/>
  <c r="K80" i="16"/>
  <c r="K79" i="16"/>
  <c r="K78" i="16"/>
  <c r="K77" i="16"/>
  <c r="K76" i="16"/>
  <c r="K75" i="16"/>
  <c r="K74" i="16"/>
  <c r="K73" i="16"/>
  <c r="K72" i="16"/>
  <c r="K71" i="16"/>
  <c r="K70" i="16"/>
  <c r="K69" i="16"/>
  <c r="K68" i="16"/>
  <c r="K67" i="16"/>
  <c r="K66" i="16"/>
  <c r="K65" i="16"/>
  <c r="K64" i="16"/>
  <c r="K63" i="16"/>
  <c r="K62" i="16"/>
  <c r="K61" i="16"/>
  <c r="K60" i="16"/>
  <c r="K59" i="16"/>
  <c r="K58" i="16"/>
  <c r="K57" i="16"/>
  <c r="K56" i="16"/>
  <c r="K55" i="16"/>
  <c r="K54" i="16"/>
  <c r="K53" i="16"/>
  <c r="K52" i="16"/>
  <c r="K51" i="16"/>
  <c r="K50" i="16"/>
  <c r="K49" i="16"/>
  <c r="K48" i="16"/>
  <c r="K47" i="16"/>
  <c r="K46" i="16"/>
  <c r="K45" i="16"/>
  <c r="L7" i="16"/>
  <c r="L8" i="16" s="1"/>
  <c r="L9" i="16" s="1"/>
  <c r="L10" i="16" s="1"/>
  <c r="L11" i="16" s="1"/>
  <c r="L12" i="16" s="1"/>
  <c r="L13" i="16" s="1"/>
  <c r="L14" i="16" s="1"/>
  <c r="L15" i="16" s="1"/>
  <c r="L16" i="16" s="1"/>
  <c r="L17" i="16" s="1"/>
  <c r="L18" i="16" s="1"/>
  <c r="L19" i="16" s="1"/>
  <c r="L20" i="16" s="1"/>
  <c r="L21" i="16" s="1"/>
  <c r="L22" i="16" s="1"/>
  <c r="L23" i="16" s="1"/>
  <c r="L24" i="16" s="1"/>
  <c r="L25" i="16" s="1"/>
  <c r="L26" i="16" s="1"/>
  <c r="L27" i="16" s="1"/>
  <c r="L28" i="16" s="1"/>
  <c r="L29" i="16" s="1"/>
  <c r="L30" i="16" s="1"/>
  <c r="L31" i="16" s="1"/>
  <c r="L32" i="16" s="1"/>
  <c r="L33" i="16" s="1"/>
  <c r="L34" i="16" s="1"/>
  <c r="L35" i="16" s="1"/>
  <c r="L36" i="16" s="1"/>
  <c r="L37" i="16" s="1"/>
  <c r="L38" i="16" s="1"/>
  <c r="L39" i="16" s="1"/>
  <c r="L40" i="16" s="1"/>
  <c r="L41" i="16" s="1"/>
  <c r="L42" i="16" s="1"/>
  <c r="L43" i="16" s="1"/>
  <c r="L44" i="16" s="1"/>
  <c r="L45" i="16" s="1"/>
  <c r="L46" i="16" s="1"/>
  <c r="L47" i="16" s="1"/>
  <c r="L48" i="16" s="1"/>
  <c r="L49" i="16" s="1"/>
  <c r="L50" i="16" s="1"/>
  <c r="L51" i="16" s="1"/>
  <c r="L52" i="16" s="1"/>
  <c r="L53" i="16" s="1"/>
  <c r="L54" i="16" s="1"/>
  <c r="L55" i="16" s="1"/>
  <c r="L56" i="16" s="1"/>
  <c r="J7" i="16"/>
  <c r="J8" i="16" s="1"/>
  <c r="J9" i="16" s="1"/>
  <c r="J10" i="16" s="1"/>
  <c r="J11" i="16" s="1"/>
  <c r="J12" i="16" s="1"/>
  <c r="J13" i="16" s="1"/>
  <c r="J14" i="16" s="1"/>
  <c r="J15" i="16" s="1"/>
  <c r="J16" i="16" s="1"/>
  <c r="J17" i="16" s="1"/>
  <c r="J18" i="16" s="1"/>
  <c r="J19" i="16" s="1"/>
  <c r="J20" i="16" s="1"/>
  <c r="J21" i="16" s="1"/>
  <c r="J22" i="16" s="1"/>
  <c r="J23" i="16" s="1"/>
  <c r="J24" i="16" s="1"/>
  <c r="J25" i="16" s="1"/>
  <c r="J26" i="16" s="1"/>
  <c r="J27" i="16" s="1"/>
  <c r="J28" i="16" s="1"/>
  <c r="J29" i="16" s="1"/>
  <c r="J30" i="16" s="1"/>
  <c r="J31" i="16" s="1"/>
  <c r="J32" i="16" s="1"/>
  <c r="J33" i="16" s="1"/>
  <c r="J34" i="16" s="1"/>
  <c r="J35" i="16" s="1"/>
  <c r="J36" i="16" s="1"/>
  <c r="J37" i="16" s="1"/>
  <c r="J38" i="16" s="1"/>
  <c r="J39" i="16" s="1"/>
  <c r="J40" i="16" s="1"/>
  <c r="J41" i="16" s="1"/>
  <c r="J42" i="16" s="1"/>
  <c r="J43" i="16" s="1"/>
  <c r="J44" i="16" s="1"/>
  <c r="J45" i="16" s="1"/>
  <c r="J46" i="16" s="1"/>
  <c r="J47" i="16" s="1"/>
  <c r="J48" i="16" s="1"/>
  <c r="J49" i="16" s="1"/>
  <c r="J50" i="16" s="1"/>
  <c r="J51" i="16" s="1"/>
  <c r="J52" i="16" s="1"/>
  <c r="J53" i="16" s="1"/>
  <c r="J54" i="16" s="1"/>
  <c r="J55" i="16" s="1"/>
  <c r="J56" i="16" s="1"/>
  <c r="I7" i="16"/>
  <c r="I8" i="16" s="1"/>
  <c r="I9" i="16" s="1"/>
  <c r="I10" i="16" s="1"/>
  <c r="I11" i="16" s="1"/>
  <c r="I12" i="16" s="1"/>
  <c r="I13" i="16" s="1"/>
  <c r="I14" i="16" s="1"/>
  <c r="I15" i="16" s="1"/>
  <c r="I16" i="16" s="1"/>
  <c r="I17" i="16" s="1"/>
  <c r="I18" i="16" s="1"/>
  <c r="I19" i="16" s="1"/>
  <c r="I20" i="16" s="1"/>
  <c r="I21" i="16" s="1"/>
  <c r="I22" i="16" s="1"/>
  <c r="I23" i="16" s="1"/>
  <c r="I24" i="16" s="1"/>
  <c r="I25" i="16" s="1"/>
  <c r="I26" i="16" s="1"/>
  <c r="I27" i="16" s="1"/>
  <c r="I28" i="16" s="1"/>
  <c r="I29" i="16" s="1"/>
  <c r="I30" i="16" s="1"/>
  <c r="I31" i="16" s="1"/>
  <c r="I32" i="16" s="1"/>
  <c r="I33" i="16" s="1"/>
  <c r="I34" i="16" s="1"/>
  <c r="I35" i="16" s="1"/>
  <c r="I36" i="16" s="1"/>
  <c r="I37" i="16" s="1"/>
  <c r="I38" i="16" s="1"/>
  <c r="I39" i="16" s="1"/>
  <c r="I40" i="16" s="1"/>
  <c r="I41" i="16" s="1"/>
  <c r="I42" i="16" s="1"/>
  <c r="I43" i="16" s="1"/>
  <c r="I44" i="16" s="1"/>
  <c r="I45" i="16" s="1"/>
  <c r="I46" i="16" s="1"/>
  <c r="I47" i="16" s="1"/>
  <c r="I48" i="16" s="1"/>
  <c r="I49" i="16" s="1"/>
  <c r="I50" i="16" s="1"/>
  <c r="I51" i="16" s="1"/>
  <c r="I52" i="16" s="1"/>
  <c r="I53" i="16" s="1"/>
  <c r="I54" i="16" s="1"/>
  <c r="I55" i="16" s="1"/>
  <c r="I56" i="16" s="1"/>
  <c r="H7" i="16"/>
  <c r="H8" i="16" s="1"/>
  <c r="H9" i="16" s="1"/>
  <c r="H10" i="16" s="1"/>
  <c r="H11" i="16" s="1"/>
  <c r="H12" i="16" s="1"/>
  <c r="H13" i="16" s="1"/>
  <c r="H14" i="16" s="1"/>
  <c r="H15" i="16" s="1"/>
  <c r="H16" i="16" s="1"/>
  <c r="H17" i="16" s="1"/>
  <c r="H18" i="16" s="1"/>
  <c r="H19" i="16" s="1"/>
  <c r="H20" i="16" s="1"/>
  <c r="H21" i="16" s="1"/>
  <c r="H22" i="16" s="1"/>
  <c r="H23" i="16" s="1"/>
  <c r="H24" i="16" s="1"/>
  <c r="H25" i="16" s="1"/>
  <c r="H26" i="16" s="1"/>
  <c r="H27" i="16" s="1"/>
  <c r="H28" i="16" s="1"/>
  <c r="H29" i="16" s="1"/>
  <c r="H30" i="16" s="1"/>
  <c r="H31" i="16" s="1"/>
  <c r="H32" i="16" s="1"/>
  <c r="H33" i="16" s="1"/>
  <c r="H34" i="16" s="1"/>
  <c r="H35" i="16" s="1"/>
  <c r="H36" i="16" s="1"/>
  <c r="H37" i="16" s="1"/>
  <c r="H38" i="16" s="1"/>
  <c r="H39" i="16" s="1"/>
  <c r="H40" i="16" s="1"/>
  <c r="H41" i="16" s="1"/>
  <c r="H42" i="16" s="1"/>
  <c r="H43" i="16" s="1"/>
  <c r="H44" i="16" s="1"/>
  <c r="H45" i="16" s="1"/>
  <c r="H46" i="16" s="1"/>
  <c r="H47" i="16" s="1"/>
  <c r="H48" i="16" s="1"/>
  <c r="H49" i="16" s="1"/>
  <c r="H50" i="16" s="1"/>
  <c r="H51" i="16" s="1"/>
  <c r="H52" i="16" s="1"/>
  <c r="H53" i="16" s="1"/>
  <c r="H54" i="16" s="1"/>
  <c r="H55" i="16" s="1"/>
  <c r="H56" i="16" s="1"/>
  <c r="H58" i="16" l="1"/>
  <c r="H59" i="16" s="1"/>
  <c r="H60" i="16" s="1"/>
  <c r="H61" i="16" s="1"/>
  <c r="H62" i="16" s="1"/>
  <c r="H63" i="16" s="1"/>
  <c r="H64" i="16" s="1"/>
  <c r="H65" i="16" s="1"/>
  <c r="H66" i="16" s="1"/>
  <c r="H67" i="16" s="1"/>
  <c r="H68" i="16" s="1"/>
  <c r="H69" i="16" s="1"/>
  <c r="H70" i="16" s="1"/>
  <c r="H71" i="16" s="1"/>
  <c r="H72" i="16" s="1"/>
  <c r="H73" i="16" s="1"/>
  <c r="H74" i="16" s="1"/>
  <c r="H75" i="16" s="1"/>
  <c r="H76" i="16" s="1"/>
  <c r="H77" i="16" s="1"/>
  <c r="H78" i="16" s="1"/>
  <c r="H57" i="16"/>
  <c r="J58" i="16"/>
  <c r="J59" i="16" s="1"/>
  <c r="J60" i="16" s="1"/>
  <c r="J61" i="16" s="1"/>
  <c r="J62" i="16" s="1"/>
  <c r="J63" i="16" s="1"/>
  <c r="J64" i="16" s="1"/>
  <c r="J65" i="16" s="1"/>
  <c r="J66" i="16" s="1"/>
  <c r="J67" i="16" s="1"/>
  <c r="J68" i="16" s="1"/>
  <c r="J69" i="16" s="1"/>
  <c r="J70" i="16" s="1"/>
  <c r="J71" i="16" s="1"/>
  <c r="J72" i="16" s="1"/>
  <c r="J73" i="16" s="1"/>
  <c r="J74" i="16" s="1"/>
  <c r="J75" i="16" s="1"/>
  <c r="J76" i="16" s="1"/>
  <c r="J77" i="16" s="1"/>
  <c r="J78" i="16" s="1"/>
  <c r="J57" i="16"/>
  <c r="I57" i="16"/>
  <c r="I58" i="16"/>
  <c r="I59" i="16" s="1"/>
  <c r="I60" i="16" s="1"/>
  <c r="I61" i="16" s="1"/>
  <c r="I62" i="16" s="1"/>
  <c r="I63" i="16" s="1"/>
  <c r="I64" i="16" s="1"/>
  <c r="I65" i="16" s="1"/>
  <c r="I66" i="16" s="1"/>
  <c r="I67" i="16" s="1"/>
  <c r="I68" i="16" s="1"/>
  <c r="I69" i="16" s="1"/>
  <c r="I70" i="16" s="1"/>
  <c r="I71" i="16" s="1"/>
  <c r="I72" i="16" s="1"/>
  <c r="I73" i="16" s="1"/>
  <c r="I74" i="16" s="1"/>
  <c r="I75" i="16" s="1"/>
  <c r="I76" i="16" s="1"/>
  <c r="I77" i="16" s="1"/>
  <c r="I78" i="16" s="1"/>
  <c r="L58" i="16"/>
  <c r="L59" i="16" s="1"/>
  <c r="L60" i="16" s="1"/>
  <c r="L61" i="16" s="1"/>
  <c r="L62" i="16" s="1"/>
  <c r="L63" i="16" s="1"/>
  <c r="L64" i="16" s="1"/>
  <c r="L65" i="16" s="1"/>
  <c r="L66" i="16" s="1"/>
  <c r="L67" i="16" s="1"/>
  <c r="L68" i="16" s="1"/>
  <c r="L69" i="16" s="1"/>
  <c r="L70" i="16" s="1"/>
  <c r="L71" i="16" s="1"/>
  <c r="L72" i="16" s="1"/>
  <c r="L73" i="16" s="1"/>
  <c r="L74" i="16" s="1"/>
  <c r="L75" i="16" s="1"/>
  <c r="L76" i="16" s="1"/>
  <c r="L77" i="16" s="1"/>
  <c r="L78" i="16" s="1"/>
  <c r="L57" i="16"/>
  <c r="J113" i="16"/>
  <c r="J114" i="16"/>
  <c r="J115" i="16" s="1"/>
  <c r="J116" i="16" s="1"/>
  <c r="J117" i="16" s="1"/>
  <c r="J118" i="16" s="1"/>
  <c r="J119" i="16" s="1"/>
  <c r="J120" i="16" s="1"/>
  <c r="J121" i="16" s="1"/>
  <c r="J122" i="16" s="1"/>
  <c r="J123" i="16" s="1"/>
  <c r="H113" i="16"/>
  <c r="H114" i="16"/>
  <c r="H115" i="16" s="1"/>
  <c r="H116" i="16" s="1"/>
  <c r="H117" i="16" s="1"/>
  <c r="H118" i="16" s="1"/>
  <c r="H119" i="16" s="1"/>
  <c r="H120" i="16" s="1"/>
  <c r="H121" i="16" s="1"/>
  <c r="H122" i="16" s="1"/>
  <c r="H123" i="16" s="1"/>
  <c r="H124" i="16" l="1"/>
  <c r="H125" i="16"/>
  <c r="H126" i="16" s="1"/>
  <c r="H127" i="16" s="1"/>
  <c r="H128" i="16" s="1"/>
  <c r="J124" i="16"/>
  <c r="J125" i="16"/>
  <c r="J126" i="16" s="1"/>
  <c r="J127" i="16" s="1"/>
  <c r="J128" i="16" s="1"/>
  <c r="I81" i="16"/>
  <c r="I82" i="16" s="1"/>
  <c r="I83" i="16" s="1"/>
  <c r="I84" i="16" s="1"/>
  <c r="I85" i="16" s="1"/>
  <c r="I86" i="16" s="1"/>
  <c r="I87" i="16" s="1"/>
  <c r="I88" i="16" s="1"/>
  <c r="I89" i="16" s="1"/>
  <c r="I90" i="16" s="1"/>
  <c r="I91" i="16" s="1"/>
  <c r="I92" i="16" s="1"/>
  <c r="I93" i="16" s="1"/>
  <c r="I94" i="16" s="1"/>
  <c r="I95" i="16" s="1"/>
  <c r="I96" i="16" s="1"/>
  <c r="I97" i="16" s="1"/>
  <c r="I98" i="16" s="1"/>
  <c r="I99" i="16" s="1"/>
  <c r="I100" i="16" s="1"/>
  <c r="I101" i="16" s="1"/>
  <c r="I102" i="16" s="1"/>
  <c r="I103" i="16" s="1"/>
  <c r="I104" i="16" s="1"/>
  <c r="I105" i="16" s="1"/>
  <c r="I106" i="16" s="1"/>
  <c r="I107" i="16" s="1"/>
  <c r="I108" i="16" s="1"/>
  <c r="I109" i="16" s="1"/>
  <c r="I110" i="16" s="1"/>
  <c r="I111" i="16" s="1"/>
  <c r="I112" i="16" s="1"/>
  <c r="I79" i="16"/>
  <c r="I80" i="16" s="1"/>
  <c r="L81" i="16"/>
  <c r="L82" i="16" s="1"/>
  <c r="L83" i="16" s="1"/>
  <c r="L84" i="16" s="1"/>
  <c r="L85" i="16" s="1"/>
  <c r="L86" i="16" s="1"/>
  <c r="L87" i="16" s="1"/>
  <c r="L88" i="16" s="1"/>
  <c r="L89" i="16" s="1"/>
  <c r="L90" i="16" s="1"/>
  <c r="L91" i="16" s="1"/>
  <c r="L92" i="16" s="1"/>
  <c r="L93" i="16" s="1"/>
  <c r="L94" i="16" s="1"/>
  <c r="L95" i="16" s="1"/>
  <c r="L96" i="16" s="1"/>
  <c r="L97" i="16" s="1"/>
  <c r="L98" i="16" s="1"/>
  <c r="L99" i="16" s="1"/>
  <c r="L100" i="16" s="1"/>
  <c r="L101" i="16" s="1"/>
  <c r="L102" i="16" s="1"/>
  <c r="L103" i="16" s="1"/>
  <c r="L104" i="16" s="1"/>
  <c r="L105" i="16" s="1"/>
  <c r="L106" i="16" s="1"/>
  <c r="L107" i="16" s="1"/>
  <c r="L108" i="16" s="1"/>
  <c r="L109" i="16" s="1"/>
  <c r="L110" i="16" s="1"/>
  <c r="L111" i="16" s="1"/>
  <c r="L112" i="16" s="1"/>
  <c r="L79" i="16"/>
  <c r="L80" i="16" s="1"/>
  <c r="J81" i="16"/>
  <c r="J82" i="16" s="1"/>
  <c r="J83" i="16" s="1"/>
  <c r="J84" i="16" s="1"/>
  <c r="J85" i="16" s="1"/>
  <c r="J86" i="16" s="1"/>
  <c r="J87" i="16" s="1"/>
  <c r="J88" i="16" s="1"/>
  <c r="J89" i="16" s="1"/>
  <c r="J90" i="16" s="1"/>
  <c r="J91" i="16" s="1"/>
  <c r="J92" i="16" s="1"/>
  <c r="J79" i="16"/>
  <c r="J80" i="16" s="1"/>
  <c r="H81" i="16"/>
  <c r="H82" i="16" s="1"/>
  <c r="H83" i="16" s="1"/>
  <c r="H84" i="16" s="1"/>
  <c r="H85" i="16" s="1"/>
  <c r="H86" i="16" s="1"/>
  <c r="H87" i="16" s="1"/>
  <c r="H88" i="16" s="1"/>
  <c r="H89" i="16" s="1"/>
  <c r="H90" i="16" s="1"/>
  <c r="H91" i="16" s="1"/>
  <c r="H92" i="16" s="1"/>
  <c r="H79" i="16"/>
  <c r="H80" i="16" s="1"/>
  <c r="L113" i="16" l="1"/>
  <c r="L114" i="16"/>
  <c r="L115" i="16" s="1"/>
  <c r="L116" i="16" s="1"/>
  <c r="L117" i="16" s="1"/>
  <c r="L118" i="16" s="1"/>
  <c r="L119" i="16" s="1"/>
  <c r="L120" i="16" s="1"/>
  <c r="L121" i="16" s="1"/>
  <c r="L122" i="16" s="1"/>
  <c r="L123" i="16" s="1"/>
  <c r="J130" i="16"/>
  <c r="J131" i="16" s="1"/>
  <c r="J132" i="16" s="1"/>
  <c r="J133" i="16" s="1"/>
  <c r="J129" i="16"/>
  <c r="H130" i="16"/>
  <c r="H131" i="16" s="1"/>
  <c r="H132" i="16" s="1"/>
  <c r="H133" i="16" s="1"/>
  <c r="H129" i="16"/>
  <c r="I114" i="16"/>
  <c r="I115" i="16" s="1"/>
  <c r="I116" i="16" s="1"/>
  <c r="I117" i="16" s="1"/>
  <c r="I118" i="16" s="1"/>
  <c r="I119" i="16" s="1"/>
  <c r="I120" i="16" s="1"/>
  <c r="I121" i="16" s="1"/>
  <c r="I122" i="16" s="1"/>
  <c r="I123" i="16" s="1"/>
  <c r="I113" i="16"/>
  <c r="L124" i="16" l="1"/>
  <c r="L125" i="16"/>
  <c r="L126" i="16" s="1"/>
  <c r="L127" i="16" s="1"/>
  <c r="L128" i="16" s="1"/>
  <c r="I125" i="16"/>
  <c r="I126" i="16" s="1"/>
  <c r="I127" i="16" s="1"/>
  <c r="I128" i="16" s="1"/>
  <c r="I124" i="16"/>
  <c r="H136" i="16"/>
  <c r="H137" i="16" s="1"/>
  <c r="H134" i="16"/>
  <c r="H135" i="16" s="1"/>
  <c r="J136" i="16"/>
  <c r="J137" i="16" s="1"/>
  <c r="J134" i="16"/>
  <c r="J135" i="16" s="1"/>
  <c r="L130" i="16" l="1"/>
  <c r="L131" i="16" s="1"/>
  <c r="L132" i="16" s="1"/>
  <c r="L133" i="16" s="1"/>
  <c r="L129" i="16"/>
  <c r="J138" i="16"/>
  <c r="J140" i="16" s="1"/>
  <c r="J141" i="16" s="1"/>
  <c r="J142" i="16" s="1"/>
  <c r="J143" i="16" s="1"/>
  <c r="J144" i="16" s="1"/>
  <c r="J145" i="16" s="1"/>
  <c r="J146" i="16" s="1"/>
  <c r="J147" i="16" s="1"/>
  <c r="J148" i="16" s="1"/>
  <c r="J149" i="16" s="1"/>
  <c r="J150" i="16" s="1"/>
  <c r="J151" i="16" s="1"/>
  <c r="J152" i="16" s="1"/>
  <c r="J153" i="16" s="1"/>
  <c r="J154" i="16" s="1"/>
  <c r="J155" i="16" s="1"/>
  <c r="J156" i="16" s="1"/>
  <c r="J157" i="16" s="1"/>
  <c r="J158" i="16" s="1"/>
  <c r="J159" i="16" s="1"/>
  <c r="J160" i="16" s="1"/>
  <c r="J161" i="16" s="1"/>
  <c r="J162" i="16" s="1"/>
  <c r="J163" i="16" s="1"/>
  <c r="J164" i="16" s="1"/>
  <c r="I169" i="16" s="1"/>
  <c r="I175" i="16" s="1"/>
  <c r="J139" i="16"/>
  <c r="H138" i="16"/>
  <c r="H140" i="16" s="1"/>
  <c r="H141" i="16" s="1"/>
  <c r="H142" i="16" s="1"/>
  <c r="H143" i="16" s="1"/>
  <c r="H144" i="16" s="1"/>
  <c r="H145" i="16" s="1"/>
  <c r="H146" i="16" s="1"/>
  <c r="H147" i="16" s="1"/>
  <c r="H148" i="16" s="1"/>
  <c r="H149" i="16" s="1"/>
  <c r="H150" i="16" s="1"/>
  <c r="H151" i="16" s="1"/>
  <c r="H152" i="16" s="1"/>
  <c r="H153" i="16" s="1"/>
  <c r="H154" i="16" s="1"/>
  <c r="H155" i="16" s="1"/>
  <c r="H156" i="16" s="1"/>
  <c r="H157" i="16" s="1"/>
  <c r="H158" i="16" s="1"/>
  <c r="H159" i="16" s="1"/>
  <c r="H160" i="16" s="1"/>
  <c r="H161" i="16" s="1"/>
  <c r="H162" i="16" s="1"/>
  <c r="H163" i="16" s="1"/>
  <c r="H164" i="16" s="1"/>
  <c r="H169" i="16" s="1"/>
  <c r="H175" i="16" s="1"/>
  <c r="H139" i="16"/>
  <c r="I129" i="16"/>
  <c r="I130" i="16"/>
  <c r="I131" i="16" s="1"/>
  <c r="I132" i="16" s="1"/>
  <c r="I133" i="16" s="1"/>
  <c r="I136" i="16" l="1"/>
  <c r="I137" i="16" s="1"/>
  <c r="I134" i="16"/>
  <c r="I135" i="16" s="1"/>
  <c r="L136" i="16"/>
  <c r="L137" i="16" s="1"/>
  <c r="L134" i="16"/>
  <c r="L135" i="16" s="1"/>
  <c r="L138" i="16" l="1"/>
  <c r="L140" i="16" s="1"/>
  <c r="L141" i="16" s="1"/>
  <c r="L142" i="16" s="1"/>
  <c r="L143" i="16" s="1"/>
  <c r="L144" i="16" s="1"/>
  <c r="L145" i="16" s="1"/>
  <c r="L146" i="16" s="1"/>
  <c r="L147" i="16" s="1"/>
  <c r="L148" i="16" s="1"/>
  <c r="L149" i="16" s="1"/>
  <c r="L150" i="16" s="1"/>
  <c r="L151" i="16" s="1"/>
  <c r="L152" i="16" s="1"/>
  <c r="L153" i="16" s="1"/>
  <c r="L154" i="16" s="1"/>
  <c r="L155" i="16" s="1"/>
  <c r="L156" i="16" s="1"/>
  <c r="L157" i="16" s="1"/>
  <c r="L158" i="16" s="1"/>
  <c r="L159" i="16" s="1"/>
  <c r="L160" i="16" s="1"/>
  <c r="L161" i="16" s="1"/>
  <c r="L162" i="16" s="1"/>
  <c r="L163" i="16" s="1"/>
  <c r="L164" i="16" s="1"/>
  <c r="L139" i="16"/>
  <c r="I139" i="16"/>
  <c r="I138" i="16"/>
  <c r="I140" i="16" s="1"/>
  <c r="I141" i="16" s="1"/>
  <c r="I142" i="16" s="1"/>
  <c r="I143" i="16" s="1"/>
  <c r="I144" i="16" s="1"/>
  <c r="I145" i="16" s="1"/>
  <c r="I146" i="16" s="1"/>
  <c r="I147" i="16" s="1"/>
  <c r="I148" i="16" s="1"/>
  <c r="I149" i="16" s="1"/>
  <c r="I150" i="16" s="1"/>
  <c r="I151" i="16" s="1"/>
  <c r="I152" i="16" s="1"/>
  <c r="I153" i="16" s="1"/>
  <c r="I154" i="16" s="1"/>
  <c r="I155" i="16" s="1"/>
  <c r="I156" i="16" s="1"/>
  <c r="I157" i="16" s="1"/>
  <c r="I158" i="16" s="1"/>
  <c r="I159" i="16" s="1"/>
  <c r="I160" i="16" s="1"/>
  <c r="I161" i="16" s="1"/>
  <c r="I162" i="16" s="1"/>
  <c r="I163" i="16" s="1"/>
  <c r="I164" i="16" s="1"/>
  <c r="L7" i="15" l="1"/>
  <c r="L8" i="15" s="1"/>
  <c r="L9" i="15" s="1"/>
  <c r="L10" i="15" s="1"/>
  <c r="L11" i="15" s="1"/>
  <c r="L12" i="15" s="1"/>
  <c r="L13" i="15" s="1"/>
  <c r="L14" i="15" s="1"/>
  <c r="L15" i="15" s="1"/>
  <c r="L16" i="15" s="1"/>
  <c r="L17" i="15" s="1"/>
  <c r="L18" i="15" s="1"/>
  <c r="L19" i="15" s="1"/>
  <c r="L20" i="15" s="1"/>
  <c r="L21" i="15" s="1"/>
  <c r="L22" i="15" s="1"/>
  <c r="L23" i="15" s="1"/>
  <c r="L24" i="15" s="1"/>
  <c r="L25" i="15" s="1"/>
  <c r="L26" i="15" s="1"/>
  <c r="L27" i="15" s="1"/>
  <c r="L28" i="15" s="1"/>
  <c r="L29" i="15" s="1"/>
  <c r="L30" i="15" s="1"/>
  <c r="L31" i="15" s="1"/>
  <c r="L32" i="15" s="1"/>
  <c r="L33" i="15" s="1"/>
  <c r="L34" i="15" s="1"/>
  <c r="L35" i="15" s="1"/>
  <c r="L36" i="15" s="1"/>
  <c r="L37" i="15" s="1"/>
  <c r="L38" i="15" s="1"/>
  <c r="L39" i="15" s="1"/>
  <c r="L40" i="15" s="1"/>
  <c r="L41" i="15" s="1"/>
  <c r="L42" i="15" s="1"/>
  <c r="L43" i="15" s="1"/>
  <c r="L44" i="15" s="1"/>
  <c r="L45" i="15" s="1"/>
  <c r="L46" i="15" s="1"/>
  <c r="L47" i="15" s="1"/>
  <c r="L48" i="15" s="1"/>
  <c r="L49" i="15" s="1"/>
  <c r="L50" i="15" s="1"/>
  <c r="L51" i="15" s="1"/>
  <c r="L52" i="15" s="1"/>
  <c r="L53" i="15" s="1"/>
  <c r="L54" i="15" s="1"/>
  <c r="L55" i="15" s="1"/>
  <c r="L56" i="15" s="1"/>
  <c r="L57" i="15" s="1"/>
  <c r="L58" i="15" s="1"/>
  <c r="L59" i="15" s="1"/>
  <c r="L60" i="15" s="1"/>
  <c r="L61" i="15" s="1"/>
  <c r="L62" i="15" s="1"/>
  <c r="L63" i="15" s="1"/>
  <c r="L64" i="15" s="1"/>
  <c r="L65" i="15" s="1"/>
  <c r="L66" i="15" s="1"/>
  <c r="L67" i="15" s="1"/>
  <c r="L68" i="15" s="1"/>
  <c r="L69" i="15" s="1"/>
  <c r="L70" i="15" s="1"/>
  <c r="L71" i="15" s="1"/>
  <c r="L72" i="15" s="1"/>
  <c r="L73" i="15" s="1"/>
  <c r="L74" i="15" s="1"/>
  <c r="L75" i="15" s="1"/>
  <c r="L76" i="15" s="1"/>
  <c r="L77" i="15" s="1"/>
  <c r="L78" i="15" s="1"/>
  <c r="L79" i="15" s="1"/>
  <c r="L80" i="15" s="1"/>
  <c r="L81" i="15" s="1"/>
  <c r="L82" i="15" s="1"/>
  <c r="L83" i="15" s="1"/>
  <c r="L84" i="15" s="1"/>
  <c r="L85" i="15" s="1"/>
  <c r="L86" i="15" s="1"/>
  <c r="L87" i="15" s="1"/>
  <c r="L88" i="15" s="1"/>
  <c r="L89" i="15" s="1"/>
  <c r="L90" i="15" s="1"/>
  <c r="L91" i="15" s="1"/>
  <c r="L92" i="15" s="1"/>
  <c r="L93" i="15" s="1"/>
  <c r="L94" i="15" s="1"/>
  <c r="L95" i="15" s="1"/>
  <c r="L96" i="15" s="1"/>
  <c r="L97" i="15" s="1"/>
  <c r="L98" i="15" s="1"/>
  <c r="J7" i="15"/>
  <c r="J8" i="15" s="1"/>
  <c r="J9" i="15" s="1"/>
  <c r="J10" i="15" s="1"/>
  <c r="J11" i="15" s="1"/>
  <c r="J12" i="15" s="1"/>
  <c r="J13" i="15" s="1"/>
  <c r="J14" i="15" s="1"/>
  <c r="J15" i="15" s="1"/>
  <c r="J16" i="15" s="1"/>
  <c r="J17" i="15" s="1"/>
  <c r="J18" i="15" s="1"/>
  <c r="J19" i="15" s="1"/>
  <c r="J20" i="15" s="1"/>
  <c r="J21" i="15" s="1"/>
  <c r="J22" i="15" s="1"/>
  <c r="J23" i="15" s="1"/>
  <c r="J24" i="15" s="1"/>
  <c r="J25" i="15" s="1"/>
  <c r="J26" i="15" s="1"/>
  <c r="J27" i="15" s="1"/>
  <c r="J28" i="15" s="1"/>
  <c r="J29" i="15" s="1"/>
  <c r="J30" i="15" s="1"/>
  <c r="J31" i="15" s="1"/>
  <c r="J32" i="15" s="1"/>
  <c r="J33" i="15" s="1"/>
  <c r="J34" i="15" s="1"/>
  <c r="J35" i="15" s="1"/>
  <c r="J36" i="15" s="1"/>
  <c r="J37" i="15" s="1"/>
  <c r="J38" i="15" s="1"/>
  <c r="J39" i="15" s="1"/>
  <c r="J40" i="15" s="1"/>
  <c r="J41" i="15" s="1"/>
  <c r="J42" i="15" s="1"/>
  <c r="J43" i="15" s="1"/>
  <c r="J44" i="15" s="1"/>
  <c r="J45" i="15" s="1"/>
  <c r="J46" i="15" s="1"/>
  <c r="J47" i="15" s="1"/>
  <c r="J48" i="15" s="1"/>
  <c r="J49" i="15" s="1"/>
  <c r="J50" i="15" s="1"/>
  <c r="J51" i="15" s="1"/>
  <c r="J52" i="15" s="1"/>
  <c r="J53" i="15" s="1"/>
  <c r="J54" i="15" s="1"/>
  <c r="J55" i="15" s="1"/>
  <c r="J56" i="15" s="1"/>
  <c r="J57" i="15" s="1"/>
  <c r="J58" i="15" s="1"/>
  <c r="J59" i="15" s="1"/>
  <c r="J60" i="15" s="1"/>
  <c r="J61" i="15" s="1"/>
  <c r="J62" i="15" s="1"/>
  <c r="J63" i="15" s="1"/>
  <c r="J64" i="15" s="1"/>
  <c r="J65" i="15" s="1"/>
  <c r="J66" i="15" s="1"/>
  <c r="J67" i="15" s="1"/>
  <c r="J68" i="15" s="1"/>
  <c r="J69" i="15" s="1"/>
  <c r="J70" i="15" s="1"/>
  <c r="J71" i="15" s="1"/>
  <c r="J72" i="15" s="1"/>
  <c r="J73" i="15" s="1"/>
  <c r="J74" i="15" s="1"/>
  <c r="J75" i="15" s="1"/>
  <c r="J76" i="15" s="1"/>
  <c r="J77" i="15" s="1"/>
  <c r="J78" i="15" s="1"/>
  <c r="J79" i="15" s="1"/>
  <c r="J80" i="15" s="1"/>
  <c r="J81" i="15" s="1"/>
  <c r="J82" i="15" s="1"/>
  <c r="J83" i="15" s="1"/>
  <c r="J84" i="15" s="1"/>
  <c r="J85" i="15" s="1"/>
  <c r="J86" i="15" s="1"/>
  <c r="J87" i="15" s="1"/>
  <c r="J88" i="15" s="1"/>
  <c r="J89" i="15" s="1"/>
  <c r="J90" i="15" s="1"/>
  <c r="J91" i="15" s="1"/>
  <c r="J92" i="15" s="1"/>
  <c r="J93" i="15" s="1"/>
  <c r="J94" i="15" s="1"/>
  <c r="J95" i="15" s="1"/>
  <c r="J96" i="15" s="1"/>
  <c r="J97" i="15" s="1"/>
  <c r="J98" i="15" s="1"/>
  <c r="I7" i="15"/>
  <c r="I8" i="15" s="1"/>
  <c r="I9" i="15" s="1"/>
  <c r="I10" i="15" s="1"/>
  <c r="I11" i="15" s="1"/>
  <c r="I12" i="15" s="1"/>
  <c r="I13" i="15" s="1"/>
  <c r="I14" i="15" s="1"/>
  <c r="I15" i="15" s="1"/>
  <c r="I16" i="15" s="1"/>
  <c r="I17" i="15" s="1"/>
  <c r="I18" i="15" s="1"/>
  <c r="I19" i="15" s="1"/>
  <c r="I20" i="15" s="1"/>
  <c r="I21" i="15" s="1"/>
  <c r="I22" i="15" s="1"/>
  <c r="I23" i="15" s="1"/>
  <c r="I24" i="15" s="1"/>
  <c r="I25" i="15" s="1"/>
  <c r="I26" i="15" s="1"/>
  <c r="I27" i="15" s="1"/>
  <c r="I28" i="15" s="1"/>
  <c r="I29" i="15" s="1"/>
  <c r="I30" i="15" s="1"/>
  <c r="I31" i="15" s="1"/>
  <c r="I32" i="15" s="1"/>
  <c r="I33" i="15" s="1"/>
  <c r="I34" i="15" s="1"/>
  <c r="I35" i="15" s="1"/>
  <c r="I36" i="15" s="1"/>
  <c r="I37" i="15" s="1"/>
  <c r="I38" i="15" s="1"/>
  <c r="I39" i="15" s="1"/>
  <c r="I40" i="15" s="1"/>
  <c r="I41" i="15" s="1"/>
  <c r="I42" i="15" s="1"/>
  <c r="I43" i="15" s="1"/>
  <c r="I44" i="15" s="1"/>
  <c r="I45" i="15" s="1"/>
  <c r="I46" i="15" s="1"/>
  <c r="I47" i="15" s="1"/>
  <c r="I48" i="15" s="1"/>
  <c r="I49" i="15" s="1"/>
  <c r="I50" i="15" s="1"/>
  <c r="I51" i="15" s="1"/>
  <c r="I52" i="15" s="1"/>
  <c r="I53" i="15" s="1"/>
  <c r="I54" i="15" s="1"/>
  <c r="I55" i="15" s="1"/>
  <c r="I56" i="15" s="1"/>
  <c r="I57" i="15" s="1"/>
  <c r="I58" i="15" s="1"/>
  <c r="I59" i="15" s="1"/>
  <c r="I60" i="15" s="1"/>
  <c r="I61" i="15" s="1"/>
  <c r="I62" i="15" s="1"/>
  <c r="I63" i="15" s="1"/>
  <c r="I64" i="15" s="1"/>
  <c r="I65" i="15" s="1"/>
  <c r="I66" i="15" s="1"/>
  <c r="I67" i="15" s="1"/>
  <c r="I68" i="15" s="1"/>
  <c r="I69" i="15" s="1"/>
  <c r="I70" i="15" s="1"/>
  <c r="I71" i="15" s="1"/>
  <c r="I72" i="15" s="1"/>
  <c r="I73" i="15" s="1"/>
  <c r="I74" i="15" s="1"/>
  <c r="I75" i="15" s="1"/>
  <c r="I76" i="15" s="1"/>
  <c r="I77" i="15" s="1"/>
  <c r="I78" i="15" s="1"/>
  <c r="I79" i="15" s="1"/>
  <c r="I80" i="15" s="1"/>
  <c r="I81" i="15" s="1"/>
  <c r="I82" i="15" s="1"/>
  <c r="I83" i="15" s="1"/>
  <c r="I84" i="15" s="1"/>
  <c r="I85" i="15" s="1"/>
  <c r="I86" i="15" s="1"/>
  <c r="I87" i="15" s="1"/>
  <c r="I88" i="15" s="1"/>
  <c r="I89" i="15" s="1"/>
  <c r="I90" i="15" s="1"/>
  <c r="I91" i="15" s="1"/>
  <c r="I92" i="15" s="1"/>
  <c r="I93" i="15" s="1"/>
  <c r="I94" i="15" s="1"/>
  <c r="I95" i="15" s="1"/>
  <c r="I96" i="15" s="1"/>
  <c r="I97" i="15" s="1"/>
  <c r="I98" i="15" s="1"/>
  <c r="H7" i="15"/>
  <c r="H8" i="15" s="1"/>
  <c r="H9" i="15" s="1"/>
  <c r="H10" i="15" s="1"/>
  <c r="H11" i="15" s="1"/>
  <c r="H12" i="15" s="1"/>
  <c r="H13" i="15" s="1"/>
  <c r="H14" i="15" s="1"/>
  <c r="H15" i="15" s="1"/>
  <c r="H16" i="15" s="1"/>
  <c r="H17" i="15" s="1"/>
  <c r="H18" i="15" s="1"/>
  <c r="H19" i="15" s="1"/>
  <c r="H20" i="15" s="1"/>
  <c r="H21" i="15" s="1"/>
  <c r="H22" i="15" s="1"/>
  <c r="H23" i="15" s="1"/>
  <c r="H24" i="15" s="1"/>
  <c r="H25" i="15" s="1"/>
  <c r="H26" i="15" s="1"/>
  <c r="H27" i="15" s="1"/>
  <c r="H28" i="15" s="1"/>
  <c r="H29" i="15" s="1"/>
  <c r="H30" i="15" s="1"/>
  <c r="H31" i="15" s="1"/>
  <c r="H32" i="15" s="1"/>
  <c r="H33" i="15" s="1"/>
  <c r="H34" i="15" s="1"/>
  <c r="H35" i="15" s="1"/>
  <c r="H36" i="15" s="1"/>
  <c r="H37" i="15" s="1"/>
  <c r="H38" i="15" s="1"/>
  <c r="H39" i="15" s="1"/>
  <c r="H40" i="15" s="1"/>
  <c r="H41" i="15" s="1"/>
  <c r="H42" i="15" s="1"/>
  <c r="H43" i="15" s="1"/>
  <c r="H44" i="15" s="1"/>
  <c r="H45" i="15" s="1"/>
  <c r="H46" i="15" s="1"/>
  <c r="H47" i="15" s="1"/>
  <c r="H48" i="15" s="1"/>
  <c r="H49" i="15" s="1"/>
  <c r="H50" i="15" s="1"/>
  <c r="H51" i="15" s="1"/>
  <c r="H52" i="15" s="1"/>
  <c r="H53" i="15" s="1"/>
  <c r="H54" i="15" s="1"/>
  <c r="H55" i="15" s="1"/>
  <c r="H56" i="15" s="1"/>
  <c r="H57" i="15" s="1"/>
  <c r="H58" i="15" s="1"/>
  <c r="H59" i="15" s="1"/>
  <c r="H60" i="15" s="1"/>
  <c r="H61" i="15" s="1"/>
  <c r="H62" i="15" s="1"/>
  <c r="H63" i="15" s="1"/>
  <c r="H64" i="15" s="1"/>
  <c r="H65" i="15" s="1"/>
  <c r="H66" i="15" s="1"/>
  <c r="H67" i="15" s="1"/>
  <c r="H68" i="15" s="1"/>
  <c r="H69" i="15" s="1"/>
  <c r="H70" i="15" s="1"/>
  <c r="H71" i="15" s="1"/>
  <c r="H72" i="15" s="1"/>
  <c r="H73" i="15" s="1"/>
  <c r="H74" i="15" s="1"/>
  <c r="H75" i="15" s="1"/>
  <c r="H76" i="15" s="1"/>
  <c r="H77" i="15" s="1"/>
  <c r="H78" i="15" s="1"/>
  <c r="H79" i="15" s="1"/>
  <c r="H80" i="15" s="1"/>
  <c r="H81" i="15" s="1"/>
  <c r="H82" i="15" s="1"/>
  <c r="H83" i="15" s="1"/>
  <c r="H84" i="15" s="1"/>
  <c r="H85" i="15" s="1"/>
  <c r="H86" i="15" s="1"/>
  <c r="H87" i="15" s="1"/>
  <c r="H88" i="15" s="1"/>
  <c r="H89" i="15" s="1"/>
  <c r="H90" i="15" s="1"/>
  <c r="H91" i="15" s="1"/>
  <c r="H92" i="15" s="1"/>
  <c r="H93" i="15" s="1"/>
  <c r="H94" i="15" s="1"/>
  <c r="H95" i="15" s="1"/>
  <c r="H96" i="15" s="1"/>
  <c r="H97" i="15" s="1"/>
  <c r="H98" i="15" s="1"/>
  <c r="H100" i="15" l="1"/>
  <c r="H101" i="15" s="1"/>
  <c r="H102" i="15" s="1"/>
  <c r="H103" i="15" s="1"/>
  <c r="H104" i="15" s="1"/>
  <c r="H105" i="15" s="1"/>
  <c r="H99" i="15"/>
  <c r="J100" i="15"/>
  <c r="J101" i="15" s="1"/>
  <c r="J102" i="15" s="1"/>
  <c r="J103" i="15" s="1"/>
  <c r="J104" i="15" s="1"/>
  <c r="J105" i="15" s="1"/>
  <c r="J99" i="15"/>
  <c r="I100" i="15"/>
  <c r="I101" i="15" s="1"/>
  <c r="I102" i="15" s="1"/>
  <c r="I103" i="15" s="1"/>
  <c r="I104" i="15" s="1"/>
  <c r="I105" i="15" s="1"/>
  <c r="I99" i="15"/>
  <c r="L100" i="15"/>
  <c r="L101" i="15" s="1"/>
  <c r="L102" i="15" s="1"/>
  <c r="L103" i="15" s="1"/>
  <c r="L104" i="15" s="1"/>
  <c r="L105" i="15" s="1"/>
  <c r="L99" i="15"/>
  <c r="J107" i="15" l="1"/>
  <c r="J108" i="15" s="1"/>
  <c r="J109" i="15" s="1"/>
  <c r="J110" i="15" s="1"/>
  <c r="J111" i="15" s="1"/>
  <c r="J112" i="15" s="1"/>
  <c r="J113" i="15" s="1"/>
  <c r="J114" i="15" s="1"/>
  <c r="J115" i="15" s="1"/>
  <c r="J116" i="15" s="1"/>
  <c r="J117" i="15" s="1"/>
  <c r="J118" i="15" s="1"/>
  <c r="J119" i="15" s="1"/>
  <c r="J120" i="15" s="1"/>
  <c r="I126" i="15" s="1"/>
  <c r="I132" i="15" s="1"/>
  <c r="J106" i="15"/>
  <c r="L107" i="15"/>
  <c r="L108" i="15" s="1"/>
  <c r="L109" i="15" s="1"/>
  <c r="L110" i="15" s="1"/>
  <c r="L111" i="15" s="1"/>
  <c r="L112" i="15" s="1"/>
  <c r="L113" i="15" s="1"/>
  <c r="L114" i="15" s="1"/>
  <c r="L115" i="15" s="1"/>
  <c r="L116" i="15" s="1"/>
  <c r="L117" i="15" s="1"/>
  <c r="L118" i="15" s="1"/>
  <c r="L119" i="15" s="1"/>
  <c r="L120" i="15" s="1"/>
  <c r="L106" i="15"/>
  <c r="I107" i="15"/>
  <c r="I108" i="15" s="1"/>
  <c r="I109" i="15" s="1"/>
  <c r="I110" i="15" s="1"/>
  <c r="I111" i="15" s="1"/>
  <c r="I112" i="15" s="1"/>
  <c r="I113" i="15" s="1"/>
  <c r="I114" i="15" s="1"/>
  <c r="I115" i="15" s="1"/>
  <c r="I116" i="15" s="1"/>
  <c r="I117" i="15" s="1"/>
  <c r="I118" i="15" s="1"/>
  <c r="I119" i="15" s="1"/>
  <c r="I120" i="15" s="1"/>
  <c r="I106" i="15"/>
  <c r="H107" i="15"/>
  <c r="H108" i="15" s="1"/>
  <c r="H109" i="15" s="1"/>
  <c r="H110" i="15" s="1"/>
  <c r="H111" i="15" s="1"/>
  <c r="H112" i="15" s="1"/>
  <c r="H113" i="15" s="1"/>
  <c r="H114" i="15" s="1"/>
  <c r="H115" i="15" s="1"/>
  <c r="H116" i="15" s="1"/>
  <c r="H117" i="15" s="1"/>
  <c r="H118" i="15" s="1"/>
  <c r="H119" i="15" s="1"/>
  <c r="H120" i="15" s="1"/>
  <c r="H126" i="15" s="1"/>
  <c r="H132" i="15" s="1"/>
  <c r="H106" i="15"/>
  <c r="L7" i="14" l="1"/>
  <c r="L8" i="14" s="1"/>
  <c r="L9" i="14" s="1"/>
  <c r="L10" i="14" s="1"/>
  <c r="L11" i="14" s="1"/>
  <c r="L12" i="14" s="1"/>
  <c r="L13" i="14" s="1"/>
  <c r="L14" i="14" s="1"/>
  <c r="L15" i="14" s="1"/>
  <c r="L16" i="14" s="1"/>
  <c r="L17" i="14" s="1"/>
  <c r="L18" i="14" s="1"/>
  <c r="L19" i="14" s="1"/>
  <c r="L20" i="14" s="1"/>
  <c r="L21" i="14" s="1"/>
  <c r="L22" i="14" s="1"/>
  <c r="L23" i="14" s="1"/>
  <c r="L24" i="14" s="1"/>
  <c r="L25" i="14" s="1"/>
  <c r="L26" i="14" s="1"/>
  <c r="L27" i="14" s="1"/>
  <c r="L28" i="14" s="1"/>
  <c r="L29" i="14" s="1"/>
  <c r="L30" i="14" s="1"/>
  <c r="L31" i="14" s="1"/>
  <c r="L32" i="14" s="1"/>
  <c r="L33" i="14" s="1"/>
  <c r="L34" i="14" s="1"/>
  <c r="L35" i="14" s="1"/>
  <c r="L36" i="14" s="1"/>
  <c r="L37" i="14" s="1"/>
  <c r="L38" i="14" s="1"/>
  <c r="L39" i="14" s="1"/>
  <c r="L40" i="14" s="1"/>
  <c r="L41" i="14" s="1"/>
  <c r="L42" i="14" s="1"/>
  <c r="L43" i="14" s="1"/>
  <c r="L44" i="14" s="1"/>
  <c r="L45" i="14" s="1"/>
  <c r="L46" i="14" s="1"/>
  <c r="L47" i="14" s="1"/>
  <c r="L48" i="14" s="1"/>
  <c r="L49" i="14" s="1"/>
  <c r="L50" i="14" s="1"/>
  <c r="L51" i="14" s="1"/>
  <c r="L52" i="14" s="1"/>
  <c r="L53" i="14" s="1"/>
  <c r="L54" i="14" s="1"/>
  <c r="J7" i="14"/>
  <c r="J8" i="14" s="1"/>
  <c r="J9" i="14" s="1"/>
  <c r="J10" i="14" s="1"/>
  <c r="J11" i="14" s="1"/>
  <c r="J12" i="14" s="1"/>
  <c r="J13" i="14" s="1"/>
  <c r="J14" i="14" s="1"/>
  <c r="J15" i="14" s="1"/>
  <c r="J16" i="14" s="1"/>
  <c r="J17" i="14" s="1"/>
  <c r="J18" i="14" s="1"/>
  <c r="J19" i="14" s="1"/>
  <c r="J20" i="14" s="1"/>
  <c r="J21" i="14" s="1"/>
  <c r="J22" i="14" s="1"/>
  <c r="J23" i="14" s="1"/>
  <c r="J24" i="14" s="1"/>
  <c r="J25" i="14" s="1"/>
  <c r="J26" i="14" s="1"/>
  <c r="J27" i="14" s="1"/>
  <c r="J28" i="14" s="1"/>
  <c r="J29" i="14" s="1"/>
  <c r="J30" i="14" s="1"/>
  <c r="J31" i="14" s="1"/>
  <c r="J32" i="14" s="1"/>
  <c r="J33" i="14" s="1"/>
  <c r="J34" i="14" s="1"/>
  <c r="J35" i="14" s="1"/>
  <c r="J36" i="14" s="1"/>
  <c r="J37" i="14" s="1"/>
  <c r="J38" i="14" s="1"/>
  <c r="J39" i="14" s="1"/>
  <c r="J40" i="14" s="1"/>
  <c r="J41" i="14" s="1"/>
  <c r="J42" i="14" s="1"/>
  <c r="J43" i="14" s="1"/>
  <c r="J44" i="14" s="1"/>
  <c r="J45" i="14" s="1"/>
  <c r="J46" i="14" s="1"/>
  <c r="J47" i="14" s="1"/>
  <c r="J48" i="14" s="1"/>
  <c r="J49" i="14" s="1"/>
  <c r="J50" i="14" s="1"/>
  <c r="J51" i="14" s="1"/>
  <c r="J52" i="14" s="1"/>
  <c r="J53" i="14" s="1"/>
  <c r="J54" i="14" s="1"/>
  <c r="I7" i="14"/>
  <c r="I8" i="14" s="1"/>
  <c r="I9" i="14" s="1"/>
  <c r="I10" i="14" s="1"/>
  <c r="I11" i="14" s="1"/>
  <c r="I12" i="14" s="1"/>
  <c r="I13" i="14" s="1"/>
  <c r="I14" i="14" s="1"/>
  <c r="I15" i="14" s="1"/>
  <c r="I16" i="14" s="1"/>
  <c r="I17" i="14" s="1"/>
  <c r="I18" i="14" s="1"/>
  <c r="I19" i="14" s="1"/>
  <c r="I20" i="14" s="1"/>
  <c r="I21" i="14" s="1"/>
  <c r="I22" i="14" s="1"/>
  <c r="I23" i="14" s="1"/>
  <c r="I24" i="14" s="1"/>
  <c r="I25" i="14" s="1"/>
  <c r="I26" i="14" s="1"/>
  <c r="I27" i="14" s="1"/>
  <c r="I28" i="14" s="1"/>
  <c r="I29" i="14" s="1"/>
  <c r="I30" i="14" s="1"/>
  <c r="I31" i="14" s="1"/>
  <c r="I32" i="14" s="1"/>
  <c r="I33" i="14" s="1"/>
  <c r="I34" i="14" s="1"/>
  <c r="I35" i="14" s="1"/>
  <c r="I36" i="14" s="1"/>
  <c r="I37" i="14" s="1"/>
  <c r="I38" i="14" s="1"/>
  <c r="I39" i="14" s="1"/>
  <c r="I40" i="14" s="1"/>
  <c r="I41" i="14" s="1"/>
  <c r="I42" i="14" s="1"/>
  <c r="I43" i="14" s="1"/>
  <c r="I44" i="14" s="1"/>
  <c r="I45" i="14" s="1"/>
  <c r="I46" i="14" s="1"/>
  <c r="I47" i="14" s="1"/>
  <c r="I48" i="14" s="1"/>
  <c r="I49" i="14" s="1"/>
  <c r="I50" i="14" s="1"/>
  <c r="I51" i="14" s="1"/>
  <c r="I52" i="14" s="1"/>
  <c r="I53" i="14" s="1"/>
  <c r="I54" i="14" s="1"/>
  <c r="H7" i="14"/>
  <c r="H8" i="14" s="1"/>
  <c r="H9" i="14" s="1"/>
  <c r="H10" i="14" s="1"/>
  <c r="H11" i="14" s="1"/>
  <c r="H12" i="14" s="1"/>
  <c r="H13" i="14" s="1"/>
  <c r="H14" i="14" s="1"/>
  <c r="H15" i="14" s="1"/>
  <c r="H16" i="14" s="1"/>
  <c r="H17" i="14" s="1"/>
  <c r="H18" i="14" s="1"/>
  <c r="H19" i="14" s="1"/>
  <c r="H20" i="14" s="1"/>
  <c r="H21" i="14" s="1"/>
  <c r="H22" i="14" s="1"/>
  <c r="H23" i="14" s="1"/>
  <c r="H24" i="14" s="1"/>
  <c r="H25" i="14" s="1"/>
  <c r="H26" i="14" s="1"/>
  <c r="H27" i="14" s="1"/>
  <c r="H28" i="14" s="1"/>
  <c r="H29" i="14" s="1"/>
  <c r="H30" i="14" s="1"/>
  <c r="H31" i="14" s="1"/>
  <c r="H32" i="14" s="1"/>
  <c r="H33" i="14" s="1"/>
  <c r="H34" i="14" s="1"/>
  <c r="H35" i="14" s="1"/>
  <c r="H36" i="14" s="1"/>
  <c r="H37" i="14" s="1"/>
  <c r="H38" i="14" s="1"/>
  <c r="H39" i="14" s="1"/>
  <c r="H40" i="14" s="1"/>
  <c r="H41" i="14" s="1"/>
  <c r="H42" i="14" s="1"/>
  <c r="H43" i="14" s="1"/>
  <c r="H44" i="14" s="1"/>
  <c r="H45" i="14" s="1"/>
  <c r="H46" i="14" s="1"/>
  <c r="H47" i="14" s="1"/>
  <c r="H48" i="14" s="1"/>
  <c r="H49" i="14" s="1"/>
  <c r="H50" i="14" s="1"/>
  <c r="H51" i="14" s="1"/>
  <c r="H52" i="14" s="1"/>
  <c r="H53" i="14" s="1"/>
  <c r="H54" i="14" s="1"/>
  <c r="H56" i="14" l="1"/>
  <c r="H57" i="14" s="1"/>
  <c r="H58" i="14" s="1"/>
  <c r="H55" i="14"/>
  <c r="J56" i="14"/>
  <c r="J57" i="14" s="1"/>
  <c r="J58" i="14" s="1"/>
  <c r="J55" i="14"/>
  <c r="I56" i="14"/>
  <c r="I57" i="14" s="1"/>
  <c r="I58" i="14" s="1"/>
  <c r="I55" i="14"/>
  <c r="L56" i="14"/>
  <c r="L57" i="14" s="1"/>
  <c r="L58" i="14" s="1"/>
  <c r="L55" i="14"/>
  <c r="L60" i="14" l="1"/>
  <c r="L61" i="14" s="1"/>
  <c r="L59" i="14"/>
  <c r="I60" i="14"/>
  <c r="I61" i="14" s="1"/>
  <c r="I59" i="14"/>
  <c r="J60" i="14"/>
  <c r="J61" i="14" s="1"/>
  <c r="J59" i="14"/>
  <c r="H60" i="14"/>
  <c r="H61" i="14" s="1"/>
  <c r="H59" i="14"/>
  <c r="H63" i="14" l="1"/>
  <c r="H65" i="14" s="1"/>
  <c r="H62" i="14"/>
  <c r="J63" i="14"/>
  <c r="J65" i="14" s="1"/>
  <c r="J62" i="14"/>
  <c r="I63" i="14"/>
  <c r="I65" i="14" s="1"/>
  <c r="I62" i="14"/>
  <c r="L63" i="14"/>
  <c r="L65" i="14" s="1"/>
  <c r="L62" i="14"/>
  <c r="L67" i="14" l="1"/>
  <c r="L68" i="14" s="1"/>
  <c r="L69" i="14" s="1"/>
  <c r="L70" i="14" s="1"/>
  <c r="L71" i="14" s="1"/>
  <c r="L72" i="14" s="1"/>
  <c r="L73" i="14" s="1"/>
  <c r="L74" i="14" s="1"/>
  <c r="L75" i="14" s="1"/>
  <c r="L76" i="14" s="1"/>
  <c r="L77" i="14" s="1"/>
  <c r="L78" i="14" s="1"/>
  <c r="L79" i="14" s="1"/>
  <c r="L64" i="14"/>
  <c r="L66" i="14" s="1"/>
  <c r="I67" i="14"/>
  <c r="I68" i="14" s="1"/>
  <c r="I69" i="14" s="1"/>
  <c r="I70" i="14" s="1"/>
  <c r="I71" i="14" s="1"/>
  <c r="I72" i="14" s="1"/>
  <c r="I73" i="14" s="1"/>
  <c r="I74" i="14" s="1"/>
  <c r="I75" i="14" s="1"/>
  <c r="I76" i="14" s="1"/>
  <c r="I77" i="14" s="1"/>
  <c r="I78" i="14" s="1"/>
  <c r="I79" i="14" s="1"/>
  <c r="I64" i="14"/>
  <c r="I66" i="14" s="1"/>
  <c r="J67" i="14"/>
  <c r="J68" i="14" s="1"/>
  <c r="J69" i="14" s="1"/>
  <c r="J70" i="14" s="1"/>
  <c r="J71" i="14" s="1"/>
  <c r="J72" i="14" s="1"/>
  <c r="J73" i="14" s="1"/>
  <c r="J74" i="14" s="1"/>
  <c r="J75" i="14" s="1"/>
  <c r="J76" i="14" s="1"/>
  <c r="J77" i="14" s="1"/>
  <c r="J78" i="14" s="1"/>
  <c r="J79" i="14" s="1"/>
  <c r="I84" i="14" s="1"/>
  <c r="I86" i="14" s="1"/>
  <c r="J64" i="14"/>
  <c r="J66" i="14" s="1"/>
  <c r="H67" i="14"/>
  <c r="H68" i="14" s="1"/>
  <c r="H69" i="14" s="1"/>
  <c r="H70" i="14" s="1"/>
  <c r="H71" i="14" s="1"/>
  <c r="H72" i="14" s="1"/>
  <c r="H73" i="14" s="1"/>
  <c r="H74" i="14" s="1"/>
  <c r="H75" i="14" s="1"/>
  <c r="H76" i="14" s="1"/>
  <c r="H77" i="14" s="1"/>
  <c r="H78" i="14" s="1"/>
  <c r="H79" i="14" s="1"/>
  <c r="H84" i="14" s="1"/>
  <c r="H86" i="14" s="1"/>
  <c r="H64" i="14"/>
  <c r="H66" i="14" s="1"/>
  <c r="K147" i="13" l="1"/>
  <c r="K146" i="13"/>
  <c r="K145" i="13"/>
  <c r="K144" i="13"/>
  <c r="K143" i="13"/>
  <c r="K142" i="13"/>
  <c r="K141" i="13"/>
  <c r="K140" i="13"/>
  <c r="K139" i="13"/>
  <c r="K138" i="13"/>
  <c r="K137" i="13"/>
  <c r="K136" i="13"/>
  <c r="K135" i="13"/>
  <c r="K134" i="13"/>
  <c r="K133" i="13"/>
  <c r="K132" i="13"/>
  <c r="K131" i="13"/>
  <c r="K130" i="13"/>
  <c r="K129" i="13"/>
  <c r="K128" i="13"/>
  <c r="K127" i="13"/>
  <c r="K126" i="13"/>
  <c r="K125" i="13"/>
  <c r="K124" i="13"/>
  <c r="K123" i="13"/>
  <c r="K122" i="13"/>
  <c r="K121" i="13"/>
  <c r="K120" i="13"/>
  <c r="K119" i="13"/>
  <c r="K118" i="13"/>
  <c r="K117" i="13"/>
  <c r="K116" i="13"/>
  <c r="K115" i="13"/>
  <c r="K114" i="13"/>
  <c r="K113" i="13"/>
  <c r="K112" i="13"/>
  <c r="K111" i="13"/>
  <c r="K110" i="13"/>
  <c r="K109" i="13"/>
  <c r="K108" i="13"/>
  <c r="K107" i="13"/>
  <c r="K106" i="13"/>
  <c r="L7" i="13"/>
  <c r="L8" i="13" s="1"/>
  <c r="L9" i="13" s="1"/>
  <c r="L10" i="13" s="1"/>
  <c r="L11" i="13" s="1"/>
  <c r="L12" i="13" s="1"/>
  <c r="L13" i="13" s="1"/>
  <c r="L14" i="13" s="1"/>
  <c r="L15" i="13" s="1"/>
  <c r="L16" i="13" s="1"/>
  <c r="L17" i="13" s="1"/>
  <c r="L18" i="13" s="1"/>
  <c r="L19" i="13" s="1"/>
  <c r="L20" i="13" s="1"/>
  <c r="L21" i="13" s="1"/>
  <c r="L22" i="13" s="1"/>
  <c r="L23" i="13" s="1"/>
  <c r="L24" i="13" s="1"/>
  <c r="L25" i="13" s="1"/>
  <c r="L26" i="13" s="1"/>
  <c r="L27" i="13" s="1"/>
  <c r="L28" i="13" s="1"/>
  <c r="L29" i="13" s="1"/>
  <c r="L30" i="13" s="1"/>
  <c r="L31" i="13" s="1"/>
  <c r="L32" i="13" s="1"/>
  <c r="L33" i="13" s="1"/>
  <c r="L34" i="13" s="1"/>
  <c r="L35" i="13" s="1"/>
  <c r="L36" i="13" s="1"/>
  <c r="L37" i="13" s="1"/>
  <c r="L38" i="13" s="1"/>
  <c r="L39" i="13" s="1"/>
  <c r="L40" i="13" s="1"/>
  <c r="L41" i="13" s="1"/>
  <c r="L42" i="13" s="1"/>
  <c r="L43" i="13" s="1"/>
  <c r="L44" i="13" s="1"/>
  <c r="L45" i="13" s="1"/>
  <c r="L46" i="13" s="1"/>
  <c r="L47" i="13" s="1"/>
  <c r="L48" i="13" s="1"/>
  <c r="L49" i="13" s="1"/>
  <c r="L50" i="13" s="1"/>
  <c r="L51" i="13" s="1"/>
  <c r="L52" i="13" s="1"/>
  <c r="L53" i="13" s="1"/>
  <c r="L54" i="13" s="1"/>
  <c r="L55" i="13" s="1"/>
  <c r="L56" i="13" s="1"/>
  <c r="L57" i="13" s="1"/>
  <c r="L58" i="13" s="1"/>
  <c r="L59" i="13" s="1"/>
  <c r="L60" i="13" s="1"/>
  <c r="L61" i="13" s="1"/>
  <c r="L62" i="13" s="1"/>
  <c r="L63" i="13" s="1"/>
  <c r="L64" i="13" s="1"/>
  <c r="L65" i="13" s="1"/>
  <c r="L66" i="13" s="1"/>
  <c r="L67" i="13" s="1"/>
  <c r="L68" i="13" s="1"/>
  <c r="L69" i="13" s="1"/>
  <c r="L70" i="13" s="1"/>
  <c r="L71" i="13" s="1"/>
  <c r="L72" i="13" s="1"/>
  <c r="L73" i="13" s="1"/>
  <c r="L74" i="13" s="1"/>
  <c r="L75" i="13" s="1"/>
  <c r="L76" i="13" s="1"/>
  <c r="L77" i="13" s="1"/>
  <c r="L78" i="13" s="1"/>
  <c r="L79" i="13" s="1"/>
  <c r="L80" i="13" s="1"/>
  <c r="L81" i="13" s="1"/>
  <c r="L82" i="13" s="1"/>
  <c r="L83" i="13" s="1"/>
  <c r="L84" i="13" s="1"/>
  <c r="L85" i="13" s="1"/>
  <c r="L86" i="13" s="1"/>
  <c r="L87" i="13" s="1"/>
  <c r="L88" i="13" s="1"/>
  <c r="L89" i="13" s="1"/>
  <c r="L90" i="13" s="1"/>
  <c r="L91" i="13" s="1"/>
  <c r="L92" i="13" s="1"/>
  <c r="L93" i="13" s="1"/>
  <c r="L94" i="13" s="1"/>
  <c r="L95" i="13" s="1"/>
  <c r="L96" i="13" s="1"/>
  <c r="L97" i="13" s="1"/>
  <c r="L98" i="13" s="1"/>
  <c r="L99" i="13" s="1"/>
  <c r="L100" i="13" s="1"/>
  <c r="L101" i="13" s="1"/>
  <c r="L102" i="13" s="1"/>
  <c r="L103" i="13" s="1"/>
  <c r="L104" i="13" s="1"/>
  <c r="L105" i="13" s="1"/>
  <c r="L106" i="13" s="1"/>
  <c r="L107" i="13" s="1"/>
  <c r="L108" i="13" s="1"/>
  <c r="L109" i="13" s="1"/>
  <c r="L110" i="13" s="1"/>
  <c r="L111" i="13" s="1"/>
  <c r="L112" i="13" s="1"/>
  <c r="L113" i="13" s="1"/>
  <c r="J7" i="13"/>
  <c r="J8" i="13" s="1"/>
  <c r="J9" i="13" s="1"/>
  <c r="J10" i="13" s="1"/>
  <c r="J11" i="13" s="1"/>
  <c r="J12" i="13" s="1"/>
  <c r="J13" i="13" s="1"/>
  <c r="J14" i="13" s="1"/>
  <c r="J15" i="13" s="1"/>
  <c r="J16" i="13" s="1"/>
  <c r="J17" i="13" s="1"/>
  <c r="J18" i="13" s="1"/>
  <c r="J19" i="13" s="1"/>
  <c r="J20" i="13" s="1"/>
  <c r="J21" i="13" s="1"/>
  <c r="J22" i="13" s="1"/>
  <c r="J23" i="13" s="1"/>
  <c r="J24" i="13" s="1"/>
  <c r="J25" i="13" s="1"/>
  <c r="J26" i="13" s="1"/>
  <c r="J27" i="13" s="1"/>
  <c r="J28" i="13" s="1"/>
  <c r="J29" i="13" s="1"/>
  <c r="J30" i="13" s="1"/>
  <c r="J31" i="13" s="1"/>
  <c r="J32" i="13" s="1"/>
  <c r="J33" i="13" s="1"/>
  <c r="J34" i="13" s="1"/>
  <c r="J35" i="13" s="1"/>
  <c r="J36" i="13" s="1"/>
  <c r="J37" i="13" s="1"/>
  <c r="J38" i="13" s="1"/>
  <c r="J39" i="13" s="1"/>
  <c r="J40" i="13" s="1"/>
  <c r="J41" i="13" s="1"/>
  <c r="J42" i="13" s="1"/>
  <c r="J43" i="13" s="1"/>
  <c r="J44" i="13" s="1"/>
  <c r="J45" i="13" s="1"/>
  <c r="J46" i="13" s="1"/>
  <c r="J47" i="13" s="1"/>
  <c r="J48" i="13" s="1"/>
  <c r="J49" i="13" s="1"/>
  <c r="J50" i="13" s="1"/>
  <c r="J51" i="13" s="1"/>
  <c r="J52" i="13" s="1"/>
  <c r="J53" i="13" s="1"/>
  <c r="J54" i="13" s="1"/>
  <c r="J55" i="13" s="1"/>
  <c r="J56" i="13" s="1"/>
  <c r="J57" i="13" s="1"/>
  <c r="J58" i="13" s="1"/>
  <c r="J59" i="13" s="1"/>
  <c r="J60" i="13" s="1"/>
  <c r="J61" i="13" s="1"/>
  <c r="J62" i="13" s="1"/>
  <c r="J63" i="13" s="1"/>
  <c r="J64" i="13" s="1"/>
  <c r="J65" i="13" s="1"/>
  <c r="J66" i="13" s="1"/>
  <c r="J67" i="13" s="1"/>
  <c r="J68" i="13" s="1"/>
  <c r="J69" i="13" s="1"/>
  <c r="J70" i="13" s="1"/>
  <c r="J71" i="13" s="1"/>
  <c r="J72" i="13" s="1"/>
  <c r="J73" i="13" s="1"/>
  <c r="J74" i="13" s="1"/>
  <c r="J75" i="13" s="1"/>
  <c r="J76" i="13" s="1"/>
  <c r="J77" i="13" s="1"/>
  <c r="J78" i="13" s="1"/>
  <c r="J79" i="13" s="1"/>
  <c r="J80" i="13" s="1"/>
  <c r="J81" i="13" s="1"/>
  <c r="J82" i="13" s="1"/>
  <c r="J83" i="13" s="1"/>
  <c r="J84" i="13" s="1"/>
  <c r="J85" i="13" s="1"/>
  <c r="J86" i="13" s="1"/>
  <c r="J87" i="13" s="1"/>
  <c r="J88" i="13" s="1"/>
  <c r="J89" i="13" s="1"/>
  <c r="J90" i="13" s="1"/>
  <c r="J91" i="13" s="1"/>
  <c r="J92" i="13" s="1"/>
  <c r="J93" i="13" s="1"/>
  <c r="J94" i="13" s="1"/>
  <c r="J95" i="13" s="1"/>
  <c r="J96" i="13" s="1"/>
  <c r="J97" i="13" s="1"/>
  <c r="J98" i="13" s="1"/>
  <c r="J99" i="13" s="1"/>
  <c r="J100" i="13" s="1"/>
  <c r="J101" i="13" s="1"/>
  <c r="J102" i="13" s="1"/>
  <c r="J103" i="13" s="1"/>
  <c r="J104" i="13" s="1"/>
  <c r="J105" i="13" s="1"/>
  <c r="J106" i="13" s="1"/>
  <c r="J107" i="13" s="1"/>
  <c r="J108" i="13" s="1"/>
  <c r="J109" i="13" s="1"/>
  <c r="J110" i="13" s="1"/>
  <c r="J111" i="13" s="1"/>
  <c r="J112" i="13" s="1"/>
  <c r="J113" i="13" s="1"/>
  <c r="I7" i="13"/>
  <c r="I8" i="13" s="1"/>
  <c r="I9" i="13" s="1"/>
  <c r="I10" i="13" s="1"/>
  <c r="I11" i="13" s="1"/>
  <c r="I12" i="13" s="1"/>
  <c r="I13" i="13" s="1"/>
  <c r="I14" i="13" s="1"/>
  <c r="I15" i="13" s="1"/>
  <c r="I16" i="13" s="1"/>
  <c r="I17" i="13" s="1"/>
  <c r="I18" i="13" s="1"/>
  <c r="I19" i="13" s="1"/>
  <c r="I20" i="13" s="1"/>
  <c r="I21" i="13" s="1"/>
  <c r="I22" i="13" s="1"/>
  <c r="I23" i="13" s="1"/>
  <c r="I24" i="13" s="1"/>
  <c r="I25" i="13" s="1"/>
  <c r="I26" i="13" s="1"/>
  <c r="I27" i="13" s="1"/>
  <c r="I28" i="13" s="1"/>
  <c r="I29" i="13" s="1"/>
  <c r="I30" i="13" s="1"/>
  <c r="I31" i="13" s="1"/>
  <c r="I32" i="13" s="1"/>
  <c r="I33" i="13" s="1"/>
  <c r="I34" i="13" s="1"/>
  <c r="I35" i="13" s="1"/>
  <c r="I36" i="13" s="1"/>
  <c r="I37" i="13" s="1"/>
  <c r="I38" i="13" s="1"/>
  <c r="I39" i="13" s="1"/>
  <c r="I40" i="13" s="1"/>
  <c r="I41" i="13" s="1"/>
  <c r="I42" i="13" s="1"/>
  <c r="I43" i="13" s="1"/>
  <c r="I44" i="13" s="1"/>
  <c r="I45" i="13" s="1"/>
  <c r="I46" i="13" s="1"/>
  <c r="I47" i="13" s="1"/>
  <c r="I48" i="13" s="1"/>
  <c r="I49" i="13" s="1"/>
  <c r="I50" i="13" s="1"/>
  <c r="I51" i="13" s="1"/>
  <c r="I52" i="13" s="1"/>
  <c r="I53" i="13" s="1"/>
  <c r="I54" i="13" s="1"/>
  <c r="I55" i="13" s="1"/>
  <c r="I56" i="13" s="1"/>
  <c r="I57" i="13" s="1"/>
  <c r="I58" i="13" s="1"/>
  <c r="I59" i="13" s="1"/>
  <c r="I60" i="13" s="1"/>
  <c r="I61" i="13" s="1"/>
  <c r="I62" i="13" s="1"/>
  <c r="I63" i="13" s="1"/>
  <c r="I64" i="13" s="1"/>
  <c r="I65" i="13" s="1"/>
  <c r="I66" i="13" s="1"/>
  <c r="I67" i="13" s="1"/>
  <c r="I68" i="13" s="1"/>
  <c r="I69" i="13" s="1"/>
  <c r="I70" i="13" s="1"/>
  <c r="I71" i="13" s="1"/>
  <c r="I72" i="13" s="1"/>
  <c r="I73" i="13" s="1"/>
  <c r="I74" i="13" s="1"/>
  <c r="I75" i="13" s="1"/>
  <c r="I76" i="13" s="1"/>
  <c r="I77" i="13" s="1"/>
  <c r="I78" i="13" s="1"/>
  <c r="I79" i="13" s="1"/>
  <c r="I80" i="13" s="1"/>
  <c r="I81" i="13" s="1"/>
  <c r="I82" i="13" s="1"/>
  <c r="I83" i="13" s="1"/>
  <c r="I84" i="13" s="1"/>
  <c r="I85" i="13" s="1"/>
  <c r="I86" i="13" s="1"/>
  <c r="I87" i="13" s="1"/>
  <c r="I88" i="13" s="1"/>
  <c r="I89" i="13" s="1"/>
  <c r="I90" i="13" s="1"/>
  <c r="I91" i="13" s="1"/>
  <c r="I92" i="13" s="1"/>
  <c r="I93" i="13" s="1"/>
  <c r="I94" i="13" s="1"/>
  <c r="I95" i="13" s="1"/>
  <c r="I96" i="13" s="1"/>
  <c r="I97" i="13" s="1"/>
  <c r="I98" i="13" s="1"/>
  <c r="I99" i="13" s="1"/>
  <c r="I100" i="13" s="1"/>
  <c r="I101" i="13" s="1"/>
  <c r="I102" i="13" s="1"/>
  <c r="I103" i="13" s="1"/>
  <c r="I104" i="13" s="1"/>
  <c r="I105" i="13" s="1"/>
  <c r="I106" i="13" s="1"/>
  <c r="I107" i="13" s="1"/>
  <c r="I108" i="13" s="1"/>
  <c r="I109" i="13" s="1"/>
  <c r="I110" i="13" s="1"/>
  <c r="I111" i="13" s="1"/>
  <c r="I112" i="13" s="1"/>
  <c r="I113" i="13" s="1"/>
  <c r="H7" i="13"/>
  <c r="H8" i="13" s="1"/>
  <c r="H9" i="13" s="1"/>
  <c r="H10" i="13" s="1"/>
  <c r="H11" i="13" s="1"/>
  <c r="H12" i="13" s="1"/>
  <c r="H13" i="13" s="1"/>
  <c r="H14" i="13" s="1"/>
  <c r="H15" i="13" s="1"/>
  <c r="H16" i="13" s="1"/>
  <c r="H17" i="13" s="1"/>
  <c r="H18" i="13" s="1"/>
  <c r="H19" i="13" s="1"/>
  <c r="H20" i="13" s="1"/>
  <c r="H21" i="13" s="1"/>
  <c r="H22" i="13" s="1"/>
  <c r="H23" i="13" s="1"/>
  <c r="H24" i="13" s="1"/>
  <c r="H25" i="13" s="1"/>
  <c r="H26" i="13" s="1"/>
  <c r="H27" i="13" s="1"/>
  <c r="H28" i="13" s="1"/>
  <c r="H29" i="13" s="1"/>
  <c r="H30" i="13" s="1"/>
  <c r="H31" i="13" s="1"/>
  <c r="H32" i="13" s="1"/>
  <c r="H33" i="13" s="1"/>
  <c r="H34" i="13" s="1"/>
  <c r="H35" i="13" s="1"/>
  <c r="H36" i="13" s="1"/>
  <c r="H37" i="13" s="1"/>
  <c r="H38" i="13" s="1"/>
  <c r="H39" i="13" s="1"/>
  <c r="H40" i="13" s="1"/>
  <c r="H41" i="13" s="1"/>
  <c r="H42" i="13" s="1"/>
  <c r="H43" i="13" s="1"/>
  <c r="H44" i="13" s="1"/>
  <c r="H45" i="13" s="1"/>
  <c r="H46" i="13" s="1"/>
  <c r="H47" i="13" s="1"/>
  <c r="H48" i="13" s="1"/>
  <c r="H49" i="13" s="1"/>
  <c r="H50" i="13" s="1"/>
  <c r="H51" i="13" s="1"/>
  <c r="H52" i="13" s="1"/>
  <c r="H53" i="13" s="1"/>
  <c r="H54" i="13" s="1"/>
  <c r="H55" i="13" s="1"/>
  <c r="H56" i="13" s="1"/>
  <c r="H57" i="13" s="1"/>
  <c r="H58" i="13" s="1"/>
  <c r="H59" i="13" s="1"/>
  <c r="H60" i="13" s="1"/>
  <c r="H61" i="13" s="1"/>
  <c r="H62" i="13" s="1"/>
  <c r="H63" i="13" s="1"/>
  <c r="H64" i="13" s="1"/>
  <c r="H65" i="13" s="1"/>
  <c r="H66" i="13" s="1"/>
  <c r="H67" i="13" s="1"/>
  <c r="H68" i="13" s="1"/>
  <c r="H69" i="13" s="1"/>
  <c r="H70" i="13" s="1"/>
  <c r="H71" i="13" s="1"/>
  <c r="H72" i="13" s="1"/>
  <c r="H73" i="13" s="1"/>
  <c r="H74" i="13" s="1"/>
  <c r="H75" i="13" s="1"/>
  <c r="H76" i="13" s="1"/>
  <c r="H77" i="13" s="1"/>
  <c r="H78" i="13" s="1"/>
  <c r="H79" i="13" s="1"/>
  <c r="H80" i="13" s="1"/>
  <c r="H81" i="13" s="1"/>
  <c r="H82" i="13" s="1"/>
  <c r="H83" i="13" s="1"/>
  <c r="H84" i="13" s="1"/>
  <c r="H85" i="13" s="1"/>
  <c r="H86" i="13" s="1"/>
  <c r="H87" i="13" s="1"/>
  <c r="H88" i="13" s="1"/>
  <c r="H89" i="13" s="1"/>
  <c r="H90" i="13" s="1"/>
  <c r="H91" i="13" s="1"/>
  <c r="H92" i="13" s="1"/>
  <c r="H93" i="13" s="1"/>
  <c r="H94" i="13" s="1"/>
  <c r="H95" i="13" s="1"/>
  <c r="H96" i="13" s="1"/>
  <c r="H97" i="13" s="1"/>
  <c r="H98" i="13" s="1"/>
  <c r="H99" i="13" s="1"/>
  <c r="H100" i="13" s="1"/>
  <c r="H101" i="13" s="1"/>
  <c r="H102" i="13" s="1"/>
  <c r="H103" i="13" s="1"/>
  <c r="H104" i="13" s="1"/>
  <c r="H105" i="13" s="1"/>
  <c r="H106" i="13" s="1"/>
  <c r="H107" i="13" s="1"/>
  <c r="H108" i="13" s="1"/>
  <c r="H109" i="13" s="1"/>
  <c r="H110" i="13" s="1"/>
  <c r="H111" i="13" s="1"/>
  <c r="H112" i="13" s="1"/>
  <c r="H113" i="13" s="1"/>
  <c r="H115" i="13" l="1"/>
  <c r="H114" i="13"/>
  <c r="H116" i="13" s="1"/>
  <c r="H117" i="13" s="1"/>
  <c r="H118" i="13" s="1"/>
  <c r="H119" i="13" s="1"/>
  <c r="H120" i="13" s="1"/>
  <c r="H121" i="13" s="1"/>
  <c r="H122" i="13" s="1"/>
  <c r="H123" i="13" s="1"/>
  <c r="H124" i="13" s="1"/>
  <c r="H125" i="13" s="1"/>
  <c r="H126" i="13" s="1"/>
  <c r="J115" i="13"/>
  <c r="J114" i="13"/>
  <c r="J116" i="13" s="1"/>
  <c r="J117" i="13" s="1"/>
  <c r="J118" i="13" s="1"/>
  <c r="J119" i="13" s="1"/>
  <c r="J120" i="13" s="1"/>
  <c r="J121" i="13" s="1"/>
  <c r="J122" i="13" s="1"/>
  <c r="J123" i="13" s="1"/>
  <c r="J124" i="13" s="1"/>
  <c r="J125" i="13" s="1"/>
  <c r="J126" i="13" s="1"/>
  <c r="I114" i="13"/>
  <c r="I116" i="13" s="1"/>
  <c r="I117" i="13" s="1"/>
  <c r="I118" i="13" s="1"/>
  <c r="I119" i="13" s="1"/>
  <c r="I120" i="13" s="1"/>
  <c r="I121" i="13" s="1"/>
  <c r="I122" i="13" s="1"/>
  <c r="I123" i="13" s="1"/>
  <c r="I124" i="13" s="1"/>
  <c r="I125" i="13" s="1"/>
  <c r="I126" i="13" s="1"/>
  <c r="I115" i="13"/>
  <c r="L115" i="13"/>
  <c r="L114" i="13"/>
  <c r="L116" i="13" s="1"/>
  <c r="L117" i="13" s="1"/>
  <c r="L118" i="13" s="1"/>
  <c r="L119" i="13" s="1"/>
  <c r="L120" i="13" s="1"/>
  <c r="L121" i="13" s="1"/>
  <c r="L122" i="13" s="1"/>
  <c r="L123" i="13" s="1"/>
  <c r="L124" i="13" s="1"/>
  <c r="L125" i="13" s="1"/>
  <c r="L126" i="13" s="1"/>
  <c r="J129" i="13" l="1"/>
  <c r="J127" i="13"/>
  <c r="J131" i="13" s="1"/>
  <c r="J132" i="13" s="1"/>
  <c r="J133" i="13" s="1"/>
  <c r="J134" i="13" s="1"/>
  <c r="J135" i="13" s="1"/>
  <c r="J136" i="13" s="1"/>
  <c r="J137" i="13" s="1"/>
  <c r="J138" i="13" s="1"/>
  <c r="J139" i="13" s="1"/>
  <c r="J140" i="13" s="1"/>
  <c r="J141" i="13" s="1"/>
  <c r="J142" i="13" s="1"/>
  <c r="J143" i="13" s="1"/>
  <c r="J144" i="13" s="1"/>
  <c r="J145" i="13" s="1"/>
  <c r="J146" i="13" s="1"/>
  <c r="J147" i="13" s="1"/>
  <c r="I154" i="13" s="1"/>
  <c r="I159" i="13" s="1"/>
  <c r="J130" i="13"/>
  <c r="J128" i="13"/>
  <c r="H129" i="13"/>
  <c r="H127" i="13"/>
  <c r="H131" i="13" s="1"/>
  <c r="H132" i="13" s="1"/>
  <c r="H133" i="13" s="1"/>
  <c r="H134" i="13" s="1"/>
  <c r="H135" i="13" s="1"/>
  <c r="H136" i="13" s="1"/>
  <c r="H137" i="13" s="1"/>
  <c r="H138" i="13" s="1"/>
  <c r="H139" i="13" s="1"/>
  <c r="H140" i="13" s="1"/>
  <c r="H141" i="13" s="1"/>
  <c r="H142" i="13" s="1"/>
  <c r="H143" i="13" s="1"/>
  <c r="H144" i="13" s="1"/>
  <c r="H145" i="13" s="1"/>
  <c r="H146" i="13" s="1"/>
  <c r="H147" i="13" s="1"/>
  <c r="H154" i="13" s="1"/>
  <c r="H159" i="13" s="1"/>
  <c r="H130" i="13"/>
  <c r="H128" i="13"/>
  <c r="L129" i="13"/>
  <c r="L127" i="13"/>
  <c r="L131" i="13" s="1"/>
  <c r="L132" i="13" s="1"/>
  <c r="L133" i="13" s="1"/>
  <c r="L134" i="13" s="1"/>
  <c r="L135" i="13" s="1"/>
  <c r="L136" i="13" s="1"/>
  <c r="L137" i="13" s="1"/>
  <c r="L138" i="13" s="1"/>
  <c r="L139" i="13" s="1"/>
  <c r="L140" i="13" s="1"/>
  <c r="L141" i="13" s="1"/>
  <c r="L142" i="13" s="1"/>
  <c r="L143" i="13" s="1"/>
  <c r="L144" i="13" s="1"/>
  <c r="L145" i="13" s="1"/>
  <c r="L146" i="13" s="1"/>
  <c r="L147" i="13" s="1"/>
  <c r="L130" i="13"/>
  <c r="L128" i="13"/>
  <c r="I130" i="13"/>
  <c r="I128" i="13"/>
  <c r="I129" i="13"/>
  <c r="I127" i="13"/>
  <c r="I131" i="13" s="1"/>
  <c r="I132" i="13" s="1"/>
  <c r="I133" i="13" s="1"/>
  <c r="I134" i="13" s="1"/>
  <c r="I135" i="13" s="1"/>
  <c r="I136" i="13" s="1"/>
  <c r="I137" i="13" s="1"/>
  <c r="I138" i="13" s="1"/>
  <c r="I139" i="13" s="1"/>
  <c r="I140" i="13" s="1"/>
  <c r="I141" i="13" s="1"/>
  <c r="I142" i="13" s="1"/>
  <c r="I143" i="13" s="1"/>
  <c r="I144" i="13" s="1"/>
  <c r="I145" i="13" s="1"/>
  <c r="I146" i="13" s="1"/>
  <c r="I147" i="13" s="1"/>
  <c r="L7" i="12" l="1"/>
  <c r="L8" i="12" s="1"/>
  <c r="L9" i="12" s="1"/>
  <c r="L10" i="12" s="1"/>
  <c r="L11" i="12" s="1"/>
  <c r="L12" i="12" s="1"/>
  <c r="L13" i="12" s="1"/>
  <c r="L14" i="12" s="1"/>
  <c r="L15" i="12" s="1"/>
  <c r="L16" i="12" s="1"/>
  <c r="L17" i="12" s="1"/>
  <c r="L18" i="12" s="1"/>
  <c r="L19" i="12" s="1"/>
  <c r="L20" i="12" s="1"/>
  <c r="L21" i="12" s="1"/>
  <c r="L22" i="12" s="1"/>
  <c r="L23" i="12" s="1"/>
  <c r="L24" i="12" s="1"/>
  <c r="L25" i="12" s="1"/>
  <c r="L26" i="12" s="1"/>
  <c r="L27" i="12" s="1"/>
  <c r="L28" i="12" s="1"/>
  <c r="L29" i="12" s="1"/>
  <c r="L30" i="12" s="1"/>
  <c r="L31" i="12" s="1"/>
  <c r="L32" i="12" s="1"/>
  <c r="L33" i="12" s="1"/>
  <c r="L34" i="12" s="1"/>
  <c r="L35" i="12" s="1"/>
  <c r="L36" i="12" s="1"/>
  <c r="L37" i="12" s="1"/>
  <c r="L38" i="12" s="1"/>
  <c r="L39" i="12" s="1"/>
  <c r="L40" i="12" s="1"/>
  <c r="L41" i="12" s="1"/>
  <c r="L42" i="12" s="1"/>
  <c r="L43" i="12" s="1"/>
  <c r="L44" i="12" s="1"/>
  <c r="L45" i="12" s="1"/>
  <c r="L46" i="12" s="1"/>
  <c r="L47" i="12" s="1"/>
  <c r="L48" i="12" s="1"/>
  <c r="L49" i="12" s="1"/>
  <c r="L50" i="12" s="1"/>
  <c r="L51" i="12" s="1"/>
  <c r="L52" i="12" s="1"/>
  <c r="L53" i="12" s="1"/>
  <c r="L54" i="12" s="1"/>
  <c r="L55" i="12" s="1"/>
  <c r="L56" i="12" s="1"/>
  <c r="L57" i="12" s="1"/>
  <c r="L58" i="12" s="1"/>
  <c r="L59" i="12" s="1"/>
  <c r="L60" i="12" s="1"/>
  <c r="L61" i="12" s="1"/>
  <c r="L62" i="12" s="1"/>
  <c r="L63" i="12" s="1"/>
  <c r="L64" i="12" s="1"/>
  <c r="L65" i="12" s="1"/>
  <c r="L66" i="12" s="1"/>
  <c r="L67" i="12" s="1"/>
  <c r="L68" i="12" s="1"/>
  <c r="L69" i="12" s="1"/>
  <c r="L70" i="12" s="1"/>
  <c r="L71" i="12" s="1"/>
  <c r="L72" i="12" s="1"/>
  <c r="L73" i="12" s="1"/>
  <c r="L74" i="12" s="1"/>
  <c r="L75" i="12" s="1"/>
  <c r="L76" i="12" s="1"/>
  <c r="L77" i="12" s="1"/>
  <c r="L78" i="12" s="1"/>
  <c r="L79" i="12" s="1"/>
  <c r="L80" i="12" s="1"/>
  <c r="L81" i="12" s="1"/>
  <c r="L82" i="12" s="1"/>
  <c r="L83" i="12" s="1"/>
  <c r="L84" i="12" s="1"/>
  <c r="L85" i="12" s="1"/>
  <c r="L86" i="12" s="1"/>
  <c r="L87" i="12" s="1"/>
  <c r="L88" i="12" s="1"/>
  <c r="L89" i="12" s="1"/>
  <c r="L90" i="12" s="1"/>
  <c r="L91" i="12" s="1"/>
  <c r="L92" i="12" s="1"/>
  <c r="L93" i="12" s="1"/>
  <c r="L94" i="12" s="1"/>
  <c r="L95" i="12" s="1"/>
  <c r="L96" i="12" s="1"/>
  <c r="J7" i="12"/>
  <c r="J8" i="12" s="1"/>
  <c r="J9" i="12" s="1"/>
  <c r="J10" i="12" s="1"/>
  <c r="J11" i="12" s="1"/>
  <c r="J12" i="12" s="1"/>
  <c r="J13" i="12" s="1"/>
  <c r="J14" i="12" s="1"/>
  <c r="J15" i="12" s="1"/>
  <c r="J16" i="12" s="1"/>
  <c r="J17" i="12" s="1"/>
  <c r="J18" i="12" s="1"/>
  <c r="J19" i="12" s="1"/>
  <c r="J20" i="12" s="1"/>
  <c r="J21" i="12" s="1"/>
  <c r="J22" i="12" s="1"/>
  <c r="J23" i="12" s="1"/>
  <c r="J24" i="12" s="1"/>
  <c r="J25" i="12" s="1"/>
  <c r="J26" i="12" s="1"/>
  <c r="J27" i="12" s="1"/>
  <c r="J28" i="12" s="1"/>
  <c r="J29" i="12" s="1"/>
  <c r="J30" i="12" s="1"/>
  <c r="J31" i="12" s="1"/>
  <c r="J32" i="12" s="1"/>
  <c r="J33" i="12" s="1"/>
  <c r="J34" i="12" s="1"/>
  <c r="J35" i="12" s="1"/>
  <c r="J36" i="12" s="1"/>
  <c r="J37" i="12" s="1"/>
  <c r="J38" i="12" s="1"/>
  <c r="J39" i="12" s="1"/>
  <c r="J40" i="12" s="1"/>
  <c r="J41" i="12" s="1"/>
  <c r="J42" i="12" s="1"/>
  <c r="J43" i="12" s="1"/>
  <c r="J44" i="12" s="1"/>
  <c r="J45" i="12" s="1"/>
  <c r="J46" i="12" s="1"/>
  <c r="J47" i="12" s="1"/>
  <c r="J48" i="12" s="1"/>
  <c r="J49" i="12" s="1"/>
  <c r="J50" i="12" s="1"/>
  <c r="J51" i="12" s="1"/>
  <c r="J52" i="12" s="1"/>
  <c r="J53" i="12" s="1"/>
  <c r="J54" i="12" s="1"/>
  <c r="J55" i="12" s="1"/>
  <c r="J56" i="12" s="1"/>
  <c r="J57" i="12" s="1"/>
  <c r="J58" i="12" s="1"/>
  <c r="J59" i="12" s="1"/>
  <c r="J60" i="12" s="1"/>
  <c r="J61" i="12" s="1"/>
  <c r="J62" i="12" s="1"/>
  <c r="J63" i="12" s="1"/>
  <c r="J64" i="12" s="1"/>
  <c r="J65" i="12" s="1"/>
  <c r="J66" i="12" s="1"/>
  <c r="J67" i="12" s="1"/>
  <c r="J68" i="12" s="1"/>
  <c r="J69" i="12" s="1"/>
  <c r="J70" i="12" s="1"/>
  <c r="J71" i="12" s="1"/>
  <c r="J72" i="12" s="1"/>
  <c r="J73" i="12" s="1"/>
  <c r="J74" i="12" s="1"/>
  <c r="J75" i="12" s="1"/>
  <c r="J76" i="12" s="1"/>
  <c r="J77" i="12" s="1"/>
  <c r="J78" i="12" s="1"/>
  <c r="J79" i="12" s="1"/>
  <c r="J80" i="12" s="1"/>
  <c r="J81" i="12" s="1"/>
  <c r="J82" i="12" s="1"/>
  <c r="J83" i="12" s="1"/>
  <c r="J84" i="12" s="1"/>
  <c r="J85" i="12" s="1"/>
  <c r="J86" i="12" s="1"/>
  <c r="J87" i="12" s="1"/>
  <c r="J88" i="12" s="1"/>
  <c r="J89" i="12" s="1"/>
  <c r="J90" i="12" s="1"/>
  <c r="J91" i="12" s="1"/>
  <c r="J92" i="12" s="1"/>
  <c r="J93" i="12" s="1"/>
  <c r="J94" i="12" s="1"/>
  <c r="J95" i="12" s="1"/>
  <c r="J96" i="12" s="1"/>
  <c r="I7" i="12"/>
  <c r="I8" i="12" s="1"/>
  <c r="I9" i="12" s="1"/>
  <c r="I10" i="12" s="1"/>
  <c r="I11" i="12" s="1"/>
  <c r="I12" i="12" s="1"/>
  <c r="I13" i="12" s="1"/>
  <c r="I14" i="12" s="1"/>
  <c r="I15" i="12" s="1"/>
  <c r="I16" i="12" s="1"/>
  <c r="I17" i="12" s="1"/>
  <c r="I18" i="12" s="1"/>
  <c r="I19" i="12" s="1"/>
  <c r="I20" i="12" s="1"/>
  <c r="I21" i="12" s="1"/>
  <c r="I22" i="12" s="1"/>
  <c r="I23" i="12" s="1"/>
  <c r="I24" i="12" s="1"/>
  <c r="I25" i="12" s="1"/>
  <c r="I26" i="12" s="1"/>
  <c r="I27" i="12" s="1"/>
  <c r="I28" i="12" s="1"/>
  <c r="I29" i="12" s="1"/>
  <c r="I30" i="12" s="1"/>
  <c r="I31" i="12" s="1"/>
  <c r="I32" i="12" s="1"/>
  <c r="I33" i="12" s="1"/>
  <c r="I34" i="12" s="1"/>
  <c r="I35" i="12" s="1"/>
  <c r="I36" i="12" s="1"/>
  <c r="I37" i="12" s="1"/>
  <c r="I38" i="12" s="1"/>
  <c r="I39" i="12" s="1"/>
  <c r="I40" i="12" s="1"/>
  <c r="I41" i="12" s="1"/>
  <c r="I42" i="12" s="1"/>
  <c r="I43" i="12" s="1"/>
  <c r="I44" i="12" s="1"/>
  <c r="I45" i="12" s="1"/>
  <c r="I46" i="12" s="1"/>
  <c r="I47" i="12" s="1"/>
  <c r="I48" i="12" s="1"/>
  <c r="I49" i="12" s="1"/>
  <c r="I50" i="12" s="1"/>
  <c r="I51" i="12" s="1"/>
  <c r="I52" i="12" s="1"/>
  <c r="I53" i="12" s="1"/>
  <c r="I54" i="12" s="1"/>
  <c r="I55" i="12" s="1"/>
  <c r="I56" i="12" s="1"/>
  <c r="I57" i="12" s="1"/>
  <c r="I58" i="12" s="1"/>
  <c r="I59" i="12" s="1"/>
  <c r="I60" i="12" s="1"/>
  <c r="I61" i="12" s="1"/>
  <c r="I62" i="12" s="1"/>
  <c r="I63" i="12" s="1"/>
  <c r="I64" i="12" s="1"/>
  <c r="I65" i="12" s="1"/>
  <c r="I66" i="12" s="1"/>
  <c r="I67" i="12" s="1"/>
  <c r="I68" i="12" s="1"/>
  <c r="I69" i="12" s="1"/>
  <c r="I70" i="12" s="1"/>
  <c r="I71" i="12" s="1"/>
  <c r="I72" i="12" s="1"/>
  <c r="I73" i="12" s="1"/>
  <c r="I74" i="12" s="1"/>
  <c r="I75" i="12" s="1"/>
  <c r="I76" i="12" s="1"/>
  <c r="I77" i="12" s="1"/>
  <c r="I78" i="12" s="1"/>
  <c r="I79" i="12" s="1"/>
  <c r="I80" i="12" s="1"/>
  <c r="I81" i="12" s="1"/>
  <c r="I82" i="12" s="1"/>
  <c r="I83" i="12" s="1"/>
  <c r="I84" i="12" s="1"/>
  <c r="I85" i="12" s="1"/>
  <c r="I86" i="12" s="1"/>
  <c r="I87" i="12" s="1"/>
  <c r="I88" i="12" s="1"/>
  <c r="I89" i="12" s="1"/>
  <c r="I90" i="12" s="1"/>
  <c r="I91" i="12" s="1"/>
  <c r="I92" i="12" s="1"/>
  <c r="I93" i="12" s="1"/>
  <c r="I94" i="12" s="1"/>
  <c r="I95" i="12" s="1"/>
  <c r="I96" i="12" s="1"/>
  <c r="H7" i="12"/>
  <c r="H8" i="12" s="1"/>
  <c r="H9" i="12" s="1"/>
  <c r="H10" i="12" s="1"/>
  <c r="H11" i="12" s="1"/>
  <c r="H12" i="12" s="1"/>
  <c r="H13" i="12" s="1"/>
  <c r="H14" i="12" s="1"/>
  <c r="H15" i="12" s="1"/>
  <c r="H16" i="12" s="1"/>
  <c r="H17" i="12" s="1"/>
  <c r="H18" i="12" s="1"/>
  <c r="H19" i="12" s="1"/>
  <c r="H20" i="12" s="1"/>
  <c r="H21" i="12" s="1"/>
  <c r="H22" i="12" s="1"/>
  <c r="H23" i="12" s="1"/>
  <c r="H24" i="12" s="1"/>
  <c r="H25" i="12" s="1"/>
  <c r="H26" i="12" s="1"/>
  <c r="H27" i="12" s="1"/>
  <c r="H28" i="12" s="1"/>
  <c r="H29" i="12" s="1"/>
  <c r="H30" i="12" s="1"/>
  <c r="H31" i="12" s="1"/>
  <c r="H32" i="12" s="1"/>
  <c r="H33" i="12" s="1"/>
  <c r="H34" i="12" s="1"/>
  <c r="H35" i="12" s="1"/>
  <c r="H36" i="12" s="1"/>
  <c r="H37" i="12" s="1"/>
  <c r="H38" i="12" s="1"/>
  <c r="H39" i="12" s="1"/>
  <c r="H40" i="12" s="1"/>
  <c r="H41" i="12" s="1"/>
  <c r="H42" i="12" s="1"/>
  <c r="H43" i="12" s="1"/>
  <c r="H44" i="12" s="1"/>
  <c r="H45" i="12" s="1"/>
  <c r="H46" i="12" s="1"/>
  <c r="H47" i="12" s="1"/>
  <c r="H48" i="12" s="1"/>
  <c r="H49" i="12" s="1"/>
  <c r="H50" i="12" s="1"/>
  <c r="H51" i="12" s="1"/>
  <c r="H52" i="12" s="1"/>
  <c r="H53" i="12" s="1"/>
  <c r="H54" i="12" s="1"/>
  <c r="H55" i="12" s="1"/>
  <c r="H56" i="12" s="1"/>
  <c r="H57" i="12" s="1"/>
  <c r="H58" i="12" s="1"/>
  <c r="H59" i="12" s="1"/>
  <c r="H60" i="12" s="1"/>
  <c r="H61" i="12" s="1"/>
  <c r="H62" i="12" s="1"/>
  <c r="H63" i="12" s="1"/>
  <c r="H64" i="12" s="1"/>
  <c r="H65" i="12" s="1"/>
  <c r="H66" i="12" s="1"/>
  <c r="H67" i="12" s="1"/>
  <c r="H68" i="12" s="1"/>
  <c r="H69" i="12" s="1"/>
  <c r="H70" i="12" s="1"/>
  <c r="H71" i="12" s="1"/>
  <c r="H72" i="12" s="1"/>
  <c r="H73" i="12" s="1"/>
  <c r="H74" i="12" s="1"/>
  <c r="H75" i="12" s="1"/>
  <c r="H76" i="12" s="1"/>
  <c r="H77" i="12" s="1"/>
  <c r="H78" i="12" s="1"/>
  <c r="H79" i="12" s="1"/>
  <c r="H80" i="12" s="1"/>
  <c r="H81" i="12" s="1"/>
  <c r="H82" i="12" s="1"/>
  <c r="H83" i="12" s="1"/>
  <c r="H84" i="12" s="1"/>
  <c r="H85" i="12" s="1"/>
  <c r="H86" i="12" s="1"/>
  <c r="H87" i="12" s="1"/>
  <c r="H88" i="12" s="1"/>
  <c r="H89" i="12" s="1"/>
  <c r="H90" i="12" s="1"/>
  <c r="H91" i="12" s="1"/>
  <c r="H92" i="12" s="1"/>
  <c r="H93" i="12" s="1"/>
  <c r="H94" i="12" s="1"/>
  <c r="H95" i="12" s="1"/>
  <c r="H96" i="12" s="1"/>
  <c r="H98" i="12" l="1"/>
  <c r="H99" i="12" s="1"/>
  <c r="H100" i="12" s="1"/>
  <c r="H101" i="12" s="1"/>
  <c r="H102" i="12" s="1"/>
  <c r="H97" i="12"/>
  <c r="J98" i="12"/>
  <c r="J99" i="12" s="1"/>
  <c r="J100" i="12" s="1"/>
  <c r="J101" i="12" s="1"/>
  <c r="J102" i="12" s="1"/>
  <c r="J97" i="12"/>
  <c r="I98" i="12"/>
  <c r="I99" i="12" s="1"/>
  <c r="I100" i="12" s="1"/>
  <c r="I101" i="12" s="1"/>
  <c r="I102" i="12" s="1"/>
  <c r="I97" i="12"/>
  <c r="L98" i="12"/>
  <c r="L99" i="12" s="1"/>
  <c r="L100" i="12" s="1"/>
  <c r="L101" i="12" s="1"/>
  <c r="L102" i="12" s="1"/>
  <c r="L97" i="12"/>
  <c r="L104" i="12" l="1"/>
  <c r="L106" i="12" s="1"/>
  <c r="L107" i="12" s="1"/>
  <c r="L108" i="12" s="1"/>
  <c r="L109" i="12" s="1"/>
  <c r="L110" i="12" s="1"/>
  <c r="L111" i="12" s="1"/>
  <c r="L112" i="12" s="1"/>
  <c r="L103" i="12"/>
  <c r="L105" i="12" s="1"/>
  <c r="I104" i="12"/>
  <c r="I106" i="12" s="1"/>
  <c r="I107" i="12" s="1"/>
  <c r="I108" i="12" s="1"/>
  <c r="I109" i="12" s="1"/>
  <c r="I110" i="12" s="1"/>
  <c r="I111" i="12" s="1"/>
  <c r="I112" i="12" s="1"/>
  <c r="I103" i="12"/>
  <c r="I105" i="12" s="1"/>
  <c r="J104" i="12"/>
  <c r="J106" i="12" s="1"/>
  <c r="J107" i="12" s="1"/>
  <c r="J108" i="12" s="1"/>
  <c r="J109" i="12" s="1"/>
  <c r="J110" i="12" s="1"/>
  <c r="J111" i="12" s="1"/>
  <c r="J112" i="12" s="1"/>
  <c r="I116" i="12" s="1"/>
  <c r="I118" i="12" s="1"/>
  <c r="J103" i="12"/>
  <c r="J105" i="12" s="1"/>
  <c r="H104" i="12"/>
  <c r="H106" i="12" s="1"/>
  <c r="H107" i="12" s="1"/>
  <c r="H108" i="12" s="1"/>
  <c r="H109" i="12" s="1"/>
  <c r="H110" i="12" s="1"/>
  <c r="H111" i="12" s="1"/>
  <c r="H112" i="12" s="1"/>
  <c r="H116" i="12" s="1"/>
  <c r="H118" i="12" s="1"/>
  <c r="H103" i="12"/>
  <c r="H105" i="12" s="1"/>
  <c r="L7" i="11" l="1"/>
  <c r="L8" i="11" s="1"/>
  <c r="L9" i="11" s="1"/>
  <c r="L10" i="11" s="1"/>
  <c r="L11" i="11" s="1"/>
  <c r="L12" i="11" s="1"/>
  <c r="L13" i="11" s="1"/>
  <c r="L14" i="11" s="1"/>
  <c r="L15" i="11" s="1"/>
  <c r="L16" i="11" s="1"/>
  <c r="L17" i="11" s="1"/>
  <c r="L18" i="11" s="1"/>
  <c r="L19" i="11" s="1"/>
  <c r="L20" i="11" s="1"/>
  <c r="L21" i="11" s="1"/>
  <c r="L22" i="11" s="1"/>
  <c r="L23" i="11" s="1"/>
  <c r="L24" i="11" s="1"/>
  <c r="L25" i="11" s="1"/>
  <c r="L26" i="11" s="1"/>
  <c r="L27" i="11" s="1"/>
  <c r="L28" i="11" s="1"/>
  <c r="L29" i="11" s="1"/>
  <c r="L30" i="11" s="1"/>
  <c r="L31" i="11" s="1"/>
  <c r="L32" i="11" s="1"/>
  <c r="L33" i="11" s="1"/>
  <c r="L34" i="11" s="1"/>
  <c r="L35" i="11" s="1"/>
  <c r="L36" i="11" s="1"/>
  <c r="L37" i="11" s="1"/>
  <c r="L38" i="11" s="1"/>
  <c r="L39" i="11" s="1"/>
  <c r="L40" i="11" s="1"/>
  <c r="L41" i="11" s="1"/>
  <c r="L42" i="11" s="1"/>
  <c r="L43" i="11" s="1"/>
  <c r="L44" i="11" s="1"/>
  <c r="L45" i="11" s="1"/>
  <c r="L46" i="11" s="1"/>
  <c r="L47" i="11" s="1"/>
  <c r="L48" i="11" s="1"/>
  <c r="L49" i="11" s="1"/>
  <c r="L50" i="11" s="1"/>
  <c r="J7" i="11"/>
  <c r="J8" i="11" s="1"/>
  <c r="J9" i="11" s="1"/>
  <c r="J10" i="11" s="1"/>
  <c r="J11" i="11" s="1"/>
  <c r="J12" i="11" s="1"/>
  <c r="J13" i="11" s="1"/>
  <c r="J14" i="11" s="1"/>
  <c r="J15" i="11" s="1"/>
  <c r="J16" i="11" s="1"/>
  <c r="J17" i="11" s="1"/>
  <c r="J18" i="11" s="1"/>
  <c r="J19" i="11" s="1"/>
  <c r="J20" i="11" s="1"/>
  <c r="J21" i="11" s="1"/>
  <c r="J22" i="11" s="1"/>
  <c r="J23" i="11" s="1"/>
  <c r="J24" i="11" s="1"/>
  <c r="J25" i="11" s="1"/>
  <c r="J26" i="11" s="1"/>
  <c r="J27" i="11" s="1"/>
  <c r="J28" i="11" s="1"/>
  <c r="J29" i="11" s="1"/>
  <c r="J30" i="11" s="1"/>
  <c r="J31" i="11" s="1"/>
  <c r="J32" i="11" s="1"/>
  <c r="J33" i="11" s="1"/>
  <c r="J34" i="11" s="1"/>
  <c r="J35" i="11" s="1"/>
  <c r="J36" i="11" s="1"/>
  <c r="J37" i="11" s="1"/>
  <c r="J38" i="11" s="1"/>
  <c r="J39" i="11" s="1"/>
  <c r="J40" i="11" s="1"/>
  <c r="J41" i="11" s="1"/>
  <c r="J42" i="11" s="1"/>
  <c r="J43" i="11" s="1"/>
  <c r="J44" i="11" s="1"/>
  <c r="J45" i="11" s="1"/>
  <c r="J46" i="11" s="1"/>
  <c r="J47" i="11" s="1"/>
  <c r="J48" i="11" s="1"/>
  <c r="J49" i="11" s="1"/>
  <c r="J50" i="11" s="1"/>
  <c r="I56" i="11" s="1"/>
  <c r="I59" i="11" s="1"/>
  <c r="I7" i="11"/>
  <c r="I8" i="11" s="1"/>
  <c r="I9" i="11" s="1"/>
  <c r="I10" i="11" s="1"/>
  <c r="I11" i="11" s="1"/>
  <c r="I12" i="11" s="1"/>
  <c r="I13" i="11" s="1"/>
  <c r="I14" i="11" s="1"/>
  <c r="I15" i="11" s="1"/>
  <c r="I16" i="11" s="1"/>
  <c r="I17" i="11" s="1"/>
  <c r="I18" i="11" s="1"/>
  <c r="I19" i="11" s="1"/>
  <c r="I20" i="11" s="1"/>
  <c r="I21" i="11" s="1"/>
  <c r="I22" i="11" s="1"/>
  <c r="I23" i="11" s="1"/>
  <c r="I24" i="11" s="1"/>
  <c r="I25" i="11" s="1"/>
  <c r="I26" i="11" s="1"/>
  <c r="I27" i="11" s="1"/>
  <c r="I28" i="11" s="1"/>
  <c r="I29" i="11" s="1"/>
  <c r="I30" i="11" s="1"/>
  <c r="I31" i="11" s="1"/>
  <c r="I32" i="11" s="1"/>
  <c r="I33" i="11" s="1"/>
  <c r="I34" i="11" s="1"/>
  <c r="I35" i="11" s="1"/>
  <c r="I36" i="11" s="1"/>
  <c r="I37" i="11" s="1"/>
  <c r="I38" i="11" s="1"/>
  <c r="I39" i="11" s="1"/>
  <c r="I40" i="11" s="1"/>
  <c r="I41" i="11" s="1"/>
  <c r="I42" i="11" s="1"/>
  <c r="I43" i="11" s="1"/>
  <c r="I44" i="11" s="1"/>
  <c r="I45" i="11" s="1"/>
  <c r="I46" i="11" s="1"/>
  <c r="I47" i="11" s="1"/>
  <c r="I48" i="11" s="1"/>
  <c r="I49" i="11" s="1"/>
  <c r="I50" i="11" s="1"/>
  <c r="H7" i="11"/>
  <c r="H8" i="11" s="1"/>
  <c r="H9" i="11" s="1"/>
  <c r="H10" i="11" s="1"/>
  <c r="H11" i="11" s="1"/>
  <c r="H12" i="11" s="1"/>
  <c r="H13" i="11" s="1"/>
  <c r="H14" i="11" s="1"/>
  <c r="H15" i="11" s="1"/>
  <c r="H16" i="11" s="1"/>
  <c r="H17" i="11" s="1"/>
  <c r="H18" i="11" s="1"/>
  <c r="H19" i="11" s="1"/>
  <c r="H20" i="11" s="1"/>
  <c r="H21" i="11" s="1"/>
  <c r="H22" i="11" s="1"/>
  <c r="H23" i="11" s="1"/>
  <c r="H24" i="11" s="1"/>
  <c r="H25" i="11" s="1"/>
  <c r="H26" i="11" s="1"/>
  <c r="H27" i="11" s="1"/>
  <c r="H28" i="11" s="1"/>
  <c r="H29" i="11" s="1"/>
  <c r="H30" i="11" s="1"/>
  <c r="H31" i="11" s="1"/>
  <c r="H32" i="11" s="1"/>
  <c r="H33" i="11" s="1"/>
  <c r="H34" i="11" s="1"/>
  <c r="H35" i="11" s="1"/>
  <c r="H36" i="11" s="1"/>
  <c r="H37" i="11" s="1"/>
  <c r="H38" i="11" s="1"/>
  <c r="H39" i="11" s="1"/>
  <c r="H40" i="11" s="1"/>
  <c r="H41" i="11" s="1"/>
  <c r="H42" i="11" s="1"/>
  <c r="H43" i="11" s="1"/>
  <c r="H44" i="11" s="1"/>
  <c r="H45" i="11" s="1"/>
  <c r="H46" i="11" s="1"/>
  <c r="H47" i="11" s="1"/>
  <c r="H48" i="11" s="1"/>
  <c r="H49" i="11" s="1"/>
  <c r="H50" i="11" s="1"/>
  <c r="H56" i="11" s="1"/>
  <c r="H59" i="11" s="1"/>
  <c r="K133" i="10" l="1"/>
  <c r="K132" i="10"/>
  <c r="K131" i="10"/>
  <c r="K130" i="10"/>
  <c r="K129" i="10"/>
  <c r="K128" i="10"/>
  <c r="K127" i="10"/>
  <c r="K126" i="10"/>
  <c r="K125" i="10"/>
  <c r="K124" i="10"/>
  <c r="K123" i="10"/>
  <c r="K122" i="10"/>
  <c r="K121" i="10"/>
  <c r="K120" i="10"/>
  <c r="K119" i="10"/>
  <c r="K118" i="10"/>
  <c r="K117" i="10"/>
  <c r="K116" i="10"/>
  <c r="K115" i="10"/>
  <c r="K114" i="10"/>
  <c r="K113" i="10"/>
  <c r="K112" i="10"/>
  <c r="K111" i="10"/>
  <c r="K110" i="10"/>
  <c r="K109" i="10"/>
  <c r="K108" i="10"/>
  <c r="K107" i="10"/>
  <c r="K106" i="10"/>
  <c r="K105" i="10"/>
  <c r="K104" i="10"/>
  <c r="K103" i="10"/>
  <c r="K102" i="10"/>
  <c r="K101" i="10"/>
  <c r="K100" i="10"/>
  <c r="K99" i="10"/>
  <c r="K98" i="10"/>
  <c r="K97" i="10"/>
  <c r="K96" i="10"/>
  <c r="K95" i="10"/>
  <c r="K94" i="10"/>
  <c r="K93" i="10"/>
  <c r="K92" i="10"/>
  <c r="K91" i="10"/>
  <c r="K90" i="10"/>
  <c r="K89" i="10"/>
  <c r="K88" i="10"/>
  <c r="K87" i="10"/>
  <c r="K86" i="10"/>
  <c r="K85" i="10"/>
  <c r="K84" i="10"/>
  <c r="K83" i="10"/>
  <c r="K82" i="10"/>
  <c r="K81" i="10"/>
  <c r="K80" i="10"/>
  <c r="K79" i="10"/>
  <c r="K78" i="10"/>
  <c r="K77" i="10"/>
  <c r="K76" i="10"/>
  <c r="K75" i="10"/>
  <c r="K74" i="10"/>
  <c r="K73" i="10"/>
  <c r="K72" i="10"/>
  <c r="K71" i="10"/>
  <c r="K70" i="10"/>
  <c r="J32" i="10"/>
  <c r="J33" i="10" s="1"/>
  <c r="J34" i="10" s="1"/>
  <c r="J35" i="10" s="1"/>
  <c r="J36" i="10" s="1"/>
  <c r="J37" i="10" s="1"/>
  <c r="J38" i="10" s="1"/>
  <c r="J39" i="10" s="1"/>
  <c r="J40" i="10" s="1"/>
  <c r="J41" i="10" s="1"/>
  <c r="J42" i="10" s="1"/>
  <c r="J43" i="10" s="1"/>
  <c r="J44" i="10" s="1"/>
  <c r="J45" i="10" s="1"/>
  <c r="J46" i="10" s="1"/>
  <c r="J47" i="10" s="1"/>
  <c r="J48" i="10" s="1"/>
  <c r="J49" i="10" s="1"/>
  <c r="J50" i="10" s="1"/>
  <c r="J51" i="10" s="1"/>
  <c r="J52" i="10" s="1"/>
  <c r="J53" i="10" s="1"/>
  <c r="J54" i="10" s="1"/>
  <c r="J55" i="10" s="1"/>
  <c r="J56" i="10" s="1"/>
  <c r="J57" i="10" s="1"/>
  <c r="J58" i="10" s="1"/>
  <c r="J59" i="10" s="1"/>
  <c r="J60" i="10" s="1"/>
  <c r="J61" i="10" s="1"/>
  <c r="J62" i="10" s="1"/>
  <c r="J63" i="10" s="1"/>
  <c r="J64" i="10" s="1"/>
  <c r="J65" i="10" s="1"/>
  <c r="J66" i="10" s="1"/>
  <c r="J67" i="10" s="1"/>
  <c r="J68" i="10" s="1"/>
  <c r="J69" i="10" s="1"/>
  <c r="J70" i="10" s="1"/>
  <c r="J71" i="10" s="1"/>
  <c r="J72" i="10" s="1"/>
  <c r="J73" i="10" s="1"/>
  <c r="J74" i="10" s="1"/>
  <c r="J75" i="10" s="1"/>
  <c r="J76" i="10" s="1"/>
  <c r="J77" i="10" s="1"/>
  <c r="J78" i="10" s="1"/>
  <c r="J79" i="10" s="1"/>
  <c r="J80" i="10" s="1"/>
  <c r="J81" i="10" s="1"/>
  <c r="J82" i="10" s="1"/>
  <c r="J83" i="10" s="1"/>
  <c r="J84" i="10" s="1"/>
  <c r="J85" i="10" s="1"/>
  <c r="J86" i="10" s="1"/>
  <c r="J87" i="10" s="1"/>
  <c r="J88" i="10" s="1"/>
  <c r="J89" i="10" s="1"/>
  <c r="J90" i="10" s="1"/>
  <c r="J91" i="10" s="1"/>
  <c r="J92" i="10" s="1"/>
  <c r="J93" i="10" s="1"/>
  <c r="J94" i="10" s="1"/>
  <c r="J95" i="10" s="1"/>
  <c r="J96" i="10" s="1"/>
  <c r="J97" i="10" s="1"/>
  <c r="J98" i="10" s="1"/>
  <c r="J99" i="10" s="1"/>
  <c r="H32" i="10"/>
  <c r="H33" i="10" s="1"/>
  <c r="H34" i="10" s="1"/>
  <c r="H35" i="10" s="1"/>
  <c r="H36" i="10" s="1"/>
  <c r="H37" i="10" s="1"/>
  <c r="H38" i="10" s="1"/>
  <c r="H39" i="10" s="1"/>
  <c r="H40" i="10" s="1"/>
  <c r="H41" i="10" s="1"/>
  <c r="H42" i="10" s="1"/>
  <c r="H43" i="10" s="1"/>
  <c r="H44" i="10" s="1"/>
  <c r="H45" i="10" s="1"/>
  <c r="H46" i="10" s="1"/>
  <c r="H47" i="10" s="1"/>
  <c r="H48" i="10" s="1"/>
  <c r="H49" i="10" s="1"/>
  <c r="H50" i="10" s="1"/>
  <c r="H51" i="10" s="1"/>
  <c r="H52" i="10" s="1"/>
  <c r="H53" i="10" s="1"/>
  <c r="H54" i="10" s="1"/>
  <c r="H55" i="10" s="1"/>
  <c r="H56" i="10" s="1"/>
  <c r="H57" i="10" s="1"/>
  <c r="H58" i="10" s="1"/>
  <c r="H59" i="10" s="1"/>
  <c r="H60" i="10" s="1"/>
  <c r="H61" i="10" s="1"/>
  <c r="H62" i="10" s="1"/>
  <c r="H63" i="10" s="1"/>
  <c r="H64" i="10" s="1"/>
  <c r="H65" i="10" s="1"/>
  <c r="H66" i="10" s="1"/>
  <c r="H67" i="10" s="1"/>
  <c r="H68" i="10" s="1"/>
  <c r="H69" i="10" s="1"/>
  <c r="H70" i="10" s="1"/>
  <c r="H71" i="10" s="1"/>
  <c r="H72" i="10" s="1"/>
  <c r="H73" i="10" s="1"/>
  <c r="H74" i="10" s="1"/>
  <c r="H75" i="10" s="1"/>
  <c r="H76" i="10" s="1"/>
  <c r="H77" i="10" s="1"/>
  <c r="H78" i="10" s="1"/>
  <c r="H79" i="10" s="1"/>
  <c r="H80" i="10" s="1"/>
  <c r="H81" i="10" s="1"/>
  <c r="H82" i="10" s="1"/>
  <c r="H83" i="10" s="1"/>
  <c r="H84" i="10" s="1"/>
  <c r="H85" i="10" s="1"/>
  <c r="H86" i="10" s="1"/>
  <c r="H87" i="10" s="1"/>
  <c r="H88" i="10" s="1"/>
  <c r="H89" i="10" s="1"/>
  <c r="H90" i="10" s="1"/>
  <c r="H91" i="10" s="1"/>
  <c r="H92" i="10" s="1"/>
  <c r="H93" i="10" s="1"/>
  <c r="H94" i="10" s="1"/>
  <c r="H95" i="10" s="1"/>
  <c r="H96" i="10" s="1"/>
  <c r="H97" i="10" s="1"/>
  <c r="H98" i="10" s="1"/>
  <c r="H99" i="10" s="1"/>
  <c r="J26" i="10"/>
  <c r="J27" i="10" s="1"/>
  <c r="J28" i="10" s="1"/>
  <c r="J29" i="10" s="1"/>
  <c r="H26" i="10"/>
  <c r="H27" i="10" s="1"/>
  <c r="H28" i="10" s="1"/>
  <c r="H29" i="10" s="1"/>
  <c r="L7" i="10"/>
  <c r="L8" i="10" s="1"/>
  <c r="L9" i="10" s="1"/>
  <c r="L10" i="10" s="1"/>
  <c r="L11" i="10" s="1"/>
  <c r="L12" i="10" s="1"/>
  <c r="L13" i="10" s="1"/>
  <c r="L14" i="10" s="1"/>
  <c r="L15" i="10" s="1"/>
  <c r="L16" i="10" s="1"/>
  <c r="L17" i="10" s="1"/>
  <c r="L18" i="10" s="1"/>
  <c r="L19" i="10" s="1"/>
  <c r="L20" i="10" s="1"/>
  <c r="L21" i="10" s="1"/>
  <c r="L22" i="10" s="1"/>
  <c r="L23" i="10" s="1"/>
  <c r="L24" i="10" s="1"/>
  <c r="L26" i="10" s="1"/>
  <c r="L27" i="10" s="1"/>
  <c r="L28" i="10" s="1"/>
  <c r="L29" i="10" s="1"/>
  <c r="L30" i="10" s="1"/>
  <c r="L31" i="10" s="1"/>
  <c r="L32" i="10" s="1"/>
  <c r="L33" i="10" s="1"/>
  <c r="L34" i="10" s="1"/>
  <c r="L35" i="10" s="1"/>
  <c r="L36" i="10" s="1"/>
  <c r="L37" i="10" s="1"/>
  <c r="L38" i="10" s="1"/>
  <c r="L39" i="10" s="1"/>
  <c r="L40" i="10" s="1"/>
  <c r="L41" i="10" s="1"/>
  <c r="L42" i="10" s="1"/>
  <c r="L43" i="10" s="1"/>
  <c r="L44" i="10" s="1"/>
  <c r="L45" i="10" s="1"/>
  <c r="L46" i="10" s="1"/>
  <c r="L47" i="10" s="1"/>
  <c r="L48" i="10" s="1"/>
  <c r="L49" i="10" s="1"/>
  <c r="L50" i="10" s="1"/>
  <c r="L51" i="10" s="1"/>
  <c r="L52" i="10" s="1"/>
  <c r="L53" i="10" s="1"/>
  <c r="L54" i="10" s="1"/>
  <c r="L55" i="10" s="1"/>
  <c r="L56" i="10" s="1"/>
  <c r="L57" i="10" s="1"/>
  <c r="L58" i="10" s="1"/>
  <c r="L59" i="10" s="1"/>
  <c r="L60" i="10" s="1"/>
  <c r="L61" i="10" s="1"/>
  <c r="L62" i="10" s="1"/>
  <c r="L63" i="10" s="1"/>
  <c r="L64" i="10" s="1"/>
  <c r="L65" i="10" s="1"/>
  <c r="L66" i="10" s="1"/>
  <c r="L67" i="10" s="1"/>
  <c r="L68" i="10" s="1"/>
  <c r="L69" i="10" s="1"/>
  <c r="L70" i="10" s="1"/>
  <c r="L71" i="10" s="1"/>
  <c r="L72" i="10" s="1"/>
  <c r="L73" i="10" s="1"/>
  <c r="L74" i="10" s="1"/>
  <c r="L75" i="10" s="1"/>
  <c r="L76" i="10" s="1"/>
  <c r="L77" i="10" s="1"/>
  <c r="L78" i="10" s="1"/>
  <c r="L79" i="10" s="1"/>
  <c r="L80" i="10" s="1"/>
  <c r="L81" i="10" s="1"/>
  <c r="L82" i="10" s="1"/>
  <c r="L83" i="10" s="1"/>
  <c r="L84" i="10" s="1"/>
  <c r="L85" i="10" s="1"/>
  <c r="L86" i="10" s="1"/>
  <c r="L87" i="10" s="1"/>
  <c r="L88" i="10" s="1"/>
  <c r="L89" i="10" s="1"/>
  <c r="L90" i="10" s="1"/>
  <c r="L91" i="10" s="1"/>
  <c r="L92" i="10" s="1"/>
  <c r="L93" i="10" s="1"/>
  <c r="L94" i="10" s="1"/>
  <c r="L95" i="10" s="1"/>
  <c r="L96" i="10" s="1"/>
  <c r="L97" i="10" s="1"/>
  <c r="L98" i="10" s="1"/>
  <c r="L99" i="10" s="1"/>
  <c r="J7" i="10"/>
  <c r="J8" i="10" s="1"/>
  <c r="J9" i="10" s="1"/>
  <c r="J10" i="10" s="1"/>
  <c r="J11" i="10" s="1"/>
  <c r="J12" i="10" s="1"/>
  <c r="J13" i="10" s="1"/>
  <c r="J14" i="10" s="1"/>
  <c r="J15" i="10" s="1"/>
  <c r="J16" i="10" s="1"/>
  <c r="J17" i="10" s="1"/>
  <c r="J18" i="10" s="1"/>
  <c r="J19" i="10" s="1"/>
  <c r="J20" i="10" s="1"/>
  <c r="J21" i="10" s="1"/>
  <c r="J22" i="10" s="1"/>
  <c r="I7" i="10"/>
  <c r="I8" i="10" s="1"/>
  <c r="I9" i="10" s="1"/>
  <c r="I10" i="10" s="1"/>
  <c r="I11" i="10" s="1"/>
  <c r="I12" i="10" s="1"/>
  <c r="I13" i="10" s="1"/>
  <c r="I14" i="10" s="1"/>
  <c r="I15" i="10" s="1"/>
  <c r="I16" i="10" s="1"/>
  <c r="I17" i="10" s="1"/>
  <c r="I18" i="10" s="1"/>
  <c r="I19" i="10" s="1"/>
  <c r="I20" i="10" s="1"/>
  <c r="I21" i="10" s="1"/>
  <c r="I22" i="10" s="1"/>
  <c r="I23" i="10" s="1"/>
  <c r="I24" i="10" s="1"/>
  <c r="I26" i="10" s="1"/>
  <c r="I27" i="10" s="1"/>
  <c r="I28" i="10" s="1"/>
  <c r="I29" i="10" s="1"/>
  <c r="I30" i="10" s="1"/>
  <c r="I31" i="10" s="1"/>
  <c r="I32" i="10" s="1"/>
  <c r="I33" i="10" s="1"/>
  <c r="I34" i="10" s="1"/>
  <c r="I35" i="10" s="1"/>
  <c r="I36" i="10" s="1"/>
  <c r="I37" i="10" s="1"/>
  <c r="I38" i="10" s="1"/>
  <c r="I39" i="10" s="1"/>
  <c r="I40" i="10" s="1"/>
  <c r="I41" i="10" s="1"/>
  <c r="I42" i="10" s="1"/>
  <c r="I43" i="10" s="1"/>
  <c r="I44" i="10" s="1"/>
  <c r="I45" i="10" s="1"/>
  <c r="I46" i="10" s="1"/>
  <c r="I47" i="10" s="1"/>
  <c r="I48" i="10" s="1"/>
  <c r="I49" i="10" s="1"/>
  <c r="I50" i="10" s="1"/>
  <c r="I51" i="10" s="1"/>
  <c r="I52" i="10" s="1"/>
  <c r="I53" i="10" s="1"/>
  <c r="I54" i="10" s="1"/>
  <c r="I55" i="10" s="1"/>
  <c r="I56" i="10" s="1"/>
  <c r="I57" i="10" s="1"/>
  <c r="I58" i="10" s="1"/>
  <c r="I59" i="10" s="1"/>
  <c r="I60" i="10" s="1"/>
  <c r="I61" i="10" s="1"/>
  <c r="I62" i="10" s="1"/>
  <c r="I63" i="10" s="1"/>
  <c r="I64" i="10" s="1"/>
  <c r="I65" i="10" s="1"/>
  <c r="I66" i="10" s="1"/>
  <c r="I67" i="10" s="1"/>
  <c r="I68" i="10" s="1"/>
  <c r="I69" i="10" s="1"/>
  <c r="I70" i="10" s="1"/>
  <c r="I71" i="10" s="1"/>
  <c r="I72" i="10" s="1"/>
  <c r="I73" i="10" s="1"/>
  <c r="I74" i="10" s="1"/>
  <c r="I75" i="10" s="1"/>
  <c r="I76" i="10" s="1"/>
  <c r="I77" i="10" s="1"/>
  <c r="I78" i="10" s="1"/>
  <c r="I79" i="10" s="1"/>
  <c r="I80" i="10" s="1"/>
  <c r="I81" i="10" s="1"/>
  <c r="I82" i="10" s="1"/>
  <c r="I83" i="10" s="1"/>
  <c r="I84" i="10" s="1"/>
  <c r="I85" i="10" s="1"/>
  <c r="I86" i="10" s="1"/>
  <c r="I87" i="10" s="1"/>
  <c r="I88" i="10" s="1"/>
  <c r="I89" i="10" s="1"/>
  <c r="I90" i="10" s="1"/>
  <c r="I91" i="10" s="1"/>
  <c r="I92" i="10" s="1"/>
  <c r="I93" i="10" s="1"/>
  <c r="I94" i="10" s="1"/>
  <c r="I95" i="10" s="1"/>
  <c r="I96" i="10" s="1"/>
  <c r="I97" i="10" s="1"/>
  <c r="I98" i="10" s="1"/>
  <c r="I99" i="10" s="1"/>
  <c r="H7" i="10"/>
  <c r="H8" i="10" s="1"/>
  <c r="H9" i="10" s="1"/>
  <c r="H10" i="10" s="1"/>
  <c r="H11" i="10" s="1"/>
  <c r="H12" i="10" s="1"/>
  <c r="H13" i="10" s="1"/>
  <c r="H14" i="10" s="1"/>
  <c r="H15" i="10" s="1"/>
  <c r="H16" i="10" s="1"/>
  <c r="H17" i="10" s="1"/>
  <c r="H18" i="10" s="1"/>
  <c r="H19" i="10" s="1"/>
  <c r="H20" i="10" s="1"/>
  <c r="H21" i="10" s="1"/>
  <c r="H22" i="10" s="1"/>
  <c r="I100" i="10" l="1"/>
  <c r="I101" i="10"/>
  <c r="H101" i="10"/>
  <c r="H100" i="10"/>
  <c r="L101" i="10"/>
  <c r="L100" i="10"/>
  <c r="J101" i="10"/>
  <c r="J100" i="10"/>
  <c r="I102" i="10" l="1"/>
  <c r="I103" i="10"/>
  <c r="I104" i="10" s="1"/>
  <c r="I105" i="10" s="1"/>
  <c r="I106" i="10" s="1"/>
  <c r="I107" i="10" s="1"/>
  <c r="J103" i="10"/>
  <c r="J104" i="10" s="1"/>
  <c r="J105" i="10" s="1"/>
  <c r="J106" i="10" s="1"/>
  <c r="J107" i="10" s="1"/>
  <c r="J102" i="10"/>
  <c r="L103" i="10"/>
  <c r="L104" i="10" s="1"/>
  <c r="L105" i="10" s="1"/>
  <c r="L106" i="10" s="1"/>
  <c r="L107" i="10" s="1"/>
  <c r="L102" i="10"/>
  <c r="H103" i="10"/>
  <c r="H104" i="10" s="1"/>
  <c r="H105" i="10" s="1"/>
  <c r="H106" i="10" s="1"/>
  <c r="H107" i="10" s="1"/>
  <c r="H102" i="10"/>
  <c r="I108" i="10" l="1"/>
  <c r="I109" i="10"/>
  <c r="I110" i="10" s="1"/>
  <c r="I111" i="10" s="1"/>
  <c r="I112" i="10" s="1"/>
  <c r="I113" i="10" s="1"/>
  <c r="H109" i="10"/>
  <c r="H110" i="10" s="1"/>
  <c r="H111" i="10" s="1"/>
  <c r="H112" i="10" s="1"/>
  <c r="H113" i="10" s="1"/>
  <c r="H108" i="10"/>
  <c r="L109" i="10"/>
  <c r="L110" i="10" s="1"/>
  <c r="L111" i="10" s="1"/>
  <c r="L112" i="10" s="1"/>
  <c r="L113" i="10" s="1"/>
  <c r="L108" i="10"/>
  <c r="J109" i="10"/>
  <c r="J110" i="10" s="1"/>
  <c r="J111" i="10" s="1"/>
  <c r="J112" i="10" s="1"/>
  <c r="J113" i="10" s="1"/>
  <c r="J108" i="10"/>
  <c r="I114" i="10" l="1"/>
  <c r="I115" i="10"/>
  <c r="I116" i="10" s="1"/>
  <c r="I117" i="10" s="1"/>
  <c r="I118" i="10" s="1"/>
  <c r="I119" i="10" s="1"/>
  <c r="I120" i="10" s="1"/>
  <c r="I121" i="10" s="1"/>
  <c r="I122" i="10" s="1"/>
  <c r="I123" i="10" s="1"/>
  <c r="J115" i="10"/>
  <c r="J116" i="10" s="1"/>
  <c r="J117" i="10" s="1"/>
  <c r="J118" i="10" s="1"/>
  <c r="J119" i="10" s="1"/>
  <c r="J120" i="10" s="1"/>
  <c r="J121" i="10" s="1"/>
  <c r="J122" i="10" s="1"/>
  <c r="J123" i="10" s="1"/>
  <c r="J114" i="10"/>
  <c r="L115" i="10"/>
  <c r="L116" i="10" s="1"/>
  <c r="L117" i="10" s="1"/>
  <c r="L118" i="10" s="1"/>
  <c r="L119" i="10" s="1"/>
  <c r="L120" i="10" s="1"/>
  <c r="L121" i="10" s="1"/>
  <c r="L122" i="10" s="1"/>
  <c r="L123" i="10" s="1"/>
  <c r="L114" i="10"/>
  <c r="H115" i="10"/>
  <c r="H116" i="10" s="1"/>
  <c r="H117" i="10" s="1"/>
  <c r="H118" i="10" s="1"/>
  <c r="H119" i="10" s="1"/>
  <c r="H120" i="10" s="1"/>
  <c r="H121" i="10" s="1"/>
  <c r="H122" i="10" s="1"/>
  <c r="H123" i="10" s="1"/>
  <c r="H114" i="10"/>
  <c r="I124" i="10" l="1"/>
  <c r="I125" i="10"/>
  <c r="I126" i="10" s="1"/>
  <c r="I127" i="10" s="1"/>
  <c r="I128" i="10" s="1"/>
  <c r="I129" i="10" s="1"/>
  <c r="I130" i="10" s="1"/>
  <c r="I131" i="10" s="1"/>
  <c r="I132" i="10" s="1"/>
  <c r="I133" i="10" s="1"/>
  <c r="I134" i="10" s="1"/>
  <c r="I135" i="10" s="1"/>
  <c r="I136" i="10" s="1"/>
  <c r="I137" i="10" s="1"/>
  <c r="I138" i="10" s="1"/>
  <c r="I139" i="10" s="1"/>
  <c r="I140" i="10" s="1"/>
  <c r="H125" i="10"/>
  <c r="H126" i="10" s="1"/>
  <c r="H127" i="10" s="1"/>
  <c r="H128" i="10" s="1"/>
  <c r="H129" i="10" s="1"/>
  <c r="H130" i="10" s="1"/>
  <c r="H131" i="10" s="1"/>
  <c r="H132" i="10" s="1"/>
  <c r="H133" i="10" s="1"/>
  <c r="H134" i="10" s="1"/>
  <c r="H135" i="10" s="1"/>
  <c r="H136" i="10" s="1"/>
  <c r="H137" i="10" s="1"/>
  <c r="H138" i="10" s="1"/>
  <c r="H139" i="10" s="1"/>
  <c r="H140" i="10" s="1"/>
  <c r="H124" i="10"/>
  <c r="L125" i="10"/>
  <c r="L126" i="10" s="1"/>
  <c r="L127" i="10" s="1"/>
  <c r="L128" i="10" s="1"/>
  <c r="L129" i="10" s="1"/>
  <c r="L130" i="10" s="1"/>
  <c r="L131" i="10" s="1"/>
  <c r="L132" i="10" s="1"/>
  <c r="L133" i="10" s="1"/>
  <c r="L134" i="10" s="1"/>
  <c r="L135" i="10" s="1"/>
  <c r="L136" i="10" s="1"/>
  <c r="L137" i="10" s="1"/>
  <c r="L138" i="10" s="1"/>
  <c r="L139" i="10" s="1"/>
  <c r="L140" i="10" s="1"/>
  <c r="L124" i="10"/>
  <c r="J125" i="10"/>
  <c r="J126" i="10" s="1"/>
  <c r="J127" i="10" s="1"/>
  <c r="J128" i="10" s="1"/>
  <c r="J129" i="10" s="1"/>
  <c r="J130" i="10" s="1"/>
  <c r="J131" i="10" s="1"/>
  <c r="J132" i="10" s="1"/>
  <c r="J133" i="10" s="1"/>
  <c r="J134" i="10" s="1"/>
  <c r="J135" i="10" s="1"/>
  <c r="J136" i="10" s="1"/>
  <c r="J137" i="10" s="1"/>
  <c r="J138" i="10" s="1"/>
  <c r="J139" i="10" s="1"/>
  <c r="J140" i="10" s="1"/>
  <c r="J124" i="10"/>
  <c r="I142" i="10" l="1"/>
  <c r="I143" i="10" s="1"/>
  <c r="I144" i="10" s="1"/>
  <c r="I141" i="10"/>
  <c r="J142" i="10"/>
  <c r="J143" i="10" s="1"/>
  <c r="J144" i="10" s="1"/>
  <c r="J141" i="10"/>
  <c r="L142" i="10"/>
  <c r="L143" i="10" s="1"/>
  <c r="L144" i="10" s="1"/>
  <c r="L141" i="10"/>
  <c r="H142" i="10"/>
  <c r="H143" i="10" s="1"/>
  <c r="H144" i="10" s="1"/>
  <c r="H141" i="10"/>
  <c r="H146" i="10" l="1"/>
  <c r="H147" i="10" s="1"/>
  <c r="H148" i="10" s="1"/>
  <c r="H145" i="10"/>
  <c r="L146" i="10"/>
  <c r="L147" i="10" s="1"/>
  <c r="L148" i="10" s="1"/>
  <c r="L145" i="10"/>
  <c r="J146" i="10"/>
  <c r="J147" i="10" s="1"/>
  <c r="J148" i="10" s="1"/>
  <c r="J145" i="10"/>
  <c r="I146" i="10"/>
  <c r="I147" i="10" s="1"/>
  <c r="I148" i="10" s="1"/>
  <c r="I145" i="10"/>
  <c r="I150" i="10" l="1"/>
  <c r="I151" i="10" s="1"/>
  <c r="I152" i="10" s="1"/>
  <c r="I153" i="10" s="1"/>
  <c r="I154" i="10" s="1"/>
  <c r="I155" i="10" s="1"/>
  <c r="I156" i="10" s="1"/>
  <c r="I157" i="10" s="1"/>
  <c r="I158" i="10" s="1"/>
  <c r="I159" i="10" s="1"/>
  <c r="I160" i="10" s="1"/>
  <c r="I161" i="10" s="1"/>
  <c r="I162" i="10" s="1"/>
  <c r="I163" i="10" s="1"/>
  <c r="I164" i="10" s="1"/>
  <c r="I165" i="10" s="1"/>
  <c r="I166" i="10" s="1"/>
  <c r="I167" i="10" s="1"/>
  <c r="I168" i="10" s="1"/>
  <c r="I169" i="10" s="1"/>
  <c r="I170" i="10" s="1"/>
  <c r="I171" i="10" s="1"/>
  <c r="I172" i="10" s="1"/>
  <c r="I173" i="10" s="1"/>
  <c r="I174" i="10" s="1"/>
  <c r="I175" i="10" s="1"/>
  <c r="I176" i="10" s="1"/>
  <c r="I177" i="10" s="1"/>
  <c r="I178" i="10" s="1"/>
  <c r="I179" i="10" s="1"/>
  <c r="I180" i="10" s="1"/>
  <c r="I149" i="10"/>
  <c r="J150" i="10"/>
  <c r="J151" i="10" s="1"/>
  <c r="J152" i="10" s="1"/>
  <c r="J153" i="10" s="1"/>
  <c r="J154" i="10" s="1"/>
  <c r="J155" i="10" s="1"/>
  <c r="J156" i="10" s="1"/>
  <c r="J157" i="10" s="1"/>
  <c r="J158" i="10" s="1"/>
  <c r="J159" i="10" s="1"/>
  <c r="J160" i="10" s="1"/>
  <c r="J161" i="10" s="1"/>
  <c r="J162" i="10" s="1"/>
  <c r="J163" i="10" s="1"/>
  <c r="J164" i="10" s="1"/>
  <c r="J165" i="10" s="1"/>
  <c r="J166" i="10" s="1"/>
  <c r="J167" i="10" s="1"/>
  <c r="J168" i="10" s="1"/>
  <c r="J169" i="10" s="1"/>
  <c r="J170" i="10" s="1"/>
  <c r="J171" i="10" s="1"/>
  <c r="J172" i="10" s="1"/>
  <c r="J173" i="10" s="1"/>
  <c r="J174" i="10" s="1"/>
  <c r="J175" i="10" s="1"/>
  <c r="J176" i="10" s="1"/>
  <c r="J177" i="10" s="1"/>
  <c r="J178" i="10" s="1"/>
  <c r="J179" i="10" s="1"/>
  <c r="J180" i="10" s="1"/>
  <c r="I185" i="10" s="1"/>
  <c r="I193" i="10" s="1"/>
  <c r="J149" i="10"/>
  <c r="L150" i="10"/>
  <c r="L151" i="10" s="1"/>
  <c r="L152" i="10" s="1"/>
  <c r="L153" i="10" s="1"/>
  <c r="L154" i="10" s="1"/>
  <c r="L155" i="10" s="1"/>
  <c r="L156" i="10" s="1"/>
  <c r="L157" i="10" s="1"/>
  <c r="L158" i="10" s="1"/>
  <c r="L159" i="10" s="1"/>
  <c r="L160" i="10" s="1"/>
  <c r="L161" i="10" s="1"/>
  <c r="L162" i="10" s="1"/>
  <c r="L163" i="10" s="1"/>
  <c r="L164" i="10" s="1"/>
  <c r="L165" i="10" s="1"/>
  <c r="L166" i="10" s="1"/>
  <c r="L167" i="10" s="1"/>
  <c r="L168" i="10" s="1"/>
  <c r="L169" i="10" s="1"/>
  <c r="L170" i="10" s="1"/>
  <c r="L171" i="10" s="1"/>
  <c r="L172" i="10" s="1"/>
  <c r="L173" i="10" s="1"/>
  <c r="L174" i="10" s="1"/>
  <c r="L175" i="10" s="1"/>
  <c r="L176" i="10" s="1"/>
  <c r="L177" i="10" s="1"/>
  <c r="L178" i="10" s="1"/>
  <c r="L179" i="10" s="1"/>
  <c r="L180" i="10" s="1"/>
  <c r="L149" i="10"/>
  <c r="H150" i="10"/>
  <c r="H151" i="10" s="1"/>
  <c r="H152" i="10" s="1"/>
  <c r="H153" i="10" s="1"/>
  <c r="H154" i="10" s="1"/>
  <c r="H155" i="10" s="1"/>
  <c r="H156" i="10" s="1"/>
  <c r="H157" i="10" s="1"/>
  <c r="H158" i="10" s="1"/>
  <c r="H159" i="10" s="1"/>
  <c r="H160" i="10" s="1"/>
  <c r="H161" i="10" s="1"/>
  <c r="H162" i="10" s="1"/>
  <c r="H163" i="10" s="1"/>
  <c r="H164" i="10" s="1"/>
  <c r="H165" i="10" s="1"/>
  <c r="H166" i="10" s="1"/>
  <c r="H167" i="10" s="1"/>
  <c r="H168" i="10" s="1"/>
  <c r="H169" i="10" s="1"/>
  <c r="H170" i="10" s="1"/>
  <c r="H171" i="10" s="1"/>
  <c r="H172" i="10" s="1"/>
  <c r="H173" i="10" s="1"/>
  <c r="H174" i="10" s="1"/>
  <c r="H175" i="10" s="1"/>
  <c r="H176" i="10" s="1"/>
  <c r="H177" i="10" s="1"/>
  <c r="H178" i="10" s="1"/>
  <c r="H179" i="10" s="1"/>
  <c r="H180" i="10" s="1"/>
  <c r="H185" i="10" s="1"/>
  <c r="H193" i="10" s="1"/>
  <c r="H149" i="10"/>
  <c r="L7" i="9" l="1"/>
  <c r="L8" i="9" s="1"/>
  <c r="L9" i="9" s="1"/>
  <c r="L10" i="9" s="1"/>
  <c r="L11" i="9" s="1"/>
  <c r="L12" i="9" s="1"/>
  <c r="L13" i="9" s="1"/>
  <c r="L14" i="9" s="1"/>
  <c r="L15" i="9" s="1"/>
  <c r="L16" i="9" s="1"/>
  <c r="L17" i="9" s="1"/>
  <c r="L18" i="9" s="1"/>
  <c r="L19" i="9" s="1"/>
  <c r="L20" i="9" s="1"/>
  <c r="L21" i="9" s="1"/>
  <c r="L22" i="9" s="1"/>
  <c r="L23" i="9" s="1"/>
  <c r="L24" i="9" s="1"/>
  <c r="L25" i="9" s="1"/>
  <c r="L26" i="9" s="1"/>
  <c r="L27" i="9" s="1"/>
  <c r="L28" i="9" s="1"/>
  <c r="L29" i="9" s="1"/>
  <c r="L30" i="9" s="1"/>
  <c r="L31" i="9" s="1"/>
  <c r="L32" i="9" s="1"/>
  <c r="L33" i="9" s="1"/>
  <c r="L34" i="9" s="1"/>
  <c r="L35" i="9" s="1"/>
  <c r="L36" i="9" s="1"/>
  <c r="L37" i="9" s="1"/>
  <c r="L38" i="9" s="1"/>
  <c r="L39" i="9" s="1"/>
  <c r="J7" i="9"/>
  <c r="J8" i="9" s="1"/>
  <c r="J9" i="9" s="1"/>
  <c r="J10" i="9" s="1"/>
  <c r="J11" i="9" s="1"/>
  <c r="J12" i="9" s="1"/>
  <c r="J13" i="9" s="1"/>
  <c r="J14" i="9" s="1"/>
  <c r="J15" i="9" s="1"/>
  <c r="J16" i="9" s="1"/>
  <c r="J17" i="9" s="1"/>
  <c r="J18" i="9" s="1"/>
  <c r="J19" i="9" s="1"/>
  <c r="J20" i="9" s="1"/>
  <c r="J21" i="9" s="1"/>
  <c r="J22" i="9" s="1"/>
  <c r="J23" i="9" s="1"/>
  <c r="J24" i="9" s="1"/>
  <c r="J25" i="9" s="1"/>
  <c r="J26" i="9" s="1"/>
  <c r="J27" i="9" s="1"/>
  <c r="J28" i="9" s="1"/>
  <c r="J29" i="9" s="1"/>
  <c r="J30" i="9" s="1"/>
  <c r="J31" i="9" s="1"/>
  <c r="J32" i="9" s="1"/>
  <c r="J33" i="9" s="1"/>
  <c r="J34" i="9" s="1"/>
  <c r="J35" i="9" s="1"/>
  <c r="J36" i="9" s="1"/>
  <c r="J37" i="9" s="1"/>
  <c r="J38" i="9" s="1"/>
  <c r="J39" i="9" s="1"/>
  <c r="I43" i="9" s="1"/>
  <c r="I7" i="9"/>
  <c r="I8" i="9" s="1"/>
  <c r="I9" i="9" s="1"/>
  <c r="I10" i="9" s="1"/>
  <c r="I11" i="9" s="1"/>
  <c r="I12" i="9" s="1"/>
  <c r="I13" i="9" s="1"/>
  <c r="I14" i="9" s="1"/>
  <c r="I15" i="9" s="1"/>
  <c r="I16" i="9" s="1"/>
  <c r="I17" i="9" s="1"/>
  <c r="I18" i="9" s="1"/>
  <c r="I19" i="9" s="1"/>
  <c r="I20" i="9" s="1"/>
  <c r="I21" i="9" s="1"/>
  <c r="I22" i="9" s="1"/>
  <c r="I23" i="9" s="1"/>
  <c r="I24" i="9" s="1"/>
  <c r="I25" i="9" s="1"/>
  <c r="I26" i="9" s="1"/>
  <c r="I27" i="9" s="1"/>
  <c r="I28" i="9" s="1"/>
  <c r="I29" i="9" s="1"/>
  <c r="I30" i="9" s="1"/>
  <c r="I31" i="9" s="1"/>
  <c r="I32" i="9" s="1"/>
  <c r="I33" i="9" s="1"/>
  <c r="I34" i="9" s="1"/>
  <c r="I35" i="9" s="1"/>
  <c r="I36" i="9" s="1"/>
  <c r="I37" i="9" s="1"/>
  <c r="I38" i="9" s="1"/>
  <c r="I39" i="9" s="1"/>
  <c r="H7" i="9"/>
  <c r="H8" i="9" s="1"/>
  <c r="H9" i="9" s="1"/>
  <c r="H10" i="9" s="1"/>
  <c r="H11" i="9" s="1"/>
  <c r="H12" i="9" s="1"/>
  <c r="H13" i="9" s="1"/>
  <c r="H14" i="9" s="1"/>
  <c r="H15" i="9" s="1"/>
  <c r="H16" i="9" s="1"/>
  <c r="H17" i="9" s="1"/>
  <c r="H18" i="9" s="1"/>
  <c r="H19" i="9" s="1"/>
  <c r="H20" i="9" s="1"/>
  <c r="H21" i="9" s="1"/>
  <c r="H22" i="9" s="1"/>
  <c r="H23" i="9" s="1"/>
  <c r="H24" i="9" s="1"/>
  <c r="H25" i="9" s="1"/>
  <c r="H26" i="9" s="1"/>
  <c r="H27" i="9" s="1"/>
  <c r="H28" i="9" s="1"/>
  <c r="H29" i="9" s="1"/>
  <c r="H30" i="9" s="1"/>
  <c r="H31" i="9" s="1"/>
  <c r="H32" i="9" s="1"/>
  <c r="H33" i="9" s="1"/>
  <c r="H34" i="9" s="1"/>
  <c r="H35" i="9" s="1"/>
  <c r="H36" i="9" s="1"/>
  <c r="H37" i="9" s="1"/>
  <c r="H38" i="9" s="1"/>
  <c r="H39" i="9" s="1"/>
  <c r="H43" i="9" s="1"/>
  <c r="J26" i="8" l="1"/>
  <c r="H26" i="8"/>
  <c r="J27" i="8" s="1"/>
  <c r="J24" i="8"/>
  <c r="H24" i="8"/>
  <c r="J19" i="8"/>
  <c r="H19" i="8"/>
  <c r="J20" i="8" s="1"/>
  <c r="I7" i="8"/>
  <c r="I8" i="8" s="1"/>
  <c r="I9" i="8" s="1"/>
  <c r="I10" i="8" s="1"/>
  <c r="I11" i="8" s="1"/>
  <c r="I12" i="8" s="1"/>
  <c r="I13" i="8" s="1"/>
  <c r="I14" i="8" s="1"/>
  <c r="I15" i="8" s="1"/>
  <c r="I16" i="8" s="1"/>
  <c r="I17" i="8" s="1"/>
  <c r="I18" i="8" s="1"/>
  <c r="I19" i="8" s="1"/>
  <c r="I20" i="8" s="1"/>
  <c r="I21" i="8" s="1"/>
  <c r="I22" i="8" s="1"/>
  <c r="I23" i="8" s="1"/>
  <c r="I24" i="8" s="1"/>
  <c r="I25" i="8" s="1"/>
  <c r="I26" i="8" s="1"/>
  <c r="I27" i="8" s="1"/>
  <c r="I28" i="8" s="1"/>
  <c r="I29" i="8" s="1"/>
  <c r="I30" i="8" s="1"/>
  <c r="I31" i="8" s="1"/>
  <c r="I32" i="8" s="1"/>
  <c r="I33" i="8" s="1"/>
  <c r="I34" i="8" s="1"/>
  <c r="I35" i="8" s="1"/>
  <c r="I36" i="8" s="1"/>
  <c r="I37" i="8" s="1"/>
  <c r="I38" i="8" s="1"/>
  <c r="I39" i="8" s="1"/>
  <c r="I40" i="8" s="1"/>
  <c r="I41" i="8" s="1"/>
  <c r="I42" i="8" s="1"/>
  <c r="I43" i="8" s="1"/>
  <c r="I44" i="8" s="1"/>
  <c r="I45" i="8" s="1"/>
  <c r="I46" i="8" s="1"/>
  <c r="I47" i="8" s="1"/>
  <c r="I48" i="8" s="1"/>
  <c r="I49" i="8" s="1"/>
  <c r="I50" i="8" s="1"/>
  <c r="I51" i="8" s="1"/>
  <c r="I52" i="8" s="1"/>
  <c r="I53" i="8" s="1"/>
  <c r="I54" i="8" s="1"/>
  <c r="I55" i="8" s="1"/>
  <c r="I56" i="8" s="1"/>
  <c r="I57" i="8" s="1"/>
  <c r="I58" i="8" s="1"/>
  <c r="I59" i="8" s="1"/>
  <c r="I60" i="8" s="1"/>
  <c r="I61" i="8" s="1"/>
  <c r="I62" i="8" s="1"/>
  <c r="I63" i="8" s="1"/>
  <c r="I64" i="8" s="1"/>
  <c r="I65" i="8" s="1"/>
  <c r="I66" i="8" s="1"/>
  <c r="I67" i="8" s="1"/>
  <c r="I68" i="8" s="1"/>
  <c r="I69" i="8" s="1"/>
  <c r="I70" i="8" s="1"/>
  <c r="I71" i="8" s="1"/>
  <c r="I72" i="8" s="1"/>
  <c r="I73" i="8" s="1"/>
  <c r="I74" i="8" s="1"/>
  <c r="I75" i="8" s="1"/>
  <c r="I76" i="8" s="1"/>
  <c r="H7" i="8"/>
  <c r="J8" i="8" s="1"/>
  <c r="L6" i="8"/>
  <c r="L7" i="8" s="1"/>
  <c r="L8" i="8" s="1"/>
  <c r="L9" i="8" s="1"/>
  <c r="L10" i="8" s="1"/>
  <c r="L11" i="8" s="1"/>
  <c r="L12" i="8" s="1"/>
  <c r="L13" i="8" s="1"/>
  <c r="L14" i="8" s="1"/>
  <c r="L15" i="8" s="1"/>
  <c r="L16" i="8" s="1"/>
  <c r="L17" i="8" s="1"/>
  <c r="L18" i="8" s="1"/>
  <c r="L19" i="8" s="1"/>
  <c r="L20" i="8" s="1"/>
  <c r="L21" i="8" s="1"/>
  <c r="L22" i="8" s="1"/>
  <c r="L23" i="8" s="1"/>
  <c r="L24" i="8" s="1"/>
  <c r="L25" i="8" s="1"/>
  <c r="L26" i="8" s="1"/>
  <c r="L27" i="8" s="1"/>
  <c r="L28" i="8" s="1"/>
  <c r="L29" i="8" s="1"/>
  <c r="L30" i="8" s="1"/>
  <c r="L31" i="8" s="1"/>
  <c r="L32" i="8" s="1"/>
  <c r="L33" i="8" s="1"/>
  <c r="L34" i="8" s="1"/>
  <c r="L35" i="8" s="1"/>
  <c r="L36" i="8" s="1"/>
  <c r="L37" i="8" s="1"/>
  <c r="L38" i="8" s="1"/>
  <c r="L39" i="8" s="1"/>
  <c r="L40" i="8" s="1"/>
  <c r="L41" i="8" s="1"/>
  <c r="L42" i="8" s="1"/>
  <c r="L43" i="8" s="1"/>
  <c r="L44" i="8" s="1"/>
  <c r="L45" i="8" s="1"/>
  <c r="L46" i="8" s="1"/>
  <c r="L47" i="8" s="1"/>
  <c r="L48" i="8" s="1"/>
  <c r="L49" i="8" s="1"/>
  <c r="L50" i="8" s="1"/>
  <c r="L51" i="8" s="1"/>
  <c r="L52" i="8" s="1"/>
  <c r="L53" i="8" s="1"/>
  <c r="L54" i="8" s="1"/>
  <c r="L55" i="8" s="1"/>
  <c r="L56" i="8" s="1"/>
  <c r="L57" i="8" s="1"/>
  <c r="L58" i="8" s="1"/>
  <c r="L59" i="8" s="1"/>
  <c r="L60" i="8" s="1"/>
  <c r="L61" i="8" s="1"/>
  <c r="L62" i="8" s="1"/>
  <c r="L63" i="8" s="1"/>
  <c r="L64" i="8" s="1"/>
  <c r="L65" i="8" s="1"/>
  <c r="L66" i="8" s="1"/>
  <c r="L67" i="8" s="1"/>
  <c r="L68" i="8" s="1"/>
  <c r="L69" i="8" s="1"/>
  <c r="L70" i="8" s="1"/>
  <c r="L71" i="8" s="1"/>
  <c r="L72" i="8" s="1"/>
  <c r="L73" i="8" s="1"/>
  <c r="L74" i="8" s="1"/>
  <c r="L75" i="8" s="1"/>
  <c r="L76" i="8" s="1"/>
  <c r="J6" i="8"/>
  <c r="J7" i="8" s="1"/>
  <c r="H8" i="8" l="1"/>
  <c r="H20" i="8"/>
  <c r="H27" i="8"/>
  <c r="J21" i="8" l="1"/>
  <c r="H21" i="8"/>
  <c r="J28" i="8"/>
  <c r="H28" i="8"/>
  <c r="J9" i="8"/>
  <c r="H9" i="8"/>
  <c r="J29" i="8" l="1"/>
  <c r="H29" i="8"/>
  <c r="H10" i="8"/>
  <c r="J10" i="8"/>
  <c r="J30" i="8" l="1"/>
  <c r="H30" i="8"/>
  <c r="J11" i="8"/>
  <c r="H11" i="8"/>
  <c r="J12" i="8" l="1"/>
  <c r="H12" i="8"/>
  <c r="J31" i="8"/>
  <c r="H31" i="8"/>
  <c r="J13" i="8" l="1"/>
  <c r="H13" i="8"/>
  <c r="J32" i="8"/>
  <c r="H32" i="8"/>
  <c r="J33" i="8" l="1"/>
  <c r="H33" i="8"/>
  <c r="J14" i="8"/>
  <c r="H14" i="8"/>
  <c r="J15" i="8" l="1"/>
  <c r="H15" i="8"/>
  <c r="J34" i="8"/>
  <c r="H34" i="8"/>
  <c r="J35" i="8" l="1"/>
  <c r="H35" i="8"/>
  <c r="J36" i="8" l="1"/>
  <c r="H36" i="8"/>
  <c r="J37" i="8" l="1"/>
  <c r="H37" i="8"/>
  <c r="J38" i="8" l="1"/>
  <c r="H38" i="8"/>
  <c r="J39" i="8" l="1"/>
  <c r="H39" i="8"/>
  <c r="J40" i="8" l="1"/>
  <c r="H40" i="8"/>
  <c r="J41" i="8" l="1"/>
  <c r="H41" i="8"/>
  <c r="J42" i="8" l="1"/>
  <c r="H42" i="8"/>
  <c r="J43" i="8" l="1"/>
  <c r="H43" i="8"/>
  <c r="J44" i="8" l="1"/>
  <c r="H44" i="8"/>
  <c r="J45" i="8" l="1"/>
  <c r="H45" i="8"/>
  <c r="J46" i="8" l="1"/>
  <c r="H46" i="8"/>
  <c r="J47" i="8" l="1"/>
  <c r="H47" i="8"/>
  <c r="J48" i="8" l="1"/>
  <c r="H48" i="8"/>
  <c r="J49" i="8" l="1"/>
  <c r="H49" i="8"/>
  <c r="J50" i="8" l="1"/>
  <c r="H50" i="8"/>
  <c r="J51" i="8" l="1"/>
  <c r="H51" i="8"/>
  <c r="J52" i="8" l="1"/>
  <c r="H52" i="8"/>
  <c r="J53" i="8" l="1"/>
  <c r="H53" i="8"/>
  <c r="J54" i="8" l="1"/>
  <c r="H54" i="8"/>
  <c r="J55" i="8" l="1"/>
  <c r="H55" i="8"/>
  <c r="J56" i="8" l="1"/>
  <c r="H56" i="8"/>
  <c r="J57" i="8" l="1"/>
  <c r="H57" i="8"/>
  <c r="J58" i="8" l="1"/>
  <c r="H58" i="8"/>
  <c r="J59" i="8" l="1"/>
  <c r="H59" i="8"/>
  <c r="J60" i="8" l="1"/>
  <c r="H60" i="8"/>
  <c r="J61" i="8" l="1"/>
  <c r="H61" i="8"/>
  <c r="J62" i="8" l="1"/>
  <c r="H62" i="8"/>
  <c r="J63" i="8" l="1"/>
  <c r="H63" i="8"/>
  <c r="J64" i="8" l="1"/>
  <c r="H64" i="8"/>
  <c r="J65" i="8" l="1"/>
  <c r="H65" i="8"/>
  <c r="J66" i="8" l="1"/>
  <c r="H66" i="8"/>
  <c r="J67" i="8" l="1"/>
  <c r="H67" i="8"/>
  <c r="J68" i="8" l="1"/>
  <c r="H68" i="8"/>
  <c r="J69" i="8" l="1"/>
  <c r="H69" i="8"/>
  <c r="J70" i="8" l="1"/>
  <c r="H70" i="8"/>
  <c r="J71" i="8" l="1"/>
  <c r="H71" i="8"/>
  <c r="J72" i="8" l="1"/>
  <c r="H72" i="8"/>
  <c r="J73" i="8" l="1"/>
  <c r="H73" i="8"/>
  <c r="J74" i="8" l="1"/>
  <c r="H74" i="8"/>
  <c r="J75" i="8" l="1"/>
  <c r="H75" i="8"/>
  <c r="J76" i="8" l="1"/>
  <c r="I81" i="8" s="1"/>
  <c r="I83" i="8" s="1"/>
  <c r="H76" i="8"/>
  <c r="H81" i="8" s="1"/>
  <c r="H83" i="8" s="1"/>
  <c r="I98" i="7" l="1"/>
  <c r="H98" i="7"/>
  <c r="L7" i="7"/>
  <c r="L8" i="7" s="1"/>
  <c r="L9" i="7" s="1"/>
  <c r="L10" i="7" s="1"/>
  <c r="L11" i="7" s="1"/>
  <c r="L12" i="7" s="1"/>
  <c r="L13" i="7" s="1"/>
  <c r="L14" i="7" s="1"/>
  <c r="L15" i="7" s="1"/>
  <c r="L16" i="7" s="1"/>
  <c r="L17" i="7" s="1"/>
  <c r="L18" i="7" s="1"/>
  <c r="L19" i="7" s="1"/>
  <c r="L20" i="7" s="1"/>
  <c r="L21" i="7" s="1"/>
  <c r="L22" i="7" s="1"/>
  <c r="L23" i="7" s="1"/>
  <c r="L24" i="7" s="1"/>
  <c r="L25" i="7" s="1"/>
  <c r="L26" i="7" s="1"/>
  <c r="L27" i="7" s="1"/>
  <c r="L28" i="7" s="1"/>
  <c r="L29" i="7" s="1"/>
  <c r="L30" i="7" s="1"/>
  <c r="L31" i="7" s="1"/>
  <c r="L32" i="7" s="1"/>
  <c r="L33" i="7" s="1"/>
  <c r="L34" i="7" s="1"/>
  <c r="L35" i="7" s="1"/>
  <c r="L36" i="7" s="1"/>
  <c r="L37" i="7" s="1"/>
  <c r="L38" i="7" s="1"/>
  <c r="L39" i="7" s="1"/>
  <c r="L40" i="7" s="1"/>
  <c r="L41" i="7" s="1"/>
  <c r="L42" i="7" s="1"/>
  <c r="L43" i="7" s="1"/>
  <c r="L44" i="7" s="1"/>
  <c r="L45" i="7" s="1"/>
  <c r="L46" i="7" s="1"/>
  <c r="L47" i="7" s="1"/>
  <c r="L48" i="7" s="1"/>
  <c r="L49" i="7" s="1"/>
  <c r="L50" i="7" s="1"/>
  <c r="L51" i="7" s="1"/>
  <c r="L52" i="7" s="1"/>
  <c r="L53" i="7" s="1"/>
  <c r="L54" i="7" s="1"/>
  <c r="L55" i="7" s="1"/>
  <c r="L56" i="7" s="1"/>
  <c r="L57" i="7" s="1"/>
  <c r="L58" i="7" s="1"/>
  <c r="L59" i="7" s="1"/>
  <c r="L60" i="7" s="1"/>
  <c r="L61" i="7" s="1"/>
  <c r="L62" i="7" s="1"/>
  <c r="L63" i="7" s="1"/>
  <c r="L64" i="7" s="1"/>
  <c r="L65" i="7" s="1"/>
  <c r="L66" i="7" s="1"/>
  <c r="L67" i="7" s="1"/>
  <c r="L68" i="7" s="1"/>
  <c r="L69" i="7" s="1"/>
  <c r="L70" i="7" s="1"/>
  <c r="L71" i="7" s="1"/>
  <c r="L72" i="7" s="1"/>
  <c r="L73" i="7" s="1"/>
  <c r="L74" i="7" s="1"/>
  <c r="L75" i="7" s="1"/>
  <c r="L76" i="7" s="1"/>
  <c r="L77" i="7" s="1"/>
  <c r="L78" i="7" s="1"/>
  <c r="L79" i="7" s="1"/>
  <c r="L80" i="7" s="1"/>
  <c r="L81" i="7" s="1"/>
  <c r="L82" i="7" s="1"/>
  <c r="L83" i="7" s="1"/>
  <c r="L84" i="7" s="1"/>
  <c r="L85" i="7" s="1"/>
  <c r="L86" i="7" s="1"/>
  <c r="L87" i="7" s="1"/>
  <c r="L88" i="7" s="1"/>
  <c r="J7" i="7"/>
  <c r="J8" i="7" s="1"/>
  <c r="J9" i="7" s="1"/>
  <c r="J10" i="7" s="1"/>
  <c r="J11" i="7" s="1"/>
  <c r="J12" i="7" s="1"/>
  <c r="J13" i="7" s="1"/>
  <c r="J14" i="7" s="1"/>
  <c r="J15" i="7" s="1"/>
  <c r="J16" i="7" s="1"/>
  <c r="J17" i="7" s="1"/>
  <c r="J18" i="7" s="1"/>
  <c r="J19" i="7" s="1"/>
  <c r="J20" i="7" s="1"/>
  <c r="J21" i="7" s="1"/>
  <c r="J22" i="7" s="1"/>
  <c r="J23" i="7" s="1"/>
  <c r="J24" i="7" s="1"/>
  <c r="J25" i="7" s="1"/>
  <c r="J26" i="7" s="1"/>
  <c r="J27" i="7" s="1"/>
  <c r="J28" i="7" s="1"/>
  <c r="J29" i="7" s="1"/>
  <c r="J30" i="7" s="1"/>
  <c r="J31" i="7" s="1"/>
  <c r="J32" i="7" s="1"/>
  <c r="J33" i="7" s="1"/>
  <c r="J34" i="7" s="1"/>
  <c r="J35" i="7" s="1"/>
  <c r="J36" i="7" s="1"/>
  <c r="J37" i="7" s="1"/>
  <c r="J38" i="7" s="1"/>
  <c r="J39" i="7" s="1"/>
  <c r="J40" i="7" s="1"/>
  <c r="J41" i="7" s="1"/>
  <c r="J42" i="7" s="1"/>
  <c r="J43" i="7" s="1"/>
  <c r="J44" i="7" s="1"/>
  <c r="J45" i="7" s="1"/>
  <c r="J46" i="7" s="1"/>
  <c r="J47" i="7" s="1"/>
  <c r="J48" i="7" s="1"/>
  <c r="J49" i="7" s="1"/>
  <c r="J50" i="7" s="1"/>
  <c r="J51" i="7" s="1"/>
  <c r="J52" i="7" s="1"/>
  <c r="J53" i="7" s="1"/>
  <c r="J54" i="7" s="1"/>
  <c r="J55" i="7" s="1"/>
  <c r="J56" i="7" s="1"/>
  <c r="J57" i="7" s="1"/>
  <c r="J58" i="7" s="1"/>
  <c r="J59" i="7" s="1"/>
  <c r="J60" i="7" s="1"/>
  <c r="J61" i="7" s="1"/>
  <c r="J62" i="7" s="1"/>
  <c r="J63" i="7" s="1"/>
  <c r="J64" i="7" s="1"/>
  <c r="J65" i="7" s="1"/>
  <c r="J66" i="7" s="1"/>
  <c r="J67" i="7" s="1"/>
  <c r="J68" i="7" s="1"/>
  <c r="J69" i="7" s="1"/>
  <c r="J70" i="7" s="1"/>
  <c r="J71" i="7" s="1"/>
  <c r="J72" i="7" s="1"/>
  <c r="J73" i="7" s="1"/>
  <c r="J74" i="7" s="1"/>
  <c r="J75" i="7" s="1"/>
  <c r="J76" i="7" s="1"/>
  <c r="J77" i="7" s="1"/>
  <c r="J78" i="7" s="1"/>
  <c r="J79" i="7" s="1"/>
  <c r="J80" i="7" s="1"/>
  <c r="J81" i="7" s="1"/>
  <c r="J82" i="7" s="1"/>
  <c r="J83" i="7" s="1"/>
  <c r="J84" i="7" s="1"/>
  <c r="J85" i="7" s="1"/>
  <c r="J86" i="7" s="1"/>
  <c r="J87" i="7" s="1"/>
  <c r="J88" i="7" s="1"/>
  <c r="I7" i="7"/>
  <c r="I8" i="7" s="1"/>
  <c r="I9" i="7" s="1"/>
  <c r="I10" i="7" s="1"/>
  <c r="I11" i="7" s="1"/>
  <c r="I12" i="7" s="1"/>
  <c r="I13" i="7" s="1"/>
  <c r="I14" i="7" s="1"/>
  <c r="I15" i="7" s="1"/>
  <c r="I16" i="7" s="1"/>
  <c r="I17" i="7" s="1"/>
  <c r="I18" i="7" s="1"/>
  <c r="I19" i="7" s="1"/>
  <c r="I20" i="7" s="1"/>
  <c r="I21" i="7" s="1"/>
  <c r="I22" i="7" s="1"/>
  <c r="I23" i="7" s="1"/>
  <c r="I24" i="7" s="1"/>
  <c r="I25" i="7" s="1"/>
  <c r="I26" i="7" s="1"/>
  <c r="I27" i="7" s="1"/>
  <c r="I28" i="7" s="1"/>
  <c r="I29" i="7" s="1"/>
  <c r="I30" i="7" s="1"/>
  <c r="I31" i="7" s="1"/>
  <c r="I32" i="7" s="1"/>
  <c r="I33" i="7" s="1"/>
  <c r="I34" i="7" s="1"/>
  <c r="I35" i="7" s="1"/>
  <c r="I36" i="7" s="1"/>
  <c r="I37" i="7" s="1"/>
  <c r="I38" i="7" s="1"/>
  <c r="I39" i="7" s="1"/>
  <c r="I40" i="7" s="1"/>
  <c r="I41" i="7" s="1"/>
  <c r="I42" i="7" s="1"/>
  <c r="I43" i="7" s="1"/>
  <c r="I44" i="7" s="1"/>
  <c r="I45" i="7" s="1"/>
  <c r="I46" i="7" s="1"/>
  <c r="I47" i="7" s="1"/>
  <c r="I48" i="7" s="1"/>
  <c r="I49" i="7" s="1"/>
  <c r="I50" i="7" s="1"/>
  <c r="I51" i="7" s="1"/>
  <c r="I52" i="7" s="1"/>
  <c r="I53" i="7" s="1"/>
  <c r="I54" i="7" s="1"/>
  <c r="I55" i="7" s="1"/>
  <c r="I56" i="7" s="1"/>
  <c r="I57" i="7" s="1"/>
  <c r="I58" i="7" s="1"/>
  <c r="I59" i="7" s="1"/>
  <c r="I60" i="7" s="1"/>
  <c r="I61" i="7" s="1"/>
  <c r="I62" i="7" s="1"/>
  <c r="I63" i="7" s="1"/>
  <c r="I64" i="7" s="1"/>
  <c r="I65" i="7" s="1"/>
  <c r="I66" i="7" s="1"/>
  <c r="I67" i="7" s="1"/>
  <c r="I68" i="7" s="1"/>
  <c r="I69" i="7" s="1"/>
  <c r="I70" i="7" s="1"/>
  <c r="I71" i="7" s="1"/>
  <c r="I72" i="7" s="1"/>
  <c r="I73" i="7" s="1"/>
  <c r="I74" i="7" s="1"/>
  <c r="I75" i="7" s="1"/>
  <c r="I76" i="7" s="1"/>
  <c r="I77" i="7" s="1"/>
  <c r="I78" i="7" s="1"/>
  <c r="I79" i="7" s="1"/>
  <c r="I80" i="7" s="1"/>
  <c r="I81" i="7" s="1"/>
  <c r="I82" i="7" s="1"/>
  <c r="I83" i="7" s="1"/>
  <c r="I84" i="7" s="1"/>
  <c r="I85" i="7" s="1"/>
  <c r="I86" i="7" s="1"/>
  <c r="I87" i="7" s="1"/>
  <c r="I88" i="7" s="1"/>
  <c r="H7" i="7"/>
  <c r="H8" i="7" s="1"/>
  <c r="H9" i="7" s="1"/>
  <c r="H10" i="7" s="1"/>
  <c r="H11" i="7" s="1"/>
  <c r="H12" i="7" s="1"/>
  <c r="H13" i="7" s="1"/>
  <c r="H14" i="7" s="1"/>
  <c r="H15" i="7" s="1"/>
  <c r="H16" i="7" s="1"/>
  <c r="H17" i="7" s="1"/>
  <c r="H18" i="7" s="1"/>
  <c r="H19" i="7" s="1"/>
  <c r="H20" i="7" s="1"/>
  <c r="H21" i="7" s="1"/>
  <c r="H22" i="7" s="1"/>
  <c r="H23" i="7" s="1"/>
  <c r="H24" i="7" s="1"/>
  <c r="H25" i="7" s="1"/>
  <c r="H26" i="7" s="1"/>
  <c r="H27" i="7" s="1"/>
  <c r="H28" i="7" s="1"/>
  <c r="H29" i="7" s="1"/>
  <c r="H30" i="7" s="1"/>
  <c r="H31" i="7" s="1"/>
  <c r="H32" i="7" s="1"/>
  <c r="H33" i="7" s="1"/>
  <c r="H34" i="7" s="1"/>
  <c r="H35" i="7" s="1"/>
  <c r="H36" i="7" s="1"/>
  <c r="H37" i="7" s="1"/>
  <c r="H38" i="7" s="1"/>
  <c r="H39" i="7" s="1"/>
  <c r="H40" i="7" s="1"/>
  <c r="H41" i="7" s="1"/>
  <c r="H42" i="7" s="1"/>
  <c r="H43" i="7" s="1"/>
  <c r="H44" i="7" s="1"/>
  <c r="H45" i="7" s="1"/>
  <c r="H46" i="7" s="1"/>
  <c r="H47" i="7" s="1"/>
  <c r="H48" i="7" s="1"/>
  <c r="H49" i="7" s="1"/>
  <c r="H50" i="7" s="1"/>
  <c r="H51" i="7" s="1"/>
  <c r="H52" i="7" s="1"/>
  <c r="H53" i="7" s="1"/>
  <c r="H54" i="7" s="1"/>
  <c r="H55" i="7" s="1"/>
  <c r="H56" i="7" s="1"/>
  <c r="H57" i="7" s="1"/>
  <c r="H58" i="7" s="1"/>
  <c r="H59" i="7" s="1"/>
  <c r="H60" i="7" s="1"/>
  <c r="H61" i="7" s="1"/>
  <c r="H62" i="7" s="1"/>
  <c r="H63" i="7" s="1"/>
  <c r="H64" i="7" s="1"/>
  <c r="H65" i="7" s="1"/>
  <c r="H66" i="7" s="1"/>
  <c r="H67" i="7" s="1"/>
  <c r="H68" i="7" s="1"/>
  <c r="H69" i="7" s="1"/>
  <c r="H70" i="7" s="1"/>
  <c r="H71" i="7" s="1"/>
  <c r="H72" i="7" s="1"/>
  <c r="H73" i="7" s="1"/>
  <c r="H74" i="7" s="1"/>
  <c r="H75" i="7" s="1"/>
  <c r="H76" i="7" s="1"/>
  <c r="H77" i="7" s="1"/>
  <c r="H78" i="7" s="1"/>
  <c r="H79" i="7" s="1"/>
  <c r="H80" i="7" s="1"/>
  <c r="H81" i="7" s="1"/>
  <c r="H82" i="7" s="1"/>
  <c r="H83" i="7" s="1"/>
  <c r="H84" i="7" s="1"/>
  <c r="H85" i="7" s="1"/>
  <c r="H86" i="7" s="1"/>
  <c r="H87" i="7" s="1"/>
  <c r="H88" i="7" s="1"/>
  <c r="L7" i="6" l="1"/>
  <c r="L8" i="6" s="1"/>
  <c r="L9" i="6" s="1"/>
  <c r="L10" i="6" s="1"/>
  <c r="L11" i="6" s="1"/>
  <c r="L12" i="6" s="1"/>
  <c r="L13" i="6" s="1"/>
  <c r="L14" i="6" s="1"/>
  <c r="L15" i="6" s="1"/>
  <c r="L16" i="6" s="1"/>
  <c r="L17" i="6" s="1"/>
  <c r="L18" i="6" s="1"/>
  <c r="L19" i="6" s="1"/>
  <c r="L20" i="6" s="1"/>
  <c r="L21" i="6" s="1"/>
  <c r="L22" i="6" s="1"/>
  <c r="L23" i="6" s="1"/>
  <c r="L24" i="6" s="1"/>
  <c r="L25" i="6" s="1"/>
  <c r="L26" i="6" s="1"/>
  <c r="L27" i="6" s="1"/>
  <c r="L28" i="6" s="1"/>
  <c r="L29" i="6" s="1"/>
  <c r="L30" i="6" s="1"/>
  <c r="L31" i="6" s="1"/>
  <c r="L32" i="6" s="1"/>
  <c r="L33" i="6" s="1"/>
  <c r="L34" i="6" s="1"/>
  <c r="L35" i="6" s="1"/>
  <c r="L36" i="6" s="1"/>
  <c r="L37" i="6" s="1"/>
  <c r="L38" i="6" s="1"/>
  <c r="L39" i="6" s="1"/>
  <c r="L40" i="6" s="1"/>
  <c r="L41" i="6" s="1"/>
  <c r="L42" i="6" s="1"/>
  <c r="L43" i="6" s="1"/>
  <c r="L44" i="6" s="1"/>
  <c r="L45" i="6" s="1"/>
  <c r="L46" i="6" s="1"/>
  <c r="L47" i="6" s="1"/>
  <c r="L48" i="6" s="1"/>
  <c r="L49" i="6" s="1"/>
  <c r="L50" i="6" s="1"/>
  <c r="L51" i="6" s="1"/>
  <c r="L52" i="6" s="1"/>
  <c r="L53" i="6" s="1"/>
  <c r="L54" i="6" s="1"/>
  <c r="L55" i="6" s="1"/>
  <c r="L56" i="6" s="1"/>
  <c r="L57" i="6" s="1"/>
  <c r="L58" i="6" s="1"/>
  <c r="L59" i="6" s="1"/>
  <c r="L60" i="6" s="1"/>
  <c r="L61" i="6" s="1"/>
  <c r="L62" i="6" s="1"/>
  <c r="L63" i="6" s="1"/>
  <c r="L64" i="6" s="1"/>
  <c r="L65" i="6" s="1"/>
  <c r="L66" i="6" s="1"/>
  <c r="L67" i="6" s="1"/>
  <c r="L68" i="6" s="1"/>
  <c r="L69" i="6" s="1"/>
  <c r="L70" i="6" s="1"/>
  <c r="L71" i="6" s="1"/>
  <c r="L72" i="6" s="1"/>
  <c r="L73" i="6" s="1"/>
  <c r="L74" i="6" s="1"/>
  <c r="L75" i="6" s="1"/>
  <c r="L76" i="6" s="1"/>
  <c r="L77" i="6" s="1"/>
  <c r="L78" i="6" s="1"/>
  <c r="L79" i="6" s="1"/>
  <c r="L80" i="6" s="1"/>
  <c r="L81" i="6" s="1"/>
  <c r="L82" i="6" s="1"/>
  <c r="L83" i="6" s="1"/>
  <c r="L84" i="6" s="1"/>
  <c r="L85" i="6" s="1"/>
  <c r="L86" i="6" s="1"/>
  <c r="L87" i="6" s="1"/>
  <c r="L88" i="6" s="1"/>
  <c r="L89" i="6" s="1"/>
  <c r="L90" i="6" s="1"/>
  <c r="L91" i="6" s="1"/>
  <c r="L92" i="6" s="1"/>
  <c r="L93" i="6" s="1"/>
  <c r="L94" i="6" s="1"/>
  <c r="L95" i="6" s="1"/>
  <c r="L96" i="6" s="1"/>
  <c r="L97" i="6" s="1"/>
  <c r="L98" i="6" s="1"/>
  <c r="L99" i="6" s="1"/>
  <c r="L100" i="6" s="1"/>
  <c r="L101" i="6" s="1"/>
  <c r="L102" i="6" s="1"/>
  <c r="L103" i="6" s="1"/>
  <c r="L104" i="6" s="1"/>
  <c r="L105" i="6" s="1"/>
  <c r="L106" i="6" s="1"/>
  <c r="L107" i="6" s="1"/>
  <c r="L108" i="6" s="1"/>
  <c r="L109" i="6" s="1"/>
  <c r="L110" i="6" s="1"/>
  <c r="L111" i="6" s="1"/>
  <c r="L112" i="6" s="1"/>
  <c r="L113" i="6" s="1"/>
  <c r="L114" i="6" s="1"/>
  <c r="L115" i="6" s="1"/>
  <c r="L116" i="6" s="1"/>
  <c r="L117" i="6" s="1"/>
  <c r="L118" i="6" s="1"/>
  <c r="L119" i="6" s="1"/>
  <c r="L120" i="6" s="1"/>
  <c r="L121" i="6" s="1"/>
  <c r="L122" i="6" s="1"/>
  <c r="L123" i="6" s="1"/>
  <c r="L124" i="6" s="1"/>
  <c r="L125" i="6" s="1"/>
  <c r="L126" i="6" s="1"/>
  <c r="L127" i="6" s="1"/>
  <c r="L128" i="6" s="1"/>
  <c r="L129" i="6" s="1"/>
  <c r="L130" i="6" s="1"/>
  <c r="L131" i="6" s="1"/>
  <c r="L132" i="6" s="1"/>
  <c r="L133" i="6" s="1"/>
  <c r="L134" i="6" s="1"/>
  <c r="L135" i="6" s="1"/>
  <c r="L136" i="6" s="1"/>
  <c r="L137" i="6" s="1"/>
  <c r="L138" i="6" s="1"/>
  <c r="L139" i="6" s="1"/>
  <c r="L140" i="6" s="1"/>
  <c r="L141" i="6" s="1"/>
  <c r="L142" i="6" s="1"/>
  <c r="L143" i="6" s="1"/>
  <c r="L144" i="6" s="1"/>
  <c r="L145" i="6" s="1"/>
  <c r="L146" i="6" s="1"/>
  <c r="L147" i="6" s="1"/>
  <c r="L148" i="6" s="1"/>
  <c r="L149" i="6" s="1"/>
  <c r="L150" i="6" s="1"/>
  <c r="L151" i="6" s="1"/>
  <c r="L152" i="6" s="1"/>
  <c r="L153" i="6" s="1"/>
  <c r="L154" i="6" s="1"/>
  <c r="L155" i="6" s="1"/>
  <c r="L156" i="6" s="1"/>
  <c r="L157" i="6" s="1"/>
  <c r="L158" i="6" s="1"/>
  <c r="L159" i="6" s="1"/>
  <c r="L160" i="6" s="1"/>
  <c r="L161" i="6" s="1"/>
  <c r="L162" i="6" s="1"/>
  <c r="J7" i="6"/>
  <c r="J8" i="6" s="1"/>
  <c r="J9" i="6" s="1"/>
  <c r="J10" i="6" s="1"/>
  <c r="J11" i="6" s="1"/>
  <c r="J12" i="6" s="1"/>
  <c r="J13" i="6" s="1"/>
  <c r="J14" i="6" s="1"/>
  <c r="J15" i="6" s="1"/>
  <c r="J16" i="6" s="1"/>
  <c r="J17" i="6" s="1"/>
  <c r="J18" i="6" s="1"/>
  <c r="J19" i="6" s="1"/>
  <c r="J20" i="6" s="1"/>
  <c r="J21" i="6" s="1"/>
  <c r="J22" i="6" s="1"/>
  <c r="J23" i="6" s="1"/>
  <c r="J24" i="6" s="1"/>
  <c r="J25" i="6" s="1"/>
  <c r="J26" i="6" s="1"/>
  <c r="J27" i="6" s="1"/>
  <c r="J28" i="6" s="1"/>
  <c r="J29" i="6" s="1"/>
  <c r="J30" i="6" s="1"/>
  <c r="J31" i="6" s="1"/>
  <c r="J32" i="6" s="1"/>
  <c r="J33" i="6" s="1"/>
  <c r="J34" i="6" s="1"/>
  <c r="J35" i="6" s="1"/>
  <c r="J36" i="6" s="1"/>
  <c r="J37" i="6" s="1"/>
  <c r="J38" i="6" s="1"/>
  <c r="J39" i="6" s="1"/>
  <c r="J40" i="6" s="1"/>
  <c r="J41" i="6" s="1"/>
  <c r="J42" i="6" s="1"/>
  <c r="J43" i="6" s="1"/>
  <c r="J44" i="6" s="1"/>
  <c r="J45" i="6" s="1"/>
  <c r="J46" i="6" s="1"/>
  <c r="J47" i="6" s="1"/>
  <c r="J48" i="6" s="1"/>
  <c r="J49" i="6" s="1"/>
  <c r="J50" i="6" s="1"/>
  <c r="J51" i="6" s="1"/>
  <c r="J52" i="6" s="1"/>
  <c r="J53" i="6" s="1"/>
  <c r="J54" i="6" s="1"/>
  <c r="J55" i="6" s="1"/>
  <c r="J56" i="6" s="1"/>
  <c r="J57" i="6" s="1"/>
  <c r="J58" i="6" s="1"/>
  <c r="J59" i="6" s="1"/>
  <c r="J60" i="6" s="1"/>
  <c r="J61" i="6" s="1"/>
  <c r="J62" i="6" s="1"/>
  <c r="J63" i="6" s="1"/>
  <c r="J64" i="6" s="1"/>
  <c r="J65" i="6" s="1"/>
  <c r="J66" i="6" s="1"/>
  <c r="J67" i="6" s="1"/>
  <c r="J68" i="6" s="1"/>
  <c r="J69" i="6" s="1"/>
  <c r="J70" i="6" s="1"/>
  <c r="J71" i="6" s="1"/>
  <c r="J72" i="6" s="1"/>
  <c r="J73" i="6" s="1"/>
  <c r="J74" i="6" s="1"/>
  <c r="J75" i="6" s="1"/>
  <c r="J76" i="6" s="1"/>
  <c r="J77" i="6" s="1"/>
  <c r="J78" i="6" s="1"/>
  <c r="J79" i="6" s="1"/>
  <c r="J80" i="6" s="1"/>
  <c r="J81" i="6" s="1"/>
  <c r="J82" i="6" s="1"/>
  <c r="J83" i="6" s="1"/>
  <c r="J84" i="6" s="1"/>
  <c r="J85" i="6" s="1"/>
  <c r="J86" i="6" s="1"/>
  <c r="J87" i="6" s="1"/>
  <c r="J88" i="6" s="1"/>
  <c r="J89" i="6" s="1"/>
  <c r="J90" i="6" s="1"/>
  <c r="J91" i="6" s="1"/>
  <c r="J92" i="6" s="1"/>
  <c r="J93" i="6" s="1"/>
  <c r="J94" i="6" s="1"/>
  <c r="J95" i="6" s="1"/>
  <c r="J96" i="6" s="1"/>
  <c r="J97" i="6" s="1"/>
  <c r="J98" i="6" s="1"/>
  <c r="J99" i="6" s="1"/>
  <c r="J100" i="6" s="1"/>
  <c r="J101" i="6" s="1"/>
  <c r="J102" i="6" s="1"/>
  <c r="J103" i="6" s="1"/>
  <c r="J104" i="6" s="1"/>
  <c r="J105" i="6" s="1"/>
  <c r="J106" i="6" s="1"/>
  <c r="J107" i="6" s="1"/>
  <c r="J108" i="6" s="1"/>
  <c r="J109" i="6" s="1"/>
  <c r="J110" i="6" s="1"/>
  <c r="J111" i="6" s="1"/>
  <c r="J112" i="6" s="1"/>
  <c r="J113" i="6" s="1"/>
  <c r="J114" i="6" s="1"/>
  <c r="J115" i="6" s="1"/>
  <c r="J116" i="6" s="1"/>
  <c r="J117" i="6" s="1"/>
  <c r="J118" i="6" s="1"/>
  <c r="J119" i="6" s="1"/>
  <c r="J120" i="6" s="1"/>
  <c r="J121" i="6" s="1"/>
  <c r="J122" i="6" s="1"/>
  <c r="J123" i="6" s="1"/>
  <c r="J124" i="6" s="1"/>
  <c r="J125" i="6" s="1"/>
  <c r="J126" i="6" s="1"/>
  <c r="J127" i="6" s="1"/>
  <c r="J128" i="6" s="1"/>
  <c r="J129" i="6" s="1"/>
  <c r="J130" i="6" s="1"/>
  <c r="J131" i="6" s="1"/>
  <c r="J132" i="6" s="1"/>
  <c r="J133" i="6" s="1"/>
  <c r="J134" i="6" s="1"/>
  <c r="J135" i="6" s="1"/>
  <c r="J136" i="6" s="1"/>
  <c r="J137" i="6" s="1"/>
  <c r="J138" i="6" s="1"/>
  <c r="J139" i="6" s="1"/>
  <c r="J140" i="6" s="1"/>
  <c r="J141" i="6" s="1"/>
  <c r="J142" i="6" s="1"/>
  <c r="J143" i="6" s="1"/>
  <c r="J144" i="6" s="1"/>
  <c r="J145" i="6" s="1"/>
  <c r="J146" i="6" s="1"/>
  <c r="J147" i="6" s="1"/>
  <c r="J148" i="6" s="1"/>
  <c r="J149" i="6" s="1"/>
  <c r="J150" i="6" s="1"/>
  <c r="J151" i="6" s="1"/>
  <c r="J152" i="6" s="1"/>
  <c r="J153" i="6" s="1"/>
  <c r="J154" i="6" s="1"/>
  <c r="J155" i="6" s="1"/>
  <c r="J156" i="6" s="1"/>
  <c r="J157" i="6" s="1"/>
  <c r="J158" i="6" s="1"/>
  <c r="J159" i="6" s="1"/>
  <c r="J160" i="6" s="1"/>
  <c r="J161" i="6" s="1"/>
  <c r="J162" i="6" s="1"/>
  <c r="I168" i="6" s="1"/>
  <c r="I174" i="6" s="1"/>
  <c r="I7" i="6"/>
  <c r="I8" i="6" s="1"/>
  <c r="I9" i="6" s="1"/>
  <c r="I10" i="6" s="1"/>
  <c r="I11" i="6" s="1"/>
  <c r="I12" i="6" s="1"/>
  <c r="I13" i="6" s="1"/>
  <c r="I14" i="6" s="1"/>
  <c r="I15" i="6" s="1"/>
  <c r="I16" i="6" s="1"/>
  <c r="I17" i="6" s="1"/>
  <c r="I18" i="6" s="1"/>
  <c r="I19" i="6" s="1"/>
  <c r="I20" i="6" s="1"/>
  <c r="I21" i="6" s="1"/>
  <c r="I22" i="6" s="1"/>
  <c r="I23" i="6" s="1"/>
  <c r="I24" i="6" s="1"/>
  <c r="I25" i="6" s="1"/>
  <c r="I26" i="6" s="1"/>
  <c r="I27" i="6" s="1"/>
  <c r="I28" i="6" s="1"/>
  <c r="I29" i="6" s="1"/>
  <c r="I30" i="6" s="1"/>
  <c r="I31" i="6" s="1"/>
  <c r="I32" i="6" s="1"/>
  <c r="I33" i="6" s="1"/>
  <c r="I34" i="6" s="1"/>
  <c r="I35" i="6" s="1"/>
  <c r="I36" i="6" s="1"/>
  <c r="I37" i="6" s="1"/>
  <c r="I38" i="6" s="1"/>
  <c r="I39" i="6" s="1"/>
  <c r="I40" i="6" s="1"/>
  <c r="I41" i="6" s="1"/>
  <c r="I42" i="6" s="1"/>
  <c r="I43" i="6" s="1"/>
  <c r="I44" i="6" s="1"/>
  <c r="I45" i="6" s="1"/>
  <c r="I46" i="6" s="1"/>
  <c r="I47" i="6" s="1"/>
  <c r="I48" i="6" s="1"/>
  <c r="I49" i="6" s="1"/>
  <c r="I50" i="6" s="1"/>
  <c r="I51" i="6" s="1"/>
  <c r="I52" i="6" s="1"/>
  <c r="I53" i="6" s="1"/>
  <c r="I54" i="6" s="1"/>
  <c r="I55" i="6" s="1"/>
  <c r="I56" i="6" s="1"/>
  <c r="I57" i="6" s="1"/>
  <c r="I58" i="6" s="1"/>
  <c r="I59" i="6" s="1"/>
  <c r="I60" i="6" s="1"/>
  <c r="I61" i="6" s="1"/>
  <c r="I62" i="6" s="1"/>
  <c r="I63" i="6" s="1"/>
  <c r="I64" i="6" s="1"/>
  <c r="I65" i="6" s="1"/>
  <c r="I66" i="6" s="1"/>
  <c r="I67" i="6" s="1"/>
  <c r="I68" i="6" s="1"/>
  <c r="I69" i="6" s="1"/>
  <c r="I70" i="6" s="1"/>
  <c r="I71" i="6" s="1"/>
  <c r="I72" i="6" s="1"/>
  <c r="I73" i="6" s="1"/>
  <c r="I74" i="6" s="1"/>
  <c r="I75" i="6" s="1"/>
  <c r="I76" i="6" s="1"/>
  <c r="I77" i="6" s="1"/>
  <c r="I78" i="6" s="1"/>
  <c r="I79" i="6" s="1"/>
  <c r="I80" i="6" s="1"/>
  <c r="I81" i="6" s="1"/>
  <c r="I82" i="6" s="1"/>
  <c r="I83" i="6" s="1"/>
  <c r="I84" i="6" s="1"/>
  <c r="I85" i="6" s="1"/>
  <c r="I86" i="6" s="1"/>
  <c r="I87" i="6" s="1"/>
  <c r="I88" i="6" s="1"/>
  <c r="I89" i="6" s="1"/>
  <c r="I90" i="6" s="1"/>
  <c r="I91" i="6" s="1"/>
  <c r="I92" i="6" s="1"/>
  <c r="I93" i="6" s="1"/>
  <c r="I94" i="6" s="1"/>
  <c r="I95" i="6" s="1"/>
  <c r="I96" i="6" s="1"/>
  <c r="I97" i="6" s="1"/>
  <c r="I98" i="6" s="1"/>
  <c r="I99" i="6" s="1"/>
  <c r="H7" i="6"/>
  <c r="H8" i="6" s="1"/>
  <c r="H9" i="6" s="1"/>
  <c r="H10" i="6" s="1"/>
  <c r="H11" i="6" s="1"/>
  <c r="H12" i="6" s="1"/>
  <c r="H13" i="6" s="1"/>
  <c r="H14" i="6" s="1"/>
  <c r="H15" i="6" s="1"/>
  <c r="H16" i="6" s="1"/>
  <c r="H17" i="6" s="1"/>
  <c r="H18" i="6" s="1"/>
  <c r="H19" i="6" s="1"/>
  <c r="H20" i="6" s="1"/>
  <c r="H21" i="6" s="1"/>
  <c r="H22" i="6" s="1"/>
  <c r="H23" i="6" s="1"/>
  <c r="H24" i="6" s="1"/>
  <c r="H25" i="6" s="1"/>
  <c r="H26" i="6" s="1"/>
  <c r="H27" i="6" s="1"/>
  <c r="H28" i="6" s="1"/>
  <c r="H29" i="6" s="1"/>
  <c r="H30" i="6" s="1"/>
  <c r="H31" i="6" s="1"/>
  <c r="H32" i="6" s="1"/>
  <c r="H33" i="6" s="1"/>
  <c r="H34" i="6" s="1"/>
  <c r="H35" i="6" s="1"/>
  <c r="H36" i="6" s="1"/>
  <c r="H37" i="6" s="1"/>
  <c r="H38" i="6" s="1"/>
  <c r="H39" i="6" s="1"/>
  <c r="H40" i="6" s="1"/>
  <c r="H41" i="6" s="1"/>
  <c r="H42" i="6" s="1"/>
  <c r="H43" i="6" s="1"/>
  <c r="H44" i="6" s="1"/>
  <c r="H45" i="6" s="1"/>
  <c r="H46" i="6" s="1"/>
  <c r="H47" i="6" s="1"/>
  <c r="H48" i="6" s="1"/>
  <c r="H49" i="6" s="1"/>
  <c r="H50" i="6" s="1"/>
  <c r="H51" i="6" s="1"/>
  <c r="H52" i="6" s="1"/>
  <c r="H53" i="6" s="1"/>
  <c r="H54" i="6" s="1"/>
  <c r="H55" i="6" s="1"/>
  <c r="H56" i="6" s="1"/>
  <c r="H57" i="6" s="1"/>
  <c r="H58" i="6" s="1"/>
  <c r="H59" i="6" s="1"/>
  <c r="H60" i="6" s="1"/>
  <c r="H61" i="6" s="1"/>
  <c r="H62" i="6" s="1"/>
  <c r="H63" i="6" s="1"/>
  <c r="H64" i="6" s="1"/>
  <c r="H65" i="6" s="1"/>
  <c r="H66" i="6" s="1"/>
  <c r="H67" i="6" s="1"/>
  <c r="H68" i="6" s="1"/>
  <c r="H69" i="6" s="1"/>
  <c r="H70" i="6" s="1"/>
  <c r="H71" i="6" s="1"/>
  <c r="H72" i="6" s="1"/>
  <c r="H73" i="6" s="1"/>
  <c r="H74" i="6" s="1"/>
  <c r="H75" i="6" s="1"/>
  <c r="H76" i="6" s="1"/>
  <c r="H77" i="6" s="1"/>
  <c r="H78" i="6" s="1"/>
  <c r="H79" i="6" s="1"/>
  <c r="H80" i="6" s="1"/>
  <c r="H81" i="6" s="1"/>
  <c r="H82" i="6" s="1"/>
  <c r="H83" i="6" s="1"/>
  <c r="H84" i="6" s="1"/>
  <c r="H85" i="6" s="1"/>
  <c r="H86" i="6" s="1"/>
  <c r="H87" i="6" s="1"/>
  <c r="H88" i="6" s="1"/>
  <c r="H89" i="6" s="1"/>
  <c r="H90" i="6" s="1"/>
  <c r="H91" i="6" s="1"/>
  <c r="H92" i="6" s="1"/>
  <c r="H93" i="6" s="1"/>
  <c r="H94" i="6" s="1"/>
  <c r="H95" i="6" s="1"/>
  <c r="H96" i="6" s="1"/>
  <c r="H97" i="6" s="1"/>
  <c r="H98" i="6" s="1"/>
  <c r="H99" i="6" s="1"/>
  <c r="H101" i="6" l="1"/>
  <c r="H102" i="6" s="1"/>
  <c r="H103" i="6" s="1"/>
  <c r="H104" i="6" s="1"/>
  <c r="H105" i="6" s="1"/>
  <c r="H106" i="6" s="1"/>
  <c r="H107" i="6" s="1"/>
  <c r="H108" i="6" s="1"/>
  <c r="H109" i="6" s="1"/>
  <c r="H110" i="6" s="1"/>
  <c r="H100" i="6"/>
  <c r="I101" i="6"/>
  <c r="I102" i="6" s="1"/>
  <c r="I103" i="6" s="1"/>
  <c r="I104" i="6" s="1"/>
  <c r="I105" i="6" s="1"/>
  <c r="I106" i="6" s="1"/>
  <c r="I107" i="6" s="1"/>
  <c r="I108" i="6" s="1"/>
  <c r="I109" i="6" s="1"/>
  <c r="I110" i="6" s="1"/>
  <c r="I100" i="6"/>
  <c r="I112" i="6" l="1"/>
  <c r="I113" i="6" s="1"/>
  <c r="I114" i="6" s="1"/>
  <c r="I115" i="6" s="1"/>
  <c r="I116" i="6" s="1"/>
  <c r="I117" i="6" s="1"/>
  <c r="I118" i="6" s="1"/>
  <c r="I119" i="6" s="1"/>
  <c r="I120" i="6" s="1"/>
  <c r="I121" i="6" s="1"/>
  <c r="I122" i="6" s="1"/>
  <c r="I111" i="6"/>
  <c r="H112" i="6"/>
  <c r="H113" i="6" s="1"/>
  <c r="H114" i="6" s="1"/>
  <c r="H115" i="6" s="1"/>
  <c r="H116" i="6" s="1"/>
  <c r="H117" i="6" s="1"/>
  <c r="H118" i="6" s="1"/>
  <c r="H119" i="6" s="1"/>
  <c r="H120" i="6" s="1"/>
  <c r="H121" i="6" s="1"/>
  <c r="H122" i="6" s="1"/>
  <c r="H111" i="6"/>
  <c r="H124" i="6" l="1"/>
  <c r="H125" i="6" s="1"/>
  <c r="H126" i="6" s="1"/>
  <c r="H127" i="6" s="1"/>
  <c r="H128" i="6" s="1"/>
  <c r="H129" i="6" s="1"/>
  <c r="H130" i="6" s="1"/>
  <c r="H131" i="6" s="1"/>
  <c r="H132" i="6" s="1"/>
  <c r="H123" i="6"/>
  <c r="I124" i="6"/>
  <c r="I125" i="6" s="1"/>
  <c r="I126" i="6" s="1"/>
  <c r="I127" i="6" s="1"/>
  <c r="I128" i="6" s="1"/>
  <c r="I129" i="6" s="1"/>
  <c r="I130" i="6" s="1"/>
  <c r="I131" i="6" s="1"/>
  <c r="I132" i="6" s="1"/>
  <c r="I123" i="6"/>
  <c r="I134" i="6" l="1"/>
  <c r="I135" i="6" s="1"/>
  <c r="I136" i="6" s="1"/>
  <c r="I137" i="6" s="1"/>
  <c r="I138" i="6" s="1"/>
  <c r="I139" i="6" s="1"/>
  <c r="I140" i="6" s="1"/>
  <c r="I141" i="6" s="1"/>
  <c r="I142" i="6" s="1"/>
  <c r="I143" i="6" s="1"/>
  <c r="I144" i="6" s="1"/>
  <c r="I145" i="6" s="1"/>
  <c r="I146" i="6" s="1"/>
  <c r="I147" i="6" s="1"/>
  <c r="I148" i="6" s="1"/>
  <c r="I149" i="6" s="1"/>
  <c r="I150" i="6" s="1"/>
  <c r="I151" i="6" s="1"/>
  <c r="I152" i="6" s="1"/>
  <c r="I153" i="6" s="1"/>
  <c r="I154" i="6" s="1"/>
  <c r="I155" i="6" s="1"/>
  <c r="I156" i="6" s="1"/>
  <c r="I157" i="6" s="1"/>
  <c r="I158" i="6" s="1"/>
  <c r="I159" i="6" s="1"/>
  <c r="I160" i="6" s="1"/>
  <c r="I161" i="6" s="1"/>
  <c r="I162" i="6" s="1"/>
  <c r="I133" i="6"/>
  <c r="H134" i="6"/>
  <c r="H135" i="6" s="1"/>
  <c r="H136" i="6" s="1"/>
  <c r="H137" i="6" s="1"/>
  <c r="H138" i="6" s="1"/>
  <c r="H139" i="6" s="1"/>
  <c r="H140" i="6" s="1"/>
  <c r="H141" i="6" s="1"/>
  <c r="H142" i="6" s="1"/>
  <c r="H143" i="6" s="1"/>
  <c r="H144" i="6" s="1"/>
  <c r="H145" i="6" s="1"/>
  <c r="H146" i="6" s="1"/>
  <c r="H147" i="6" s="1"/>
  <c r="H148" i="6" s="1"/>
  <c r="H149" i="6" s="1"/>
  <c r="H150" i="6" s="1"/>
  <c r="H151" i="6" s="1"/>
  <c r="H152" i="6" s="1"/>
  <c r="H153" i="6" s="1"/>
  <c r="H154" i="6" s="1"/>
  <c r="H155" i="6" s="1"/>
  <c r="H156" i="6" s="1"/>
  <c r="H157" i="6" s="1"/>
  <c r="H158" i="6" s="1"/>
  <c r="H159" i="6" s="1"/>
  <c r="H160" i="6" s="1"/>
  <c r="H161" i="6" s="1"/>
  <c r="H162" i="6" s="1"/>
  <c r="H168" i="6" s="1"/>
  <c r="H174" i="6" s="1"/>
  <c r="H133" i="6"/>
  <c r="L7" i="5" l="1"/>
  <c r="L8" i="5" s="1"/>
  <c r="L9" i="5" s="1"/>
  <c r="L10" i="5" s="1"/>
  <c r="L11" i="5" s="1"/>
  <c r="L12" i="5" s="1"/>
  <c r="L13" i="5" s="1"/>
  <c r="L14" i="5" s="1"/>
  <c r="L15" i="5" s="1"/>
  <c r="L16" i="5" s="1"/>
  <c r="L17" i="5" s="1"/>
  <c r="L18" i="5" s="1"/>
  <c r="L19" i="5" s="1"/>
  <c r="L20" i="5" s="1"/>
  <c r="L21" i="5" s="1"/>
  <c r="L22" i="5" s="1"/>
  <c r="L23" i="5" s="1"/>
  <c r="L24" i="5" s="1"/>
  <c r="L25" i="5" s="1"/>
  <c r="L26" i="5" s="1"/>
  <c r="L27" i="5" s="1"/>
  <c r="L28" i="5" s="1"/>
  <c r="L29" i="5" s="1"/>
  <c r="L30" i="5" s="1"/>
  <c r="L31" i="5" s="1"/>
  <c r="L32" i="5" s="1"/>
  <c r="L33" i="5" s="1"/>
  <c r="L34" i="5" s="1"/>
  <c r="L35" i="5" s="1"/>
  <c r="L36" i="5" s="1"/>
  <c r="L37" i="5" s="1"/>
  <c r="L38" i="5" s="1"/>
  <c r="L39" i="5" s="1"/>
  <c r="L40" i="5" s="1"/>
  <c r="L41" i="5" s="1"/>
  <c r="L42" i="5" s="1"/>
  <c r="L43" i="5" s="1"/>
  <c r="L44" i="5" s="1"/>
  <c r="L45" i="5" s="1"/>
  <c r="L46" i="5" s="1"/>
  <c r="L47" i="5" s="1"/>
  <c r="L48" i="5" s="1"/>
  <c r="L49" i="5" s="1"/>
  <c r="L50" i="5" s="1"/>
  <c r="L51" i="5" s="1"/>
  <c r="L52" i="5" s="1"/>
  <c r="L53" i="5" s="1"/>
  <c r="L54" i="5" s="1"/>
  <c r="L55" i="5" s="1"/>
  <c r="L56" i="5" s="1"/>
  <c r="L57" i="5" s="1"/>
  <c r="L58" i="5" s="1"/>
  <c r="L59" i="5" s="1"/>
  <c r="L60" i="5" s="1"/>
  <c r="L61" i="5" s="1"/>
  <c r="L62" i="5" s="1"/>
  <c r="L63" i="5" s="1"/>
  <c r="L64" i="5" s="1"/>
  <c r="L65" i="5" s="1"/>
  <c r="L66" i="5" s="1"/>
  <c r="L67" i="5" s="1"/>
  <c r="L68" i="5" s="1"/>
  <c r="L69" i="5" s="1"/>
  <c r="L70" i="5" s="1"/>
  <c r="L71" i="5" s="1"/>
  <c r="L72" i="5" s="1"/>
  <c r="L73" i="5" s="1"/>
  <c r="L74" i="5" s="1"/>
  <c r="L75" i="5" s="1"/>
  <c r="L76" i="5" s="1"/>
  <c r="L77" i="5" s="1"/>
  <c r="L78" i="5" s="1"/>
  <c r="L79" i="5" s="1"/>
  <c r="L80" i="5" s="1"/>
  <c r="L81" i="5" s="1"/>
  <c r="L82" i="5" s="1"/>
  <c r="L83" i="5" s="1"/>
  <c r="L84" i="5" s="1"/>
  <c r="L85" i="5" s="1"/>
  <c r="L86" i="5" s="1"/>
  <c r="J7" i="5"/>
  <c r="J8" i="5" s="1"/>
  <c r="J9" i="5" s="1"/>
  <c r="J10" i="5" s="1"/>
  <c r="J11" i="5" s="1"/>
  <c r="J12" i="5" s="1"/>
  <c r="J13" i="5" s="1"/>
  <c r="J14" i="5" s="1"/>
  <c r="J15" i="5" s="1"/>
  <c r="J16" i="5" s="1"/>
  <c r="J17" i="5" s="1"/>
  <c r="J18" i="5" s="1"/>
  <c r="J19" i="5" s="1"/>
  <c r="J20" i="5" s="1"/>
  <c r="J21" i="5" s="1"/>
  <c r="J22" i="5" s="1"/>
  <c r="J23" i="5" s="1"/>
  <c r="J24" i="5" s="1"/>
  <c r="J25" i="5" s="1"/>
  <c r="J26" i="5" s="1"/>
  <c r="J27" i="5" s="1"/>
  <c r="J28" i="5" s="1"/>
  <c r="J29" i="5" s="1"/>
  <c r="J30" i="5" s="1"/>
  <c r="J31" i="5" s="1"/>
  <c r="J32" i="5" s="1"/>
  <c r="J33" i="5" s="1"/>
  <c r="J34" i="5" s="1"/>
  <c r="J35" i="5" s="1"/>
  <c r="J36" i="5" s="1"/>
  <c r="J37" i="5" s="1"/>
  <c r="J38" i="5" s="1"/>
  <c r="J39" i="5" s="1"/>
  <c r="J40" i="5" s="1"/>
  <c r="J41" i="5" s="1"/>
  <c r="J42" i="5" s="1"/>
  <c r="J43" i="5" s="1"/>
  <c r="J44" i="5" s="1"/>
  <c r="J45" i="5" s="1"/>
  <c r="J46" i="5" s="1"/>
  <c r="J47" i="5" s="1"/>
  <c r="J48" i="5" s="1"/>
  <c r="J49" i="5" s="1"/>
  <c r="J50" i="5" s="1"/>
  <c r="J51" i="5" s="1"/>
  <c r="J52" i="5" s="1"/>
  <c r="J53" i="5" s="1"/>
  <c r="J54" i="5" s="1"/>
  <c r="J55" i="5" s="1"/>
  <c r="J56" i="5" s="1"/>
  <c r="J57" i="5" s="1"/>
  <c r="J58" i="5" s="1"/>
  <c r="J59" i="5" s="1"/>
  <c r="J60" i="5" s="1"/>
  <c r="J61" i="5" s="1"/>
  <c r="J62" i="5" s="1"/>
  <c r="J63" i="5" s="1"/>
  <c r="J64" i="5" s="1"/>
  <c r="J65" i="5" s="1"/>
  <c r="J66" i="5" s="1"/>
  <c r="J67" i="5" s="1"/>
  <c r="J68" i="5" s="1"/>
  <c r="J69" i="5" s="1"/>
  <c r="J70" i="5" s="1"/>
  <c r="J71" i="5" s="1"/>
  <c r="J72" i="5" s="1"/>
  <c r="J73" i="5" s="1"/>
  <c r="J74" i="5" s="1"/>
  <c r="J75" i="5" s="1"/>
  <c r="J76" i="5" s="1"/>
  <c r="J77" i="5" s="1"/>
  <c r="J78" i="5" s="1"/>
  <c r="J79" i="5" s="1"/>
  <c r="J80" i="5" s="1"/>
  <c r="J81" i="5" s="1"/>
  <c r="J82" i="5" s="1"/>
  <c r="J83" i="5" s="1"/>
  <c r="J84" i="5" s="1"/>
  <c r="J85" i="5" s="1"/>
  <c r="J86" i="5" s="1"/>
  <c r="I7" i="5"/>
  <c r="I8" i="5" s="1"/>
  <c r="I9" i="5" s="1"/>
  <c r="I10" i="5" s="1"/>
  <c r="I11" i="5" s="1"/>
  <c r="I12" i="5" s="1"/>
  <c r="I13" i="5" s="1"/>
  <c r="I14" i="5" s="1"/>
  <c r="I15" i="5" s="1"/>
  <c r="I16" i="5" s="1"/>
  <c r="I17" i="5" s="1"/>
  <c r="I18" i="5" s="1"/>
  <c r="I19" i="5" s="1"/>
  <c r="I20" i="5" s="1"/>
  <c r="I21" i="5" s="1"/>
  <c r="I22" i="5" s="1"/>
  <c r="I23" i="5" s="1"/>
  <c r="I24" i="5" s="1"/>
  <c r="I25" i="5" s="1"/>
  <c r="I26" i="5" s="1"/>
  <c r="I27" i="5" s="1"/>
  <c r="I28" i="5" s="1"/>
  <c r="I29" i="5" s="1"/>
  <c r="I30" i="5" s="1"/>
  <c r="I31" i="5" s="1"/>
  <c r="I32" i="5" s="1"/>
  <c r="I33" i="5" s="1"/>
  <c r="I34" i="5" s="1"/>
  <c r="I35" i="5" s="1"/>
  <c r="I36" i="5" s="1"/>
  <c r="I37" i="5" s="1"/>
  <c r="I38" i="5" s="1"/>
  <c r="I39" i="5" s="1"/>
  <c r="I40" i="5" s="1"/>
  <c r="I41" i="5" s="1"/>
  <c r="I42" i="5" s="1"/>
  <c r="I43" i="5" s="1"/>
  <c r="I44" i="5" s="1"/>
  <c r="I45" i="5" s="1"/>
  <c r="I46" i="5" s="1"/>
  <c r="I47" i="5" s="1"/>
  <c r="I48" i="5" s="1"/>
  <c r="I49" i="5" s="1"/>
  <c r="I50" i="5" s="1"/>
  <c r="I51" i="5" s="1"/>
  <c r="I52" i="5" s="1"/>
  <c r="I53" i="5" s="1"/>
  <c r="I54" i="5" s="1"/>
  <c r="I55" i="5" s="1"/>
  <c r="I56" i="5" s="1"/>
  <c r="I57" i="5" s="1"/>
  <c r="I58" i="5" s="1"/>
  <c r="I59" i="5" s="1"/>
  <c r="I60" i="5" s="1"/>
  <c r="I61" i="5" s="1"/>
  <c r="I62" i="5" s="1"/>
  <c r="I63" i="5" s="1"/>
  <c r="I64" i="5" s="1"/>
  <c r="I65" i="5" s="1"/>
  <c r="I66" i="5" s="1"/>
  <c r="I67" i="5" s="1"/>
  <c r="I68" i="5" s="1"/>
  <c r="I69" i="5" s="1"/>
  <c r="I70" i="5" s="1"/>
  <c r="I71" i="5" s="1"/>
  <c r="I72" i="5" s="1"/>
  <c r="I73" i="5" s="1"/>
  <c r="I74" i="5" s="1"/>
  <c r="I75" i="5" s="1"/>
  <c r="I76" i="5" s="1"/>
  <c r="I77" i="5" s="1"/>
  <c r="I78" i="5" s="1"/>
  <c r="I79" i="5" s="1"/>
  <c r="I80" i="5" s="1"/>
  <c r="I81" i="5" s="1"/>
  <c r="I82" i="5" s="1"/>
  <c r="I83" i="5" s="1"/>
  <c r="I84" i="5" s="1"/>
  <c r="I85" i="5" s="1"/>
  <c r="I86" i="5" s="1"/>
  <c r="H7" i="5"/>
  <c r="H8" i="5" s="1"/>
  <c r="H9" i="5" s="1"/>
  <c r="H10" i="5" s="1"/>
  <c r="H11" i="5" s="1"/>
  <c r="H12" i="5" s="1"/>
  <c r="H13" i="5" s="1"/>
  <c r="H14" i="5" s="1"/>
  <c r="H15" i="5" s="1"/>
  <c r="H16" i="5" s="1"/>
  <c r="H17" i="5" s="1"/>
  <c r="H18" i="5" s="1"/>
  <c r="H19" i="5" s="1"/>
  <c r="H20" i="5" s="1"/>
  <c r="H21" i="5" s="1"/>
  <c r="H22" i="5" s="1"/>
  <c r="H23" i="5" s="1"/>
  <c r="H24" i="5" s="1"/>
  <c r="H25" i="5" s="1"/>
  <c r="H26" i="5" s="1"/>
  <c r="H27" i="5" s="1"/>
  <c r="H28" i="5" s="1"/>
  <c r="H29" i="5" s="1"/>
  <c r="H30" i="5" s="1"/>
  <c r="H31" i="5" s="1"/>
  <c r="H32" i="5" s="1"/>
  <c r="H33" i="5" s="1"/>
  <c r="H34" i="5" s="1"/>
  <c r="H35" i="5" s="1"/>
  <c r="H36" i="5" s="1"/>
  <c r="H37" i="5" s="1"/>
  <c r="H38" i="5" s="1"/>
  <c r="H39" i="5" s="1"/>
  <c r="H40" i="5" s="1"/>
  <c r="H41" i="5" s="1"/>
  <c r="H42" i="5" s="1"/>
  <c r="H43" i="5" s="1"/>
  <c r="H44" i="5" s="1"/>
  <c r="H45" i="5" s="1"/>
  <c r="H46" i="5" s="1"/>
  <c r="H47" i="5" s="1"/>
  <c r="H48" i="5" s="1"/>
  <c r="H49" i="5" s="1"/>
  <c r="H50" i="5" s="1"/>
  <c r="H51" i="5" s="1"/>
  <c r="H52" i="5" s="1"/>
  <c r="H53" i="5" s="1"/>
  <c r="H54" i="5" s="1"/>
  <c r="H55" i="5" s="1"/>
  <c r="H56" i="5" s="1"/>
  <c r="H57" i="5" s="1"/>
  <c r="H58" i="5" s="1"/>
  <c r="H59" i="5" s="1"/>
  <c r="H60" i="5" s="1"/>
  <c r="H61" i="5" s="1"/>
  <c r="H62" i="5" s="1"/>
  <c r="H63" i="5" s="1"/>
  <c r="H64" i="5" s="1"/>
  <c r="H65" i="5" s="1"/>
  <c r="H66" i="5" s="1"/>
  <c r="H67" i="5" s="1"/>
  <c r="H68" i="5" s="1"/>
  <c r="H69" i="5" s="1"/>
  <c r="H70" i="5" s="1"/>
  <c r="H71" i="5" s="1"/>
  <c r="H72" i="5" s="1"/>
  <c r="H73" i="5" s="1"/>
  <c r="H74" i="5" s="1"/>
  <c r="H75" i="5" s="1"/>
  <c r="H76" i="5" s="1"/>
  <c r="H77" i="5" s="1"/>
  <c r="H78" i="5" s="1"/>
  <c r="H79" i="5" s="1"/>
  <c r="H80" i="5" s="1"/>
  <c r="H81" i="5" s="1"/>
  <c r="H82" i="5" s="1"/>
  <c r="H83" i="5" s="1"/>
  <c r="H84" i="5" s="1"/>
  <c r="H85" i="5" s="1"/>
  <c r="H86" i="5" s="1"/>
  <c r="H88" i="5" l="1"/>
  <c r="H89" i="5" s="1"/>
  <c r="H90" i="5" s="1"/>
  <c r="H91" i="5" s="1"/>
  <c r="H92" i="5" s="1"/>
  <c r="H93" i="5" s="1"/>
  <c r="H94" i="5" s="1"/>
  <c r="H95" i="5" s="1"/>
  <c r="H87" i="5"/>
  <c r="J88" i="5"/>
  <c r="J89" i="5" s="1"/>
  <c r="J90" i="5" s="1"/>
  <c r="J91" i="5" s="1"/>
  <c r="J92" i="5" s="1"/>
  <c r="J93" i="5" s="1"/>
  <c r="J94" i="5" s="1"/>
  <c r="J95" i="5" s="1"/>
  <c r="J87" i="5"/>
  <c r="I88" i="5"/>
  <c r="I89" i="5" s="1"/>
  <c r="I90" i="5" s="1"/>
  <c r="I91" i="5" s="1"/>
  <c r="I92" i="5" s="1"/>
  <c r="I93" i="5" s="1"/>
  <c r="I94" i="5" s="1"/>
  <c r="I95" i="5" s="1"/>
  <c r="I87" i="5"/>
  <c r="L88" i="5"/>
  <c r="L89" i="5" s="1"/>
  <c r="L90" i="5" s="1"/>
  <c r="L91" i="5" s="1"/>
  <c r="L92" i="5" s="1"/>
  <c r="L93" i="5" s="1"/>
  <c r="L94" i="5" s="1"/>
  <c r="L95" i="5" s="1"/>
  <c r="L87" i="5"/>
  <c r="L97" i="5" l="1"/>
  <c r="L96" i="5"/>
  <c r="J97" i="5"/>
  <c r="J96" i="5"/>
  <c r="I97" i="5"/>
  <c r="I96" i="5"/>
  <c r="H97" i="5"/>
  <c r="H96" i="5"/>
  <c r="I99" i="5" l="1"/>
  <c r="I100" i="5" s="1"/>
  <c r="I101" i="5" s="1"/>
  <c r="I102" i="5" s="1"/>
  <c r="I103" i="5" s="1"/>
  <c r="I104" i="5" s="1"/>
  <c r="I105" i="5" s="1"/>
  <c r="I106" i="5" s="1"/>
  <c r="I107" i="5" s="1"/>
  <c r="I108" i="5" s="1"/>
  <c r="I109" i="5" s="1"/>
  <c r="I110" i="5" s="1"/>
  <c r="I111" i="5" s="1"/>
  <c r="I98" i="5"/>
  <c r="H99" i="5"/>
  <c r="H100" i="5" s="1"/>
  <c r="H101" i="5" s="1"/>
  <c r="H102" i="5" s="1"/>
  <c r="H103" i="5" s="1"/>
  <c r="H104" i="5" s="1"/>
  <c r="H105" i="5" s="1"/>
  <c r="H106" i="5" s="1"/>
  <c r="H107" i="5" s="1"/>
  <c r="H108" i="5" s="1"/>
  <c r="H109" i="5" s="1"/>
  <c r="H110" i="5" s="1"/>
  <c r="H111" i="5" s="1"/>
  <c r="H114" i="5" s="1"/>
  <c r="H117" i="5" s="1"/>
  <c r="H98" i="5"/>
  <c r="J99" i="5"/>
  <c r="J100" i="5" s="1"/>
  <c r="J101" i="5" s="1"/>
  <c r="J102" i="5" s="1"/>
  <c r="J103" i="5" s="1"/>
  <c r="J104" i="5" s="1"/>
  <c r="J105" i="5" s="1"/>
  <c r="J106" i="5" s="1"/>
  <c r="J107" i="5" s="1"/>
  <c r="J108" i="5" s="1"/>
  <c r="J109" i="5" s="1"/>
  <c r="J110" i="5" s="1"/>
  <c r="J111" i="5" s="1"/>
  <c r="I114" i="5" s="1"/>
  <c r="I117" i="5" s="1"/>
  <c r="J98" i="5"/>
  <c r="L99" i="5"/>
  <c r="L100" i="5" s="1"/>
  <c r="L101" i="5" s="1"/>
  <c r="L102" i="5" s="1"/>
  <c r="L103" i="5" s="1"/>
  <c r="L104" i="5" s="1"/>
  <c r="L105" i="5" s="1"/>
  <c r="L106" i="5" s="1"/>
  <c r="L107" i="5" s="1"/>
  <c r="L108" i="5" s="1"/>
  <c r="L109" i="5" s="1"/>
  <c r="L110" i="5" s="1"/>
  <c r="L111" i="5" s="1"/>
  <c r="L98" i="5"/>
  <c r="L7" i="4" l="1"/>
  <c r="L8" i="4" s="1"/>
  <c r="L9" i="4" s="1"/>
  <c r="L10" i="4" s="1"/>
  <c r="L11" i="4" s="1"/>
  <c r="L12" i="4" s="1"/>
  <c r="J7" i="4"/>
  <c r="J8" i="4" s="1"/>
  <c r="J9" i="4" s="1"/>
  <c r="J10" i="4" s="1"/>
  <c r="J11" i="4" s="1"/>
  <c r="J12" i="4" s="1"/>
  <c r="I7" i="4"/>
  <c r="I8" i="4" s="1"/>
  <c r="I9" i="4" s="1"/>
  <c r="I10" i="4" s="1"/>
  <c r="I11" i="4" s="1"/>
  <c r="I12" i="4" s="1"/>
  <c r="H7" i="4"/>
  <c r="H8" i="4" s="1"/>
  <c r="H9" i="4" s="1"/>
  <c r="H10" i="4" s="1"/>
  <c r="H11" i="4" s="1"/>
  <c r="H12" i="4" s="1"/>
  <c r="H14" i="4" l="1"/>
  <c r="H13" i="4"/>
  <c r="H15" i="4" s="1"/>
  <c r="H16" i="4" s="1"/>
  <c r="H17" i="4" s="1"/>
  <c r="H18" i="4" s="1"/>
  <c r="H19" i="4" s="1"/>
  <c r="H20" i="4" s="1"/>
  <c r="H21" i="4" s="1"/>
  <c r="H22" i="4" s="1"/>
  <c r="H23" i="4" s="1"/>
  <c r="H24" i="4" s="1"/>
  <c r="H25" i="4" s="1"/>
  <c r="H26" i="4" s="1"/>
  <c r="H27" i="4" s="1"/>
  <c r="H28" i="4" s="1"/>
  <c r="H29" i="4" s="1"/>
  <c r="H30" i="4" s="1"/>
  <c r="H31" i="4" s="1"/>
  <c r="H32" i="4" s="1"/>
  <c r="H33" i="4" s="1"/>
  <c r="H34" i="4" s="1"/>
  <c r="H35" i="4" s="1"/>
  <c r="H36" i="4" s="1"/>
  <c r="H37" i="4" s="1"/>
  <c r="H38" i="4" s="1"/>
  <c r="H39" i="4" s="1"/>
  <c r="H40" i="4" s="1"/>
  <c r="H41" i="4" s="1"/>
  <c r="H42" i="4" s="1"/>
  <c r="H43" i="4" s="1"/>
  <c r="H44" i="4" s="1"/>
  <c r="H45" i="4" s="1"/>
  <c r="H46" i="4" s="1"/>
  <c r="H47" i="4" s="1"/>
  <c r="H48" i="4" s="1"/>
  <c r="H49" i="4" s="1"/>
  <c r="H50" i="4" s="1"/>
  <c r="H51" i="4" s="1"/>
  <c r="H52" i="4" s="1"/>
  <c r="H53" i="4" s="1"/>
  <c r="H54" i="4" s="1"/>
  <c r="H55" i="4" s="1"/>
  <c r="H56" i="4" s="1"/>
  <c r="H57" i="4" s="1"/>
  <c r="H58" i="4" s="1"/>
  <c r="H59" i="4" s="1"/>
  <c r="H60" i="4" s="1"/>
  <c r="H61" i="4" s="1"/>
  <c r="H62" i="4" s="1"/>
  <c r="H63" i="4" s="1"/>
  <c r="H64" i="4" s="1"/>
  <c r="H65" i="4" s="1"/>
  <c r="H66" i="4" s="1"/>
  <c r="H67" i="4" s="1"/>
  <c r="H68" i="4" s="1"/>
  <c r="H69" i="4" s="1"/>
  <c r="H70" i="4" s="1"/>
  <c r="H71" i="4" s="1"/>
  <c r="H72" i="4" s="1"/>
  <c r="J14" i="4"/>
  <c r="J13" i="4"/>
  <c r="J15" i="4" s="1"/>
  <c r="J16" i="4" s="1"/>
  <c r="J17" i="4" s="1"/>
  <c r="J18" i="4" s="1"/>
  <c r="J19" i="4" s="1"/>
  <c r="J20" i="4" s="1"/>
  <c r="J21" i="4" s="1"/>
  <c r="J22" i="4" s="1"/>
  <c r="J23" i="4" s="1"/>
  <c r="J24" i="4" s="1"/>
  <c r="J25" i="4" s="1"/>
  <c r="J26" i="4" s="1"/>
  <c r="J27" i="4" s="1"/>
  <c r="J28" i="4" s="1"/>
  <c r="J29" i="4" s="1"/>
  <c r="J30" i="4" s="1"/>
  <c r="J31" i="4" s="1"/>
  <c r="J32" i="4" s="1"/>
  <c r="J33" i="4" s="1"/>
  <c r="J34" i="4" s="1"/>
  <c r="J35" i="4" s="1"/>
  <c r="J36" i="4" s="1"/>
  <c r="J37" i="4" s="1"/>
  <c r="J38" i="4" s="1"/>
  <c r="J39" i="4" s="1"/>
  <c r="J40" i="4" s="1"/>
  <c r="J41" i="4" s="1"/>
  <c r="J42" i="4" s="1"/>
  <c r="J43" i="4" s="1"/>
  <c r="J44" i="4" s="1"/>
  <c r="J45" i="4" s="1"/>
  <c r="J46" i="4" s="1"/>
  <c r="J47" i="4" s="1"/>
  <c r="J48" i="4" s="1"/>
  <c r="J49" i="4" s="1"/>
  <c r="J50" i="4" s="1"/>
  <c r="J51" i="4" s="1"/>
  <c r="J52" i="4" s="1"/>
  <c r="J53" i="4" s="1"/>
  <c r="J54" i="4" s="1"/>
  <c r="J55" i="4" s="1"/>
  <c r="J56" i="4" s="1"/>
  <c r="J57" i="4" s="1"/>
  <c r="J58" i="4" s="1"/>
  <c r="J59" i="4" s="1"/>
  <c r="J60" i="4" s="1"/>
  <c r="J61" i="4" s="1"/>
  <c r="J62" i="4" s="1"/>
  <c r="J63" i="4" s="1"/>
  <c r="J64" i="4" s="1"/>
  <c r="J65" i="4" s="1"/>
  <c r="J66" i="4" s="1"/>
  <c r="J67" i="4" s="1"/>
  <c r="J68" i="4" s="1"/>
  <c r="J69" i="4" s="1"/>
  <c r="J70" i="4" s="1"/>
  <c r="J71" i="4" s="1"/>
  <c r="J72" i="4" s="1"/>
  <c r="I14" i="4"/>
  <c r="I13" i="4"/>
  <c r="I15" i="4" s="1"/>
  <c r="I16" i="4" s="1"/>
  <c r="I17" i="4" s="1"/>
  <c r="I18" i="4" s="1"/>
  <c r="I19" i="4" s="1"/>
  <c r="I20" i="4" s="1"/>
  <c r="I21" i="4" s="1"/>
  <c r="I22" i="4" s="1"/>
  <c r="I23" i="4" s="1"/>
  <c r="I24" i="4" s="1"/>
  <c r="I25" i="4" s="1"/>
  <c r="I26" i="4" s="1"/>
  <c r="I27" i="4" s="1"/>
  <c r="I28" i="4" s="1"/>
  <c r="I29" i="4" s="1"/>
  <c r="I30" i="4" s="1"/>
  <c r="I31" i="4" s="1"/>
  <c r="I32" i="4" s="1"/>
  <c r="I33" i="4" s="1"/>
  <c r="I34" i="4" s="1"/>
  <c r="I35" i="4" s="1"/>
  <c r="I36" i="4" s="1"/>
  <c r="I37" i="4" s="1"/>
  <c r="I38" i="4" s="1"/>
  <c r="I39" i="4" s="1"/>
  <c r="I40" i="4" s="1"/>
  <c r="I41" i="4" s="1"/>
  <c r="I42" i="4" s="1"/>
  <c r="I43" i="4" s="1"/>
  <c r="I44" i="4" s="1"/>
  <c r="I45" i="4" s="1"/>
  <c r="I46" i="4" s="1"/>
  <c r="I47" i="4" s="1"/>
  <c r="I48" i="4" s="1"/>
  <c r="I49" i="4" s="1"/>
  <c r="I50" i="4" s="1"/>
  <c r="I51" i="4" s="1"/>
  <c r="I52" i="4" s="1"/>
  <c r="I53" i="4" s="1"/>
  <c r="I54" i="4" s="1"/>
  <c r="I55" i="4" s="1"/>
  <c r="I56" i="4" s="1"/>
  <c r="I57" i="4" s="1"/>
  <c r="I58" i="4" s="1"/>
  <c r="I59" i="4" s="1"/>
  <c r="I60" i="4" s="1"/>
  <c r="I61" i="4" s="1"/>
  <c r="I62" i="4" s="1"/>
  <c r="I63" i="4" s="1"/>
  <c r="I64" i="4" s="1"/>
  <c r="I65" i="4" s="1"/>
  <c r="I66" i="4" s="1"/>
  <c r="I67" i="4" s="1"/>
  <c r="I68" i="4" s="1"/>
  <c r="I69" i="4" s="1"/>
  <c r="I70" i="4" s="1"/>
  <c r="I71" i="4" s="1"/>
  <c r="I72" i="4" s="1"/>
  <c r="L14" i="4"/>
  <c r="L13" i="4"/>
  <c r="L15" i="4" s="1"/>
  <c r="L16" i="4" s="1"/>
  <c r="L17" i="4" s="1"/>
  <c r="L18" i="4" s="1"/>
  <c r="L19" i="4" s="1"/>
  <c r="L20" i="4" s="1"/>
  <c r="L21" i="4" s="1"/>
  <c r="L22" i="4" s="1"/>
  <c r="L23" i="4" s="1"/>
  <c r="L24" i="4" s="1"/>
  <c r="L25" i="4" s="1"/>
  <c r="L26" i="4" s="1"/>
  <c r="L27" i="4" s="1"/>
  <c r="L28" i="4" s="1"/>
  <c r="L29" i="4" s="1"/>
  <c r="L30" i="4" s="1"/>
  <c r="L31" i="4" s="1"/>
  <c r="L32" i="4" s="1"/>
  <c r="L33" i="4" s="1"/>
  <c r="L34" i="4" s="1"/>
  <c r="L35" i="4" s="1"/>
  <c r="L36" i="4" s="1"/>
  <c r="L37" i="4" s="1"/>
  <c r="L38" i="4" s="1"/>
  <c r="L39" i="4" s="1"/>
  <c r="L40" i="4" s="1"/>
  <c r="L41" i="4" s="1"/>
  <c r="L42" i="4" s="1"/>
  <c r="L43" i="4" s="1"/>
  <c r="L44" i="4" s="1"/>
  <c r="L45" i="4" s="1"/>
  <c r="L46" i="4" s="1"/>
  <c r="L47" i="4" s="1"/>
  <c r="L48" i="4" s="1"/>
  <c r="L49" i="4" s="1"/>
  <c r="L50" i="4" s="1"/>
  <c r="L51" i="4" s="1"/>
  <c r="L52" i="4" s="1"/>
  <c r="L53" i="4" s="1"/>
  <c r="L54" i="4" s="1"/>
  <c r="L55" i="4" s="1"/>
  <c r="L56" i="4" s="1"/>
  <c r="L57" i="4" s="1"/>
  <c r="L58" i="4" s="1"/>
  <c r="L59" i="4" s="1"/>
  <c r="L60" i="4" s="1"/>
  <c r="L61" i="4" s="1"/>
  <c r="L62" i="4" s="1"/>
  <c r="L63" i="4" s="1"/>
  <c r="L64" i="4" s="1"/>
  <c r="L65" i="4" s="1"/>
  <c r="L66" i="4" s="1"/>
  <c r="L67" i="4" s="1"/>
  <c r="L68" i="4" s="1"/>
  <c r="L69" i="4" s="1"/>
  <c r="L70" i="4" s="1"/>
  <c r="L71" i="4" s="1"/>
  <c r="L72" i="4" s="1"/>
  <c r="L75" i="4" l="1"/>
  <c r="L76" i="4" s="1"/>
  <c r="L77" i="4" s="1"/>
  <c r="L78" i="4" s="1"/>
  <c r="L79" i="4" s="1"/>
  <c r="L73" i="4"/>
  <c r="L74" i="4" s="1"/>
  <c r="I75" i="4"/>
  <c r="I76" i="4" s="1"/>
  <c r="I77" i="4" s="1"/>
  <c r="I78" i="4" s="1"/>
  <c r="I79" i="4" s="1"/>
  <c r="I73" i="4"/>
  <c r="I74" i="4" s="1"/>
  <c r="J75" i="4"/>
  <c r="J76" i="4" s="1"/>
  <c r="J77" i="4" s="1"/>
  <c r="J78" i="4" s="1"/>
  <c r="J79" i="4" s="1"/>
  <c r="J73" i="4"/>
  <c r="J74" i="4" s="1"/>
  <c r="H75" i="4"/>
  <c r="H76" i="4" s="1"/>
  <c r="H77" i="4" s="1"/>
  <c r="H78" i="4" s="1"/>
  <c r="H79" i="4" s="1"/>
  <c r="H73" i="4"/>
  <c r="H74" i="4" s="1"/>
  <c r="H81" i="4" l="1"/>
  <c r="H83" i="4" s="1"/>
  <c r="H84" i="4" s="1"/>
  <c r="H85" i="4" s="1"/>
  <c r="H86" i="4" s="1"/>
  <c r="H87" i="4" s="1"/>
  <c r="H88" i="4" s="1"/>
  <c r="H92" i="4" s="1"/>
  <c r="H80" i="4"/>
  <c r="H82" i="4" s="1"/>
  <c r="J81" i="4"/>
  <c r="J83" i="4" s="1"/>
  <c r="J84" i="4" s="1"/>
  <c r="J85" i="4" s="1"/>
  <c r="J86" i="4" s="1"/>
  <c r="J87" i="4" s="1"/>
  <c r="J88" i="4" s="1"/>
  <c r="I92" i="4" s="1"/>
  <c r="J80" i="4"/>
  <c r="J82" i="4" s="1"/>
  <c r="I81" i="4"/>
  <c r="I83" i="4" s="1"/>
  <c r="I84" i="4" s="1"/>
  <c r="I85" i="4" s="1"/>
  <c r="I86" i="4" s="1"/>
  <c r="I87" i="4" s="1"/>
  <c r="I88" i="4" s="1"/>
  <c r="I80" i="4"/>
  <c r="I82" i="4" s="1"/>
  <c r="L81" i="4"/>
  <c r="L83" i="4" s="1"/>
  <c r="L84" i="4" s="1"/>
  <c r="L85" i="4" s="1"/>
  <c r="L86" i="4" s="1"/>
  <c r="L87" i="4" s="1"/>
  <c r="L88" i="4" s="1"/>
  <c r="L80" i="4"/>
  <c r="L82" i="4" s="1"/>
  <c r="L106" i="1" l="1"/>
  <c r="K106" i="1"/>
  <c r="J106" i="1"/>
  <c r="I106" i="1"/>
  <c r="H106" i="1"/>
  <c r="K158" i="1" l="1"/>
  <c r="K157" i="1"/>
  <c r="K156" i="1"/>
  <c r="K155" i="1"/>
  <c r="K154" i="1"/>
  <c r="K153" i="1"/>
  <c r="K152" i="1"/>
  <c r="K151" i="1"/>
  <c r="K150" i="1"/>
  <c r="K149" i="1"/>
  <c r="K148" i="1"/>
  <c r="K147" i="1"/>
  <c r="K146" i="1"/>
  <c r="K145" i="1"/>
  <c r="K144" i="1"/>
  <c r="K143" i="1"/>
  <c r="K142" i="1"/>
  <c r="K141" i="1"/>
  <c r="K140" i="1"/>
  <c r="K139" i="1"/>
  <c r="K138" i="1"/>
  <c r="K137" i="1"/>
  <c r="K136" i="1"/>
  <c r="K135" i="1"/>
  <c r="K134" i="1"/>
  <c r="K133" i="1"/>
  <c r="K132" i="1"/>
  <c r="K131" i="1"/>
  <c r="K130" i="1"/>
  <c r="K129" i="1"/>
  <c r="K128" i="1"/>
  <c r="K127" i="1"/>
  <c r="K126" i="1"/>
  <c r="K125" i="1"/>
  <c r="K124" i="1"/>
  <c r="K123" i="1"/>
  <c r="K122" i="1"/>
  <c r="K121" i="1"/>
  <c r="K120" i="1"/>
  <c r="K119" i="1"/>
  <c r="K118" i="1"/>
  <c r="K117" i="1"/>
  <c r="K116" i="1"/>
  <c r="K115" i="1"/>
  <c r="K114" i="1"/>
  <c r="K113" i="1"/>
  <c r="K112" i="1"/>
  <c r="K111" i="1"/>
  <c r="K110" i="1"/>
  <c r="K109" i="1"/>
  <c r="K108" i="1"/>
  <c r="K107" i="1"/>
  <c r="K105" i="1"/>
  <c r="K104" i="1"/>
  <c r="K103" i="1"/>
  <c r="K102" i="1"/>
  <c r="K101" i="1"/>
  <c r="K100" i="1"/>
  <c r="K99" i="1"/>
  <c r="K98" i="1"/>
  <c r="K97" i="1"/>
  <c r="K96" i="1"/>
  <c r="K95" i="1"/>
  <c r="K94" i="1"/>
  <c r="K93" i="1"/>
  <c r="K92" i="1"/>
  <c r="K91" i="1"/>
  <c r="K90" i="1"/>
  <c r="K89" i="1"/>
  <c r="K88" i="1"/>
  <c r="K87" i="1"/>
  <c r="K86" i="1"/>
  <c r="K85" i="1"/>
  <c r="K84" i="1"/>
  <c r="K83" i="1"/>
  <c r="K82" i="1"/>
  <c r="K81" i="1"/>
  <c r="K80" i="1"/>
  <c r="K79" i="1"/>
  <c r="K78" i="1"/>
  <c r="K77" i="1"/>
  <c r="K76" i="1"/>
  <c r="K75" i="1"/>
  <c r="K74" i="1"/>
  <c r="K73" i="1"/>
  <c r="K72" i="1"/>
  <c r="K71" i="1"/>
  <c r="K70" i="1"/>
  <c r="K69" i="1"/>
  <c r="K67" i="1"/>
  <c r="K66" i="1"/>
  <c r="K65" i="1"/>
  <c r="K64" i="1"/>
  <c r="K63" i="1"/>
  <c r="K62" i="1"/>
  <c r="K61" i="1"/>
  <c r="K60" i="1"/>
  <c r="K59" i="1"/>
  <c r="K58" i="1"/>
  <c r="K57" i="1"/>
  <c r="K56" i="1"/>
  <c r="K55" i="1"/>
  <c r="K54" i="1"/>
  <c r="K53" i="1" l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L7" i="1" l="1"/>
  <c r="L8" i="1" s="1"/>
  <c r="L9" i="1" s="1"/>
  <c r="L10" i="1" s="1"/>
  <c r="L11" i="1" s="1"/>
  <c r="L12" i="1" s="1"/>
  <c r="L13" i="1" s="1"/>
  <c r="J7" i="1"/>
  <c r="J8" i="1" s="1"/>
  <c r="J9" i="1" s="1"/>
  <c r="J10" i="1" s="1"/>
  <c r="J11" i="1" s="1"/>
  <c r="J12" i="1" s="1"/>
  <c r="J13" i="1" s="1"/>
  <c r="I7" i="1"/>
  <c r="I8" i="1" s="1"/>
  <c r="I9" i="1" s="1"/>
  <c r="I10" i="1" s="1"/>
  <c r="I11" i="1" s="1"/>
  <c r="I12" i="1" s="1"/>
  <c r="I13" i="1" s="1"/>
  <c r="H7" i="1"/>
  <c r="H8" i="1" s="1"/>
  <c r="H9" i="1" s="1"/>
  <c r="H10" i="1" s="1"/>
  <c r="H11" i="1" s="1"/>
  <c r="H12" i="1" s="1"/>
  <c r="H13" i="1" s="1"/>
  <c r="L14" i="1" l="1"/>
  <c r="L15" i="1" s="1"/>
  <c r="L16" i="1" s="1"/>
  <c r="L17" i="1" s="1"/>
  <c r="L18" i="1" s="1"/>
  <c r="L19" i="1" s="1"/>
  <c r="L20" i="1" s="1"/>
  <c r="L21" i="1" s="1"/>
  <c r="L22" i="1" s="1"/>
  <c r="L23" i="1" s="1"/>
  <c r="J14" i="1"/>
  <c r="J15" i="1" s="1"/>
  <c r="J16" i="1" s="1"/>
  <c r="J17" i="1" s="1"/>
  <c r="J18" i="1" s="1"/>
  <c r="J19" i="1" s="1"/>
  <c r="J20" i="1" s="1"/>
  <c r="J21" i="1" s="1"/>
  <c r="J22" i="1" s="1"/>
  <c r="J23" i="1" s="1"/>
  <c r="I14" i="1"/>
  <c r="I15" i="1" s="1"/>
  <c r="I16" i="1" s="1"/>
  <c r="I17" i="1" s="1"/>
  <c r="I18" i="1" s="1"/>
  <c r="I19" i="1" s="1"/>
  <c r="I20" i="1" s="1"/>
  <c r="I21" i="1" s="1"/>
  <c r="I22" i="1" s="1"/>
  <c r="I23" i="1" s="1"/>
  <c r="H14" i="1"/>
  <c r="H15" i="1" s="1"/>
  <c r="H16" i="1" s="1"/>
  <c r="H17" i="1" s="1"/>
  <c r="H18" i="1" s="1"/>
  <c r="H19" i="1" s="1"/>
  <c r="H20" i="1" s="1"/>
  <c r="H21" i="1" s="1"/>
  <c r="H22" i="1" s="1"/>
  <c r="H23" i="1" s="1"/>
  <c r="H24" i="1" l="1"/>
  <c r="H25" i="1" s="1"/>
  <c r="H26" i="1" s="1"/>
  <c r="H27" i="1" s="1"/>
  <c r="H28" i="1" s="1"/>
  <c r="H29" i="1" s="1"/>
  <c r="H30" i="1" s="1"/>
  <c r="H31" i="1" s="1"/>
  <c r="H32" i="1" s="1"/>
  <c r="H33" i="1" s="1"/>
  <c r="H34" i="1" s="1"/>
  <c r="H35" i="1" s="1"/>
  <c r="H36" i="1" s="1"/>
  <c r="H37" i="1" s="1"/>
  <c r="H38" i="1" s="1"/>
  <c r="H39" i="1" s="1"/>
  <c r="H40" i="1" s="1"/>
  <c r="H41" i="1" s="1"/>
  <c r="H42" i="1" s="1"/>
  <c r="H43" i="1" s="1"/>
  <c r="H44" i="1" s="1"/>
  <c r="H45" i="1" s="1"/>
  <c r="H46" i="1" s="1"/>
  <c r="H47" i="1" s="1"/>
  <c r="H48" i="1" s="1"/>
  <c r="H49" i="1" s="1"/>
  <c r="H50" i="1" s="1"/>
  <c r="H51" i="1" s="1"/>
  <c r="H52" i="1" s="1"/>
  <c r="H53" i="1" s="1"/>
  <c r="J24" i="1"/>
  <c r="J25" i="1" s="1"/>
  <c r="J26" i="1" s="1"/>
  <c r="J27" i="1" s="1"/>
  <c r="J28" i="1" s="1"/>
  <c r="J29" i="1" s="1"/>
  <c r="J30" i="1" s="1"/>
  <c r="J31" i="1" s="1"/>
  <c r="J32" i="1" s="1"/>
  <c r="J33" i="1" s="1"/>
  <c r="J34" i="1" s="1"/>
  <c r="J35" i="1" s="1"/>
  <c r="J36" i="1" s="1"/>
  <c r="J37" i="1" s="1"/>
  <c r="J38" i="1" s="1"/>
  <c r="J39" i="1" s="1"/>
  <c r="I24" i="1"/>
  <c r="I25" i="1" s="1"/>
  <c r="I26" i="1" s="1"/>
  <c r="I27" i="1" s="1"/>
  <c r="I28" i="1" s="1"/>
  <c r="I29" i="1" s="1"/>
  <c r="I30" i="1" s="1"/>
  <c r="I31" i="1" s="1"/>
  <c r="I32" i="1" s="1"/>
  <c r="I33" i="1" s="1"/>
  <c r="L24" i="1"/>
  <c r="L25" i="1" s="1"/>
  <c r="L26" i="1" s="1"/>
  <c r="L27" i="1" s="1"/>
  <c r="L28" i="1" s="1"/>
  <c r="L29" i="1" s="1"/>
  <c r="L30" i="1" s="1"/>
  <c r="L31" i="1" s="1"/>
  <c r="L32" i="1" s="1"/>
  <c r="L33" i="1" s="1"/>
  <c r="J40" i="1" l="1"/>
  <c r="J41" i="1" s="1"/>
  <c r="J42" i="1" s="1"/>
  <c r="J43" i="1" s="1"/>
  <c r="J44" i="1" s="1"/>
  <c r="J45" i="1" s="1"/>
  <c r="J46" i="1" s="1"/>
  <c r="J47" i="1" s="1"/>
  <c r="J48" i="1" s="1"/>
  <c r="J49" i="1" s="1"/>
  <c r="J50" i="1" s="1"/>
  <c r="J51" i="1" s="1"/>
  <c r="J52" i="1" s="1"/>
  <c r="J53" i="1" s="1"/>
  <c r="J54" i="1" s="1"/>
  <c r="J55" i="1" s="1"/>
  <c r="J56" i="1" s="1"/>
  <c r="J57" i="1" s="1"/>
  <c r="J58" i="1" s="1"/>
  <c r="J59" i="1" s="1"/>
  <c r="J60" i="1" s="1"/>
  <c r="J61" i="1" s="1"/>
  <c r="J62" i="1" s="1"/>
  <c r="J63" i="1" s="1"/>
  <c r="J64" i="1" s="1"/>
  <c r="J65" i="1" s="1"/>
  <c r="J66" i="1" s="1"/>
  <c r="H54" i="1"/>
  <c r="H55" i="1" s="1"/>
  <c r="H56" i="1" s="1"/>
  <c r="H57" i="1" s="1"/>
  <c r="H58" i="1" s="1"/>
  <c r="H59" i="1" s="1"/>
  <c r="H60" i="1" s="1"/>
  <c r="H61" i="1" s="1"/>
  <c r="H62" i="1" s="1"/>
  <c r="H63" i="1" s="1"/>
  <c r="H64" i="1" s="1"/>
  <c r="H65" i="1" s="1"/>
  <c r="H66" i="1" s="1"/>
  <c r="H71" i="1" s="1"/>
  <c r="H74" i="1" s="1"/>
  <c r="H75" i="1" s="1"/>
  <c r="H76" i="1" s="1"/>
  <c r="H77" i="1" s="1"/>
  <c r="H78" i="1" s="1"/>
  <c r="H79" i="1" s="1"/>
  <c r="H80" i="1" s="1"/>
  <c r="H81" i="1" s="1"/>
  <c r="H82" i="1" s="1"/>
  <c r="H83" i="1" s="1"/>
  <c r="H84" i="1" s="1"/>
  <c r="H85" i="1" s="1"/>
  <c r="H86" i="1" s="1"/>
  <c r="H87" i="1" s="1"/>
  <c r="H88" i="1" s="1"/>
  <c r="H89" i="1" s="1"/>
  <c r="H90" i="1" s="1"/>
  <c r="H91" i="1" s="1"/>
  <c r="H92" i="1" s="1"/>
  <c r="H93" i="1" s="1"/>
  <c r="H94" i="1" s="1"/>
  <c r="H95" i="1" s="1"/>
  <c r="H96" i="1" s="1"/>
  <c r="H97" i="1" s="1"/>
  <c r="H98" i="1" s="1"/>
  <c r="H99" i="1" s="1"/>
  <c r="H100" i="1" s="1"/>
  <c r="H101" i="1" s="1"/>
  <c r="H102" i="1" s="1"/>
  <c r="H103" i="1" s="1"/>
  <c r="H104" i="1" s="1"/>
  <c r="H105" i="1" s="1"/>
  <c r="H107" i="1" s="1"/>
  <c r="H108" i="1" s="1"/>
  <c r="H109" i="1" s="1"/>
  <c r="H110" i="1" s="1"/>
  <c r="H111" i="1" s="1"/>
  <c r="H112" i="1" s="1"/>
  <c r="H113" i="1" s="1"/>
  <c r="H114" i="1" s="1"/>
  <c r="H115" i="1" s="1"/>
  <c r="H116" i="1" s="1"/>
  <c r="H117" i="1" s="1"/>
  <c r="H118" i="1" s="1"/>
  <c r="H119" i="1" s="1"/>
  <c r="H120" i="1" s="1"/>
  <c r="H121" i="1" s="1"/>
  <c r="H122" i="1" s="1"/>
  <c r="H123" i="1" s="1"/>
  <c r="H124" i="1" s="1"/>
  <c r="H125" i="1" s="1"/>
  <c r="H126" i="1" s="1"/>
  <c r="H127" i="1" s="1"/>
  <c r="H128" i="1" s="1"/>
  <c r="H129" i="1" s="1"/>
  <c r="H130" i="1" s="1"/>
  <c r="H131" i="1" s="1"/>
  <c r="H132" i="1" s="1"/>
  <c r="H133" i="1" s="1"/>
  <c r="H134" i="1" s="1"/>
  <c r="H135" i="1" s="1"/>
  <c r="H136" i="1" s="1"/>
  <c r="H137" i="1" s="1"/>
  <c r="H138" i="1" s="1"/>
  <c r="H139" i="1" s="1"/>
  <c r="H140" i="1" s="1"/>
  <c r="H141" i="1" s="1"/>
  <c r="H142" i="1" s="1"/>
  <c r="H143" i="1" s="1"/>
  <c r="H144" i="1" s="1"/>
  <c r="H145" i="1" s="1"/>
  <c r="H146" i="1" s="1"/>
  <c r="H147" i="1" s="1"/>
  <c r="H148" i="1" s="1"/>
  <c r="H149" i="1" s="1"/>
  <c r="H150" i="1" s="1"/>
  <c r="H151" i="1" s="1"/>
  <c r="H152" i="1" s="1"/>
  <c r="H153" i="1" s="1"/>
  <c r="H154" i="1" s="1"/>
  <c r="H155" i="1" s="1"/>
  <c r="H156" i="1" s="1"/>
  <c r="H157" i="1" s="1"/>
  <c r="H158" i="1" s="1"/>
  <c r="H163" i="1" s="1"/>
  <c r="H171" i="1" s="1"/>
  <c r="L34" i="1"/>
  <c r="L35" i="1" s="1"/>
  <c r="L36" i="1" s="1"/>
  <c r="L37" i="1" s="1"/>
  <c r="L38" i="1" s="1"/>
  <c r="L39" i="1" s="1"/>
  <c r="L40" i="1" s="1"/>
  <c r="L41" i="1" s="1"/>
  <c r="L42" i="1" s="1"/>
  <c r="L43" i="1" s="1"/>
  <c r="L44" i="1" s="1"/>
  <c r="L45" i="1" s="1"/>
  <c r="L46" i="1" s="1"/>
  <c r="L47" i="1" s="1"/>
  <c r="L48" i="1" s="1"/>
  <c r="L49" i="1" s="1"/>
  <c r="L50" i="1" s="1"/>
  <c r="L51" i="1" s="1"/>
  <c r="L52" i="1" s="1"/>
  <c r="L53" i="1" s="1"/>
  <c r="I34" i="1"/>
  <c r="I35" i="1" s="1"/>
  <c r="I36" i="1" s="1"/>
  <c r="I37" i="1" s="1"/>
  <c r="I38" i="1" s="1"/>
  <c r="I39" i="1" s="1"/>
  <c r="I40" i="1" s="1"/>
  <c r="I41" i="1" s="1"/>
  <c r="I42" i="1" s="1"/>
  <c r="I43" i="1" s="1"/>
  <c r="I44" i="1" s="1"/>
  <c r="I45" i="1" s="1"/>
  <c r="I46" i="1" s="1"/>
  <c r="I47" i="1" s="1"/>
  <c r="I48" i="1" s="1"/>
  <c r="I49" i="1" s="1"/>
  <c r="I50" i="1" s="1"/>
  <c r="I51" i="1" s="1"/>
  <c r="I52" i="1" s="1"/>
  <c r="I53" i="1" s="1"/>
  <c r="I54" i="1" l="1"/>
  <c r="I55" i="1" s="1"/>
  <c r="I56" i="1" s="1"/>
  <c r="I57" i="1" s="1"/>
  <c r="L54" i="1"/>
  <c r="L55" i="1" s="1"/>
  <c r="L56" i="1" s="1"/>
  <c r="L57" i="1" s="1"/>
  <c r="J71" i="1"/>
  <c r="J74" i="1" s="1"/>
  <c r="J75" i="1" s="1"/>
  <c r="J76" i="1" s="1"/>
  <c r="J77" i="1" s="1"/>
  <c r="J78" i="1" s="1"/>
  <c r="J79" i="1" s="1"/>
  <c r="J80" i="1" s="1"/>
  <c r="J81" i="1" s="1"/>
  <c r="J82" i="1" s="1"/>
  <c r="J83" i="1" s="1"/>
  <c r="J84" i="1" s="1"/>
  <c r="J85" i="1" s="1"/>
  <c r="J86" i="1" s="1"/>
  <c r="J87" i="1" s="1"/>
  <c r="J88" i="1" s="1"/>
  <c r="J89" i="1" s="1"/>
  <c r="J90" i="1" s="1"/>
  <c r="J91" i="1" s="1"/>
  <c r="J92" i="1" s="1"/>
  <c r="J93" i="1" s="1"/>
  <c r="J94" i="1" s="1"/>
  <c r="J95" i="1" s="1"/>
  <c r="J96" i="1" s="1"/>
  <c r="J97" i="1" s="1"/>
  <c r="J98" i="1" s="1"/>
  <c r="J99" i="1" s="1"/>
  <c r="J100" i="1" s="1"/>
  <c r="J101" i="1" s="1"/>
  <c r="J102" i="1" s="1"/>
  <c r="J103" i="1" s="1"/>
  <c r="J104" i="1" s="1"/>
  <c r="J105" i="1" s="1"/>
  <c r="J107" i="1" s="1"/>
  <c r="J108" i="1" s="1"/>
  <c r="J109" i="1" s="1"/>
  <c r="J110" i="1" s="1"/>
  <c r="J111" i="1" s="1"/>
  <c r="J112" i="1" s="1"/>
  <c r="J113" i="1" s="1"/>
  <c r="J114" i="1" s="1"/>
  <c r="J115" i="1" s="1"/>
  <c r="J116" i="1" s="1"/>
  <c r="J117" i="1" s="1"/>
  <c r="J118" i="1" s="1"/>
  <c r="J119" i="1" s="1"/>
  <c r="J120" i="1" s="1"/>
  <c r="J121" i="1" s="1"/>
  <c r="J122" i="1" s="1"/>
  <c r="J123" i="1" s="1"/>
  <c r="J124" i="1" s="1"/>
  <c r="J125" i="1" s="1"/>
  <c r="J126" i="1" s="1"/>
  <c r="J127" i="1" s="1"/>
  <c r="J128" i="1" s="1"/>
  <c r="J129" i="1" s="1"/>
  <c r="J130" i="1" s="1"/>
  <c r="J131" i="1" s="1"/>
  <c r="J132" i="1" s="1"/>
  <c r="J133" i="1" s="1"/>
  <c r="J134" i="1" s="1"/>
  <c r="J135" i="1" s="1"/>
  <c r="J136" i="1" s="1"/>
  <c r="J137" i="1" s="1"/>
  <c r="J138" i="1" s="1"/>
  <c r="J139" i="1" s="1"/>
  <c r="J140" i="1" s="1"/>
  <c r="J141" i="1" s="1"/>
  <c r="J142" i="1" s="1"/>
  <c r="J143" i="1" s="1"/>
  <c r="J144" i="1" s="1"/>
  <c r="J145" i="1" s="1"/>
  <c r="J146" i="1" s="1"/>
  <c r="J147" i="1" s="1"/>
  <c r="J148" i="1" s="1"/>
  <c r="J149" i="1" s="1"/>
  <c r="J150" i="1" s="1"/>
  <c r="J151" i="1" s="1"/>
  <c r="J152" i="1" s="1"/>
  <c r="J153" i="1" s="1"/>
  <c r="J154" i="1" s="1"/>
  <c r="J155" i="1" s="1"/>
  <c r="J156" i="1" s="1"/>
  <c r="J157" i="1" s="1"/>
  <c r="J158" i="1" s="1"/>
  <c r="I163" i="1" s="1"/>
  <c r="I171" i="1" s="1"/>
  <c r="J68" i="1"/>
  <c r="I58" i="1" l="1"/>
  <c r="I59" i="1" s="1"/>
  <c r="I60" i="1" s="1"/>
  <c r="I61" i="1" s="1"/>
  <c r="I62" i="1" s="1"/>
  <c r="I63" i="1" s="1"/>
  <c r="I64" i="1" s="1"/>
  <c r="I65" i="1" s="1"/>
  <c r="I66" i="1" s="1"/>
  <c r="I67" i="1" s="1"/>
  <c r="L58" i="1"/>
  <c r="L59" i="1" s="1"/>
  <c r="L60" i="1" s="1"/>
  <c r="L61" i="1" s="1"/>
  <c r="L62" i="1" s="1"/>
  <c r="L63" i="1" s="1"/>
  <c r="L64" i="1" s="1"/>
  <c r="L65" i="1" s="1"/>
  <c r="L66" i="1" s="1"/>
  <c r="L67" i="1" s="1"/>
  <c r="L68" i="1" l="1"/>
  <c r="L69" i="1"/>
  <c r="L70" i="1" s="1"/>
  <c r="L71" i="1" s="1"/>
  <c r="L72" i="1" s="1"/>
  <c r="L73" i="1" s="1"/>
  <c r="L74" i="1" s="1"/>
  <c r="L75" i="1" s="1"/>
  <c r="L76" i="1" s="1"/>
  <c r="L77" i="1" s="1"/>
  <c r="L78" i="1" s="1"/>
  <c r="L79" i="1" s="1"/>
  <c r="L80" i="1" s="1"/>
  <c r="L81" i="1" s="1"/>
  <c r="L82" i="1" s="1"/>
  <c r="L83" i="1" s="1"/>
  <c r="L84" i="1" s="1"/>
  <c r="L85" i="1" s="1"/>
  <c r="L86" i="1" s="1"/>
  <c r="L87" i="1" s="1"/>
  <c r="L88" i="1" s="1"/>
  <c r="L89" i="1" s="1"/>
  <c r="L90" i="1" s="1"/>
  <c r="L91" i="1" s="1"/>
  <c r="L92" i="1" s="1"/>
  <c r="L93" i="1" s="1"/>
  <c r="L94" i="1" s="1"/>
  <c r="L95" i="1" s="1"/>
  <c r="L96" i="1" s="1"/>
  <c r="L97" i="1" s="1"/>
  <c r="L98" i="1" s="1"/>
  <c r="L99" i="1" s="1"/>
  <c r="L100" i="1" s="1"/>
  <c r="L101" i="1" s="1"/>
  <c r="L102" i="1" s="1"/>
  <c r="L103" i="1" s="1"/>
  <c r="L104" i="1" s="1"/>
  <c r="L105" i="1" s="1"/>
  <c r="L107" i="1" s="1"/>
  <c r="I69" i="1"/>
  <c r="I70" i="1" s="1"/>
  <c r="I71" i="1" s="1"/>
  <c r="I72" i="1" s="1"/>
  <c r="I73" i="1" s="1"/>
  <c r="I74" i="1" s="1"/>
  <c r="I68" i="1"/>
  <c r="I75" i="1"/>
  <c r="I76" i="1" s="1"/>
  <c r="I77" i="1" s="1"/>
  <c r="I78" i="1" s="1"/>
  <c r="I79" i="1" s="1"/>
  <c r="I80" i="1" s="1"/>
  <c r="I81" i="1" s="1"/>
  <c r="I82" i="1" s="1"/>
  <c r="I83" i="1" s="1"/>
  <c r="I84" i="1" s="1"/>
  <c r="L108" i="1" l="1"/>
  <c r="L109" i="1" s="1"/>
  <c r="L110" i="1" s="1"/>
  <c r="L111" i="1" s="1"/>
  <c r="L112" i="1" s="1"/>
  <c r="L113" i="1" s="1"/>
  <c r="L114" i="1" s="1"/>
  <c r="L115" i="1" s="1"/>
  <c r="L116" i="1" s="1"/>
  <c r="L117" i="1" s="1"/>
  <c r="L118" i="1" s="1"/>
  <c r="L119" i="1" s="1"/>
  <c r="L120" i="1" s="1"/>
  <c r="L121" i="1" s="1"/>
  <c r="L122" i="1" s="1"/>
  <c r="L123" i="1" s="1"/>
  <c r="L124" i="1" s="1"/>
  <c r="L125" i="1" s="1"/>
  <c r="L126" i="1" s="1"/>
  <c r="L127" i="1" s="1"/>
  <c r="L128" i="1" s="1"/>
  <c r="L129" i="1" s="1"/>
  <c r="L130" i="1" s="1"/>
  <c r="L131" i="1" s="1"/>
  <c r="L132" i="1" s="1"/>
  <c r="L133" i="1" s="1"/>
  <c r="L134" i="1" s="1"/>
  <c r="L135" i="1" s="1"/>
  <c r="L136" i="1" s="1"/>
  <c r="L137" i="1" s="1"/>
  <c r="L138" i="1" s="1"/>
  <c r="L139" i="1" s="1"/>
  <c r="L140" i="1" s="1"/>
  <c r="L141" i="1" s="1"/>
  <c r="L142" i="1" s="1"/>
  <c r="L143" i="1" s="1"/>
  <c r="L144" i="1" s="1"/>
  <c r="L145" i="1" s="1"/>
  <c r="L146" i="1" s="1"/>
  <c r="L147" i="1" s="1"/>
  <c r="L148" i="1" s="1"/>
  <c r="L149" i="1" s="1"/>
  <c r="L150" i="1" s="1"/>
  <c r="L151" i="1" s="1"/>
  <c r="L152" i="1" s="1"/>
  <c r="L153" i="1" s="1"/>
  <c r="L154" i="1" s="1"/>
  <c r="L155" i="1" s="1"/>
  <c r="L156" i="1" s="1"/>
  <c r="L157" i="1" s="1"/>
  <c r="L158" i="1" s="1"/>
  <c r="I85" i="1"/>
  <c r="I86" i="1" s="1"/>
  <c r="I87" i="1" s="1"/>
  <c r="I88" i="1" s="1"/>
  <c r="I89" i="1" s="1"/>
  <c r="I90" i="1" s="1"/>
  <c r="I91" i="1" s="1"/>
  <c r="I92" i="1" s="1"/>
  <c r="I93" i="1" s="1"/>
  <c r="I94" i="1" s="1"/>
  <c r="I95" i="1" s="1"/>
  <c r="I96" i="1" s="1"/>
  <c r="I97" i="1" s="1"/>
  <c r="I98" i="1" s="1"/>
  <c r="I99" i="1" s="1"/>
  <c r="I100" i="1" s="1"/>
  <c r="I101" i="1" s="1"/>
  <c r="I102" i="1" s="1"/>
  <c r="I103" i="1" s="1"/>
  <c r="I104" i="1" s="1"/>
  <c r="I105" i="1" s="1"/>
  <c r="I107" i="1" s="1"/>
  <c r="I108" i="1" l="1"/>
  <c r="I109" i="1" s="1"/>
  <c r="I110" i="1" s="1"/>
  <c r="I111" i="1" s="1"/>
  <c r="I112" i="1" s="1"/>
  <c r="I113" i="1" s="1"/>
  <c r="I114" i="1" s="1"/>
  <c r="I115" i="1" s="1"/>
  <c r="I116" i="1" s="1"/>
  <c r="I117" i="1" s="1"/>
  <c r="I118" i="1" s="1"/>
  <c r="I119" i="1" s="1"/>
  <c r="I120" i="1" s="1"/>
  <c r="I121" i="1" s="1"/>
  <c r="I122" i="1" s="1"/>
  <c r="I123" i="1" s="1"/>
  <c r="I124" i="1" s="1"/>
  <c r="I125" i="1" s="1"/>
  <c r="I126" i="1" s="1"/>
  <c r="I127" i="1" s="1"/>
  <c r="I128" i="1" s="1"/>
  <c r="I129" i="1" s="1"/>
  <c r="I130" i="1" s="1"/>
  <c r="I131" i="1" s="1"/>
  <c r="I132" i="1" s="1"/>
  <c r="I133" i="1" s="1"/>
  <c r="I134" i="1" s="1"/>
  <c r="I135" i="1" s="1"/>
  <c r="I136" i="1" s="1"/>
  <c r="I137" i="1" s="1"/>
  <c r="I138" i="1" s="1"/>
  <c r="I139" i="1" s="1"/>
  <c r="I140" i="1" s="1"/>
  <c r="I141" i="1" s="1"/>
  <c r="I142" i="1" s="1"/>
  <c r="I143" i="1" s="1"/>
  <c r="I144" i="1" s="1"/>
  <c r="I145" i="1" s="1"/>
  <c r="I146" i="1" s="1"/>
  <c r="I147" i="1" s="1"/>
  <c r="I148" i="1" s="1"/>
  <c r="I149" i="1" s="1"/>
  <c r="I150" i="1" s="1"/>
  <c r="I151" i="1" s="1"/>
  <c r="I152" i="1" s="1"/>
  <c r="I153" i="1" s="1"/>
  <c r="I154" i="1" s="1"/>
  <c r="I155" i="1" s="1"/>
  <c r="I156" i="1" s="1"/>
  <c r="I157" i="1" s="1"/>
  <c r="I158" i="1" s="1"/>
</calcChain>
</file>

<file path=xl/sharedStrings.xml><?xml version="1.0" encoding="utf-8"?>
<sst xmlns="http://schemas.openxmlformats.org/spreadsheetml/2006/main" count="3670" uniqueCount="1351">
  <si>
    <t>Balance Forward</t>
  </si>
  <si>
    <t>Credit</t>
  </si>
  <si>
    <t>Debit</t>
  </si>
  <si>
    <t>Balance</t>
  </si>
  <si>
    <t>Owed</t>
  </si>
  <si>
    <t>Reconciled to UTC balances</t>
  </si>
  <si>
    <t>RECONCILIATION:</t>
  </si>
  <si>
    <t>Current</t>
  </si>
  <si>
    <t>Total</t>
  </si>
  <si>
    <t>PSE Balance</t>
  </si>
  <si>
    <t>COL A Line No.</t>
  </si>
  <si>
    <t>COL B Activity Date</t>
  </si>
  <si>
    <t>COL C Billed Date</t>
  </si>
  <si>
    <t>COLUMN E                       Activity Description</t>
  </si>
  <si>
    <t>COL F       Credit</t>
  </si>
  <si>
    <t>COL G      Debit</t>
  </si>
  <si>
    <t>COLMN H PSE Curr Balance</t>
  </si>
  <si>
    <t>COLUMN I UTC Curr Balance</t>
  </si>
  <si>
    <t>COLUMN J PSE Total Owed</t>
  </si>
  <si>
    <t>COL D    Due Date</t>
  </si>
  <si>
    <t>ACCOUNT B</t>
  </si>
  <si>
    <t>Late fee</t>
  </si>
  <si>
    <t>Usage charges</t>
  </si>
  <si>
    <t>Urgent notice for $848.56</t>
  </si>
  <si>
    <t>Bill sent for $986.45</t>
  </si>
  <si>
    <t>Final notice for $848.56</t>
  </si>
  <si>
    <t>Disconnected for $848.56</t>
  </si>
  <si>
    <t>Reconnected service</t>
  </si>
  <si>
    <t>Reconnect fee</t>
  </si>
  <si>
    <t>Deposit</t>
  </si>
  <si>
    <t>Bill sent for $1,402.42</t>
  </si>
  <si>
    <t>Payment - pledge</t>
  </si>
  <si>
    <t>Payment</t>
  </si>
  <si>
    <t>Bill sent for $105.86</t>
  </si>
  <si>
    <t>Deposit interest</t>
  </si>
  <si>
    <t>Bill sent for $244.15</t>
  </si>
  <si>
    <t>Bill sent for $365.02</t>
  </si>
  <si>
    <t>Disconnect visit charge</t>
  </si>
  <si>
    <t>Bill sent for $272.27</t>
  </si>
  <si>
    <t>Bill sent for $452.62</t>
  </si>
  <si>
    <t>Sent bill for $375.62</t>
  </si>
  <si>
    <t>Urgent notice for $375.62</t>
  </si>
  <si>
    <t>Sent bill for $503.30</t>
  </si>
  <si>
    <t>Final notice for $375.62</t>
  </si>
  <si>
    <t>Disconnected for $375.62</t>
  </si>
  <si>
    <t>Current balance should not include prior obligation of $848.56</t>
  </si>
  <si>
    <t>Deposit application</t>
  </si>
  <si>
    <t>Bill sent for $521.22</t>
  </si>
  <si>
    <t>Bill sent for $731.96</t>
  </si>
  <si>
    <t>Urgent notice for $470.47</t>
  </si>
  <si>
    <t>Bill sent for $913.03</t>
  </si>
  <si>
    <t>Final notice for $470.47</t>
  </si>
  <si>
    <t>Disconnected for $470.47</t>
  </si>
  <si>
    <t>Bill sent for $1,168.28</t>
  </si>
  <si>
    <t>Bill sent for $1,349.25</t>
  </si>
  <si>
    <t>Bill sent for $1,260.67</t>
  </si>
  <si>
    <t>Bill sent for $465.94</t>
  </si>
  <si>
    <t>Bill sent for $615.86</t>
  </si>
  <si>
    <t>Sent bill for $769.74</t>
  </si>
  <si>
    <t>Usage-14 debits; 14 credits</t>
  </si>
  <si>
    <t>Late fee credits</t>
  </si>
  <si>
    <t>Disconnect visit credit</t>
  </si>
  <si>
    <t>Bill sent for $670.54</t>
  </si>
  <si>
    <t>Improper disconnect visit charge (no notice); credited 5/31/11</t>
  </si>
  <si>
    <t>Bill sent for $834.52</t>
  </si>
  <si>
    <t>Urgent notice for $163.98</t>
  </si>
  <si>
    <t>Bill sent for $978.10</t>
  </si>
  <si>
    <t>Final notice for $163.98</t>
  </si>
  <si>
    <t>Urgent notice for $136.86</t>
  </si>
  <si>
    <t>Bill sent for $610.48</t>
  </si>
  <si>
    <t>Bill sent for $616.45</t>
  </si>
  <si>
    <t>Billing initiation charge</t>
  </si>
  <si>
    <t>Bill sent for $1,078.79</t>
  </si>
  <si>
    <t>$591.82 to collection agency</t>
  </si>
  <si>
    <t>$30.60 to collection agency</t>
  </si>
  <si>
    <t>Urgent notice for $146.66</t>
  </si>
  <si>
    <t>Urgent notice for $157.66</t>
  </si>
  <si>
    <t>Bill sent for $1,038.59</t>
  </si>
  <si>
    <t>Final notice for $146.66</t>
  </si>
  <si>
    <t>Final notice for $157.66</t>
  </si>
  <si>
    <t>Offered prior obligation</t>
  </si>
  <si>
    <t>Payment (collected @ visit)</t>
  </si>
  <si>
    <t>Prior obligation of $261.49</t>
  </si>
  <si>
    <t>24-hour notice</t>
  </si>
  <si>
    <t>Prior oblig correction</t>
  </si>
  <si>
    <t>Sent prior oblig corr letter</t>
  </si>
  <si>
    <t>Prior obligation of $29.44</t>
  </si>
  <si>
    <t>Unclear what letter said or did</t>
  </si>
  <si>
    <t>Improper disconnect visit charge (no notice); not credited back</t>
  </si>
  <si>
    <t>8/2/10 Prior oblig should not be included (Line 49)</t>
  </si>
  <si>
    <t>3/4/10 Improper disconnect visit fee (Line 29)</t>
  </si>
  <si>
    <t>Called to offer installmt on past due amt; no answer and no voice mail</t>
  </si>
  <si>
    <t>Bill should be for $259.27</t>
  </si>
  <si>
    <t>Bill should be for $439.62</t>
  </si>
  <si>
    <t>Bill should be for $392.22</t>
  </si>
  <si>
    <t>Bill should be for $362.62</t>
  </si>
  <si>
    <t>Pledge amount may not be applied toward prior obligation</t>
  </si>
  <si>
    <t>COL K  Prior Amt-UTC</t>
  </si>
  <si>
    <t>COLUMN L Tot Amt Owed-UTC</t>
  </si>
  <si>
    <t xml:space="preserve">COLUMN M                                                                                                                                UTC Comments </t>
  </si>
  <si>
    <t>Prior Amt</t>
  </si>
  <si>
    <t>UTC</t>
  </si>
  <si>
    <t>PSE recds included entries beg 7/14/09; UTC began analysis 10/1/09</t>
  </si>
  <si>
    <t>Improper disconnect visit chg (no notice); credited 5/31/11 + entry shows debit of $13.00, but PSE added a credit of $127.00 to the acct</t>
  </si>
  <si>
    <t>Entry shows credit of $140.00, but PSE added a credit of $13.00 to the acct</t>
  </si>
  <si>
    <t>Entry shows debit of $172.65, but PSE added a debit of $185.65 to the acct</t>
  </si>
  <si>
    <t>Entry shows debit of $2.58, but PSE added a debit of $5.42 to the acct</t>
  </si>
  <si>
    <t>Entry shows debit of $2.84, but PSE added a credit of $2.58 to the acct</t>
  </si>
  <si>
    <t>10/26/10 PSE addition errors (Lines 66 and 67)</t>
  </si>
  <si>
    <t>10/26/09 $848.56 Prior shd not be included (Line 9)</t>
  </si>
  <si>
    <t xml:space="preserve">  Less 11/25/09 $524.42 payment to prior (Line 17)</t>
  </si>
  <si>
    <t>-0- PSE bal; assume cust reqstd pymt to prior even though notes do not say</t>
  </si>
  <si>
    <t>Improper notice-Notice shd be for $40.51 (may not include prior amt)</t>
  </si>
  <si>
    <t>Reconnect fee in error because disconnect was improper</t>
  </si>
  <si>
    <t>Improper disconnect because of improper notice</t>
  </si>
  <si>
    <t>Improper notice-No 1st urgent notice prior to 24 hour notice</t>
  </si>
  <si>
    <t>Current balance should not include prior obligation of $40.51</t>
  </si>
  <si>
    <t>Prior obligation should be $40.51 + 1st prior of $324.14 total $364.65</t>
  </si>
  <si>
    <t>Bill should be for $471.22</t>
  </si>
  <si>
    <t>Bill should be for $668.96</t>
  </si>
  <si>
    <t>Improper notice-Notice shd be for $304.31 (may not include prior amt)</t>
  </si>
  <si>
    <t>Bill should be for $837.03</t>
  </si>
  <si>
    <t>Current balance should not include prior obligation of $304.31</t>
  </si>
  <si>
    <t>Bill should be for $1,055.28</t>
  </si>
  <si>
    <t>Bill should be for $1,236.25</t>
  </si>
  <si>
    <t>Bill should be for $1,147.67</t>
  </si>
  <si>
    <t>Bill should be for $352.94</t>
  </si>
  <si>
    <t>Bill should be for $502.86</t>
  </si>
  <si>
    <t>Bill should be for $656.74</t>
  </si>
  <si>
    <t>$29.44 prior obligation amount is incorrect; Correct amt is $668.96</t>
  </si>
  <si>
    <t>12/3/10 Prior oblig should not be included (Line 78)</t>
  </si>
  <si>
    <t>8/3/10 Improper disconnect fee (Line 53)</t>
  </si>
  <si>
    <t>Reconnect fee in error because disconn was improper; credited 5/31/11</t>
  </si>
  <si>
    <t>Reconnection fee credit</t>
  </si>
  <si>
    <t>Bill should be for $620.54</t>
  </si>
  <si>
    <t>Bill should be for $784.52</t>
  </si>
  <si>
    <t>Bill should be for $928.10</t>
  </si>
  <si>
    <t>Bill should be for $560.48</t>
  </si>
  <si>
    <t>Bill should be for $566.45</t>
  </si>
  <si>
    <t>Bill should be for $1,028.79</t>
  </si>
  <si>
    <t>Bill should be for $988.59</t>
  </si>
  <si>
    <t>Bill sent for $405.22</t>
  </si>
  <si>
    <t>Bill should be for $490.30</t>
  </si>
  <si>
    <t>Improper notice-Notice shd be for $115.56</t>
  </si>
  <si>
    <t>Improper notice-Notice shd be for $96.78 ($260.78 bill less $164.00 pymt)</t>
  </si>
  <si>
    <t>Pend corr-Pull back bad debt</t>
  </si>
  <si>
    <t>ACCOUNT C</t>
  </si>
  <si>
    <t>PSE recds included entries beginning 4/1/09; UTC began analysis 10/1/09</t>
  </si>
  <si>
    <t>Bill sent for $750.53</t>
  </si>
  <si>
    <t>Final notice for $657.62</t>
  </si>
  <si>
    <t>Disconnected for $657.62</t>
  </si>
  <si>
    <t>Cust rqst to pay prior oblig</t>
  </si>
  <si>
    <t>Bill sent for $1,206.57</t>
  </si>
  <si>
    <t>Bill sent for $295.94</t>
  </si>
  <si>
    <t>Bill sent for $352.00</t>
  </si>
  <si>
    <t>Bill sent for $269.92</t>
  </si>
  <si>
    <t>Bill sent for $490.02</t>
  </si>
  <si>
    <t>Bill sent for $403.28</t>
  </si>
  <si>
    <t>Bill sent for $387.03</t>
  </si>
  <si>
    <t>Bill sent-credit of $292.05</t>
  </si>
  <si>
    <t>Bill sent-credit of $187.53</t>
  </si>
  <si>
    <t>Bill sent-credit of $102.14</t>
  </si>
  <si>
    <t>Bill sent-credit of $11.23</t>
  </si>
  <si>
    <t>Bill sent for $89.57</t>
  </si>
  <si>
    <t>Bill sent for $231.15</t>
  </si>
  <si>
    <t>Bill sent for $473.40</t>
  </si>
  <si>
    <t>Bill sent-credit of $299.41</t>
  </si>
  <si>
    <t>Bill sent-credit of $45.19</t>
  </si>
  <si>
    <t>Bill sent for $199.31</t>
  </si>
  <si>
    <t>Bill sent-credit of $297.15</t>
  </si>
  <si>
    <t>Usage-20 debits; 20 credits</t>
  </si>
  <si>
    <t>Prior obligation processed</t>
  </si>
  <si>
    <t>Prior obligation correction</t>
  </si>
  <si>
    <t>Bill sent-credit of $124.00</t>
  </si>
  <si>
    <t>Prior obligation follow-up</t>
  </si>
  <si>
    <t>Sent prior oblig correction ltr</t>
  </si>
  <si>
    <t>Bill sent-credit of $38.50</t>
  </si>
  <si>
    <t>Bill sent-credit of $361.92</t>
  </si>
  <si>
    <t>PSE and UTC balances are the same</t>
  </si>
  <si>
    <t>ACCOUNT D</t>
  </si>
  <si>
    <t>PSE recds included entries beg 3/11/09; UTC began analysis 10/1/09</t>
  </si>
  <si>
    <t>Bill sent for $1,536.77</t>
  </si>
  <si>
    <t>Final notice for $1,360.33</t>
  </si>
  <si>
    <t>Disconnected for $1,360.33</t>
  </si>
  <si>
    <t>Current balance should not include prior obligation of $1,360.33</t>
  </si>
  <si>
    <t>Bill sent for $1,889.35</t>
  </si>
  <si>
    <t>Bill sent for $1,207.13</t>
  </si>
  <si>
    <t>Bill sent for $1,595.65</t>
  </si>
  <si>
    <t>Bill should be for $1,582.65</t>
  </si>
  <si>
    <t>Bill sent for $1,888.32</t>
  </si>
  <si>
    <t>Bill should be for $1,875.32</t>
  </si>
  <si>
    <t>Bill sent for $970.84</t>
  </si>
  <si>
    <t>Bill should be for $957.84</t>
  </si>
  <si>
    <t>Bill sent for $1,241.37</t>
  </si>
  <si>
    <t>Bill should be for $1,228.37</t>
  </si>
  <si>
    <t>Bill sent for $271.63</t>
  </si>
  <si>
    <t>Bill should be for $258.63</t>
  </si>
  <si>
    <t>Bill sent for $466.02</t>
  </si>
  <si>
    <t>Bill should be for $453.02</t>
  </si>
  <si>
    <t>Bill sent for $118.63</t>
  </si>
  <si>
    <t>Bill should be for $105.63</t>
  </si>
  <si>
    <t>Bill sent for $326.61</t>
  </si>
  <si>
    <t>Bill should be for $313.61</t>
  </si>
  <si>
    <t>Bill sent for $538.88</t>
  </si>
  <si>
    <t>Bill should be for $525.88</t>
  </si>
  <si>
    <t>Bill sent for $749.10</t>
  </si>
  <si>
    <t>Bill should be for $736.10</t>
  </si>
  <si>
    <t>Bill sent for $224.86</t>
  </si>
  <si>
    <t>Bill should be for $211.86</t>
  </si>
  <si>
    <t>Bill sent for $603.22</t>
  </si>
  <si>
    <t>Bill should be for $590.22</t>
  </si>
  <si>
    <t>Bill sent for $427.94</t>
  </si>
  <si>
    <t>Bill should be for $414.94</t>
  </si>
  <si>
    <t>Bill sent for $796.75</t>
  </si>
  <si>
    <t>Bill should be for $783.75</t>
  </si>
  <si>
    <t>Bill sent for $1,212.32</t>
  </si>
  <si>
    <t>Bill should be for $1,199.32</t>
  </si>
  <si>
    <t>Bill sent for $1,566.74</t>
  </si>
  <si>
    <t>Bill should be for $1,553.74</t>
  </si>
  <si>
    <t>Bill sent for $1,858.95</t>
  </si>
  <si>
    <t>Bill should be for $1,845.95</t>
  </si>
  <si>
    <t>Refund</t>
  </si>
  <si>
    <t>Prior oblig correct follow-up</t>
  </si>
  <si>
    <t>Balance transfer</t>
  </si>
  <si>
    <t>10/29/09 Prior oblig should not be included (Line 9)</t>
  </si>
  <si>
    <t>12/28/09 Improper disconnect visit fee (Line 20)</t>
  </si>
  <si>
    <t>Account E</t>
  </si>
  <si>
    <t>COL D Due Date</t>
  </si>
  <si>
    <t>PSE recds included entries beg 3/12/09; UTC began analysis 10/1/09</t>
  </si>
  <si>
    <t>Bill sent for $708.31</t>
  </si>
  <si>
    <t>Final notice for $572.27</t>
  </si>
  <si>
    <t>(Urgent notice 9/28/09)</t>
  </si>
  <si>
    <t>Disconnected for $572.27</t>
  </si>
  <si>
    <t>Current balance should not include prior obligation of $572.27</t>
  </si>
  <si>
    <t>Reconnected</t>
  </si>
  <si>
    <t>Pd disconn amt; assume cust reqsted pymt to prior; acct notes do not say</t>
  </si>
  <si>
    <t>Bill sent for $342.80</t>
  </si>
  <si>
    <t>Bill sent for $487.91</t>
  </si>
  <si>
    <t>Improper disconnect visit charge (no notice); credited 6-2-11</t>
  </si>
  <si>
    <t>Bill sent for $412.83</t>
  </si>
  <si>
    <t>Bill should be for $399.83</t>
  </si>
  <si>
    <t>Bill sent for $438.09</t>
  </si>
  <si>
    <t>Bill should be for $412.09</t>
  </si>
  <si>
    <t>Bill sent for $379.17</t>
  </si>
  <si>
    <t>Bill should be for $340.17</t>
  </si>
  <si>
    <t>Improper reconnect fee; not disconnected</t>
  </si>
  <si>
    <t>Bill sent for $445.88</t>
  </si>
  <si>
    <t>Bill should be for $369.88</t>
  </si>
  <si>
    <t>Bill sent for $443.26</t>
  </si>
  <si>
    <t>Bill should be for $354.26</t>
  </si>
  <si>
    <t>Bill sent for $407.98</t>
  </si>
  <si>
    <t>Bill should be for $305.98</t>
  </si>
  <si>
    <t>Bill sent for $581.65</t>
  </si>
  <si>
    <t>Bill should be for $479.65</t>
  </si>
  <si>
    <t>Urgent notice for $381.65</t>
  </si>
  <si>
    <t>Bill sent for $566.43</t>
  </si>
  <si>
    <t>Bill should be for $451.43</t>
  </si>
  <si>
    <t>Final notice for $381.65</t>
  </si>
  <si>
    <t>Disconnected for $381.65</t>
  </si>
  <si>
    <t>Prior obligation of $307.63</t>
  </si>
  <si>
    <t>Prior obligation should be $381.65</t>
  </si>
  <si>
    <t>Current balance should not include prior obligation of $381.65</t>
  </si>
  <si>
    <t>Bill sent for $638.39</t>
  </si>
  <si>
    <t>Bill should be for $523.39</t>
  </si>
  <si>
    <t>Bill sent for $815.66</t>
  </si>
  <si>
    <t>Bill should be for $700.66</t>
  </si>
  <si>
    <t>Bill sent for $989.07</t>
  </si>
  <si>
    <t>Bill should be for $874.07</t>
  </si>
  <si>
    <t>Bill sent for $811.84</t>
  </si>
  <si>
    <t>Bill should be for $683.84</t>
  </si>
  <si>
    <t>Returned NSF check fee</t>
  </si>
  <si>
    <t>Reverse NSF payment</t>
  </si>
  <si>
    <t>24 hour disconnect notice</t>
  </si>
  <si>
    <t>Bill sent for $1,195.83</t>
  </si>
  <si>
    <t>Bill should be for $1,041.83</t>
  </si>
  <si>
    <t>$313.71 to collection agency</t>
  </si>
  <si>
    <t>Bill sent for $1, 026.12</t>
  </si>
  <si>
    <t>Bill should be for $859.12</t>
  </si>
  <si>
    <t>Bill sent for $895.13</t>
  </si>
  <si>
    <t>Bill should be for $715.13</t>
  </si>
  <si>
    <t>Bill sent for $732.22</t>
  </si>
  <si>
    <t>Bill should be for $526.22</t>
  </si>
  <si>
    <t>Bill sent for $904.43</t>
  </si>
  <si>
    <t>Bill should be for $698.43</t>
  </si>
  <si>
    <t>$313.71 Back from coll agcy</t>
  </si>
  <si>
    <t>Usage-10 debits; 10 credits</t>
  </si>
  <si>
    <t>Reconnect charge and credit</t>
  </si>
  <si>
    <t>Payment and reversal</t>
  </si>
  <si>
    <t>Date should read 1/6/10, not 1/6/11</t>
  </si>
  <si>
    <t>Deposit charge and credit</t>
  </si>
  <si>
    <t>2/19/10 Improper disconnect visit fee (Line 33)</t>
  </si>
  <si>
    <t>3/23/10 Improper reconnect fee (Line 37)</t>
  </si>
  <si>
    <t>8/27/10 Prior oblig should not be included (Line 64)</t>
  </si>
  <si>
    <t>3/24/11 Improper disconnect visit fee (Line 119)</t>
  </si>
  <si>
    <t>3/28/11 Improper disconnect visit fee (Line 121)</t>
  </si>
  <si>
    <t>Account G</t>
  </si>
  <si>
    <t>PSE recds included entries beginning 6/8/08; UTC began analysis 10/1/09</t>
  </si>
  <si>
    <t>Final notice for $453.00</t>
  </si>
  <si>
    <t>Bill sent for $970.69</t>
  </si>
  <si>
    <t>Disconnected for $453.00</t>
  </si>
  <si>
    <t>Current balance should not include prior obligation of $453.00</t>
  </si>
  <si>
    <t>PSE waived deposit</t>
  </si>
  <si>
    <t>Usage charges (reverse 11/5)</t>
  </si>
  <si>
    <t>Bill sent for $559.21</t>
  </si>
  <si>
    <t>Add $868.40 from prior address</t>
  </si>
  <si>
    <t>Bill sent for $719.36</t>
  </si>
  <si>
    <t>Bill sent for $1,000.22</t>
  </si>
  <si>
    <t>Bill sent for $1,238.59</t>
  </si>
  <si>
    <t>Bill sent for $1,452.02</t>
  </si>
  <si>
    <t>Bill sent for $753.73</t>
  </si>
  <si>
    <t>Bill sent for $820.69</t>
  </si>
  <si>
    <t>Bill sent for $904.67</t>
  </si>
  <si>
    <t>Bill sent for $399.87</t>
  </si>
  <si>
    <t>Bill sent for $403.87</t>
  </si>
  <si>
    <t>Bill sent for $407.87</t>
  </si>
  <si>
    <t>Bill sent for $411.87</t>
  </si>
  <si>
    <t>$415.87 to collection agency</t>
  </si>
  <si>
    <t>Bill sent for $415.87</t>
  </si>
  <si>
    <t>$415.87 back from coll agcy</t>
  </si>
  <si>
    <t>10 Usage charges and credits</t>
  </si>
  <si>
    <t>Reconnection charge</t>
  </si>
  <si>
    <t>2 payments and reversals</t>
  </si>
  <si>
    <t>Bill sent for $391.50</t>
  </si>
  <si>
    <t>Credit and debit</t>
  </si>
  <si>
    <t>$301.50 prior obligation</t>
  </si>
  <si>
    <t>Bill sent for $395.42</t>
  </si>
  <si>
    <t>$395.42 to collection agency</t>
  </si>
  <si>
    <t>10/29/09 Prior oblig should not be included (Line 7)</t>
  </si>
  <si>
    <t>Account H</t>
  </si>
  <si>
    <t>PSE recds included entries beg 2/26/09; UTC began analysis 10/1/09</t>
  </si>
  <si>
    <t>Urgent notice for $136.22</t>
  </si>
  <si>
    <t>Bill sent for $460.66</t>
  </si>
  <si>
    <t>Final notice for $136.22</t>
  </si>
  <si>
    <t>Urgent notice for $274.86</t>
  </si>
  <si>
    <t>Disconnected for $136.22</t>
  </si>
  <si>
    <t>Entry shows credit of $136.22, but PSE added credit of $102.42 to the acct</t>
  </si>
  <si>
    <t>Entry shows debit of $37.00, but PSE added a debit of $136.22 to the acct</t>
  </si>
  <si>
    <t>Entry shows debit of $135.00, but PSE addded a credit of $1.22 to the acct</t>
  </si>
  <si>
    <t>Bill sent for $497.80</t>
  </si>
  <si>
    <t>Final notice for $138.64</t>
  </si>
  <si>
    <t>Entry shows debit of $13.00, but PSE addded a credit of $37.00 to the acct</t>
  </si>
  <si>
    <t>Entry shows credit of $50.00, but PSE added a credit of $13.00 to the acct</t>
  </si>
  <si>
    <t>Urgent notice for $262.00</t>
  </si>
  <si>
    <t>Entry shows debit of $232.92, but PSE posted a debit of $245.92 to the acct</t>
  </si>
  <si>
    <t>Sent bill for $695.11</t>
  </si>
  <si>
    <t>Sent bill for $1,064.70</t>
  </si>
  <si>
    <t>Sent bill for $446.27</t>
  </si>
  <si>
    <t>Bill sent for $148.77</t>
  </si>
  <si>
    <t>Bill sent for $386.50</t>
  </si>
  <si>
    <t>Urgent notice for $201.74</t>
  </si>
  <si>
    <t>Bill sent for $550.76</t>
  </si>
  <si>
    <t>Final notice for $201.74</t>
  </si>
  <si>
    <t>Urgent notice for $366.00</t>
  </si>
  <si>
    <t>Improper disconnect visit charge (no final notice)</t>
  </si>
  <si>
    <t>Bill sent for $492.95</t>
  </si>
  <si>
    <t>Bill should be for $479.95</t>
  </si>
  <si>
    <t>Final notice for $166.00</t>
  </si>
  <si>
    <t>Bill sent for $200.23</t>
  </si>
  <si>
    <t>Bill should be for $187.23</t>
  </si>
  <si>
    <t>Bill sent for $200.38</t>
  </si>
  <si>
    <t>Bill should be for $187.38</t>
  </si>
  <si>
    <t>Bill sent for $200.68</t>
  </si>
  <si>
    <t>Bill should be for $187.68</t>
  </si>
  <si>
    <t>Bill sent for $200.83</t>
  </si>
  <si>
    <t>Bill should be for $187.83</t>
  </si>
  <si>
    <t>Reconnect fee credit</t>
  </si>
  <si>
    <t>Bill sent for $106.91</t>
  </si>
  <si>
    <t>Bill should be for $130.91</t>
  </si>
  <si>
    <t>Bill sent for $107.99</t>
  </si>
  <si>
    <t>Bill should be for $131.99</t>
  </si>
  <si>
    <t>Bill sent for $109.47</t>
  </si>
  <si>
    <t>Bill should be for $133.47</t>
  </si>
  <si>
    <t>Bill sent for $110.21</t>
  </si>
  <si>
    <t>Bill should be for $134.21</t>
  </si>
  <si>
    <t>$110.21 to collection agency</t>
  </si>
  <si>
    <t>6/16/10 Improper disconnect visit fee (Line 41)</t>
  </si>
  <si>
    <t>Account J</t>
  </si>
  <si>
    <t>PSE recds included entries beg 5/11/09; UTC began analysis 10/1/09</t>
  </si>
  <si>
    <t>Urgent notice for $204.46</t>
  </si>
  <si>
    <t>Bill sent for $378.22</t>
  </si>
  <si>
    <t>Disconnected for $157.26</t>
  </si>
  <si>
    <t>Bill sent for $400.14</t>
  </si>
  <si>
    <t>Bill sent for $413.43</t>
  </si>
  <si>
    <t>Deposit waived</t>
  </si>
  <si>
    <t>Bill sent for $289.38</t>
  </si>
  <si>
    <t>Bill sent for $292.00</t>
  </si>
  <si>
    <t>Bill sent for $294.89</t>
  </si>
  <si>
    <t>Bill sent for $297.78</t>
  </si>
  <si>
    <t>Bill sent for $300.67</t>
  </si>
  <si>
    <t>$300.94 sent to coll agency</t>
  </si>
  <si>
    <t>Bill sent for $300.94</t>
  </si>
  <si>
    <t>ACCOUNT K</t>
  </si>
  <si>
    <t>PSE recds included entries beg 6/3/09; UTC began analysis 10/1/09</t>
  </si>
  <si>
    <t>Final notice for $249.59</t>
  </si>
  <si>
    <t>24 hour notice for $249.59</t>
  </si>
  <si>
    <t>Disconn visit chg in err-24 hr notice visit, not disconn (see prior entry)</t>
  </si>
  <si>
    <t>Urgent notice for $247.48</t>
  </si>
  <si>
    <t>Bill sent for $338.57</t>
  </si>
  <si>
    <t>Bill should be for $325.57</t>
  </si>
  <si>
    <t>Disconnected for $181.59</t>
  </si>
  <si>
    <t>($249.59-$68.00 pymt) Curr bal shd not incl prior oblig of $181.59</t>
  </si>
  <si>
    <t>Final notice for $247.48</t>
  </si>
  <si>
    <t xml:space="preserve">Reconnected service </t>
  </si>
  <si>
    <t>Bill sent for $662.20</t>
  </si>
  <si>
    <t>Entry shows no dr/cr, PSE added debit of $95.00; Bill shd be for $554.20</t>
  </si>
  <si>
    <t>Entry shows credit of $640.00, but PSE added credit of $735.00 to the acct + Pledge amount may not be applied toward prior obligation</t>
  </si>
  <si>
    <t>Urgent notice $195.00 (Dep)</t>
  </si>
  <si>
    <t>Bill sent for $180.29</t>
  </si>
  <si>
    <t>Bill should be for $72.29</t>
  </si>
  <si>
    <t>Bill sent for $299.22</t>
  </si>
  <si>
    <t>Entry shows no dr/cr, PSE added debit of $95.00; Bill shd be for $191.22</t>
  </si>
  <si>
    <t>Entry shows debit of $105.01, but PSE added debit of $10.01 to the acct</t>
  </si>
  <si>
    <t>Bill sent for $404.23</t>
  </si>
  <si>
    <t>Bill should be for $296.23</t>
  </si>
  <si>
    <t>Urgent notice for $209.23</t>
  </si>
  <si>
    <t>Improper notice-Notice shd be for $115.68 (may not include prior amt)</t>
  </si>
  <si>
    <t>Bill sent for $508.92</t>
  </si>
  <si>
    <t>Bill should be for $400.92</t>
  </si>
  <si>
    <t>Urgent notice for $313.92</t>
  </si>
  <si>
    <t>Improper notice-Notice shd be for $121.42 (may not include prior amt)</t>
  </si>
  <si>
    <t>Bill sent for $501.79</t>
  </si>
  <si>
    <t>Bill should be for $393.79</t>
  </si>
  <si>
    <t>Final notice for $313.92</t>
  </si>
  <si>
    <t>Urgent notice for $406.79</t>
  </si>
  <si>
    <t>Improper notice-Notice shd be for $212.20 (may not include prior amt)</t>
  </si>
  <si>
    <t>Bill for $578.04</t>
  </si>
  <si>
    <t>Bill should be for $470.04</t>
  </si>
  <si>
    <t>Bill sent for $399.47</t>
  </si>
  <si>
    <t>Bill should be for $386.47</t>
  </si>
  <si>
    <t>Bill sent for $583.84</t>
  </si>
  <si>
    <t>Bill should be for $570.84</t>
  </si>
  <si>
    <t>Urgent notice $130.00 (Dep)</t>
  </si>
  <si>
    <t>Bill sent for $650.07</t>
  </si>
  <si>
    <t>Bill should be for $637.07</t>
  </si>
  <si>
    <t>Final notice $130.00 (Dep)</t>
  </si>
  <si>
    <t>Disconnected for $130.00</t>
  </si>
  <si>
    <t>Current balance should not include prior obligation of $130.00</t>
  </si>
  <si>
    <t>Bill sent for $741.81</t>
  </si>
  <si>
    <t>Bill should be for $728.81</t>
  </si>
  <si>
    <t>Add $419.30 from prior address</t>
  </si>
  <si>
    <t>Bill sent for $427.36</t>
  </si>
  <si>
    <t>Bill should be for $414.36</t>
  </si>
  <si>
    <t>Urgent notice for $427.36</t>
  </si>
  <si>
    <t>Improper notice-Notice shd be for $102.77 (may not include prior amt)</t>
  </si>
  <si>
    <t>Bill sent for $510.79</t>
  </si>
  <si>
    <t>Bill should be for $497.79</t>
  </si>
  <si>
    <t>Final notice for $427.36</t>
  </si>
  <si>
    <t>Bill sent for $613.25</t>
  </si>
  <si>
    <t>Bill should be for $600.25</t>
  </si>
  <si>
    <t>Urgent notice for $510.77</t>
  </si>
  <si>
    <t>Improper notice-Notice shd be for $186.20 (may not include prior amt)</t>
  </si>
  <si>
    <t>Final notice for $222.77</t>
  </si>
  <si>
    <t xml:space="preserve">Improper notice-Notice shd be for $186.20 </t>
  </si>
  <si>
    <t>Urgent notice for $325.25</t>
  </si>
  <si>
    <t xml:space="preserve">Improper notice-Notice shd be for $288.66 </t>
  </si>
  <si>
    <t>Bill sent for $701.22</t>
  </si>
  <si>
    <t>Bill should be for $688.22</t>
  </si>
  <si>
    <t>Final notice for $325.25</t>
  </si>
  <si>
    <t>Disconn visit chg in err-24 hr notice visit, not disconn (see next entry)</t>
  </si>
  <si>
    <t>Left 24 hour notice</t>
  </si>
  <si>
    <t>Urgent notice for $413.22</t>
  </si>
  <si>
    <t>Improper notice-Notice shd be for $376.63</t>
  </si>
  <si>
    <t>Bill sent for $831.31</t>
  </si>
  <si>
    <t>Bill should be for $792.31</t>
  </si>
  <si>
    <t>Improper notice-Notice shd be for $288.66</t>
  </si>
  <si>
    <t>Final notice for $413.22</t>
  </si>
  <si>
    <t>Improper notice-Notice shd be for $376.63 (may not include prior amt)</t>
  </si>
  <si>
    <t>Urgent notice for $543.31</t>
  </si>
  <si>
    <t>Improper notice-Notice shd be for $480.72 (may not include prior amt)</t>
  </si>
  <si>
    <t>Bill sent for $955.47</t>
  </si>
  <si>
    <t>Bill should be for $890.47</t>
  </si>
  <si>
    <t>Final notice for $543.31</t>
  </si>
  <si>
    <t>Urgent notice for $667.47</t>
  </si>
  <si>
    <t>Improper notice-Notice shd be for $290.88 (may not include prior amt)</t>
  </si>
  <si>
    <t>Disconn visit chg in err - 24 hr notice visit, not disconn visit (see next entry)</t>
  </si>
  <si>
    <t>Bill sent for $785.61</t>
  </si>
  <si>
    <t>Bill should be for $707.61</t>
  </si>
  <si>
    <t>Final notice for $667.47</t>
  </si>
  <si>
    <t>Disconnected for $667.47</t>
  </si>
  <si>
    <t>Improper disconnect-Notice amount due in error</t>
  </si>
  <si>
    <t>Prior obligation offered</t>
  </si>
  <si>
    <t>Explained prior obligation</t>
  </si>
  <si>
    <t>Cust stated w/pay prior amt</t>
  </si>
  <si>
    <t>Reconnect fee in error because disconnect was in error</t>
  </si>
  <si>
    <t>Usage-9 debits; 9 credits</t>
  </si>
  <si>
    <t>Bill sent for $792.00</t>
  </si>
  <si>
    <t>Bill should be for $677.00</t>
  </si>
  <si>
    <t>Prior oblig processed $542.11</t>
  </si>
  <si>
    <t>No prior obligation amount at this time</t>
  </si>
  <si>
    <t>Bill sent for $871.89</t>
  </si>
  <si>
    <t>Bill should be for $756.89</t>
  </si>
  <si>
    <t>Urgent notice for $138.46</t>
  </si>
  <si>
    <t>Bill sent for $933.98</t>
  </si>
  <si>
    <t>Bill should be for $818.98</t>
  </si>
  <si>
    <t>Final notice for $138.46</t>
  </si>
  <si>
    <t>Disconnected for $138.46</t>
  </si>
  <si>
    <t>Urgent notice for $200.55</t>
  </si>
  <si>
    <t>Bill sent for $827.25</t>
  </si>
  <si>
    <t>Bill should be for $712.25</t>
  </si>
  <si>
    <t>Bill sent for $835.13</t>
  </si>
  <si>
    <t>Bill should be for $720.13</t>
  </si>
  <si>
    <t>Bill sent for $843.32</t>
  </si>
  <si>
    <t>Bill should be for $728.32</t>
  </si>
  <si>
    <t>10/14/09 Improper disconnect visit fee (Line 7)</t>
  </si>
  <si>
    <t>3/1/11 Improper disconnect visit fee (Line 93)</t>
  </si>
  <si>
    <t>3/7/11 Improper disconnect visit fee (Line 95)</t>
  </si>
  <si>
    <t>3/16/11 Improper disconnect visit fee (Line 101)</t>
  </si>
  <si>
    <t>4/8/11 Improper disconnect visit fee (Line 107)</t>
  </si>
  <si>
    <t>5/5/11 Improper disconnect visit fee (Line 117)</t>
  </si>
  <si>
    <t>5/26/11 Improper reconnect fee (Line 130)</t>
  </si>
  <si>
    <t>ACCOUNT L</t>
  </si>
  <si>
    <t>PSE recds included entries beg 1/1/09; UTC began analysis 10/1/09</t>
  </si>
  <si>
    <t>Improper disconn visit chg - PSE did not disconnect or collect at visit</t>
  </si>
  <si>
    <t>Urgent notice for $228.09</t>
  </si>
  <si>
    <t>Disconected for $156.50</t>
  </si>
  <si>
    <t>(9/25/09 final for $156.50); Curr bal shd not incl prior oblig of $156.50</t>
  </si>
  <si>
    <t>Bill sent for $402.36</t>
  </si>
  <si>
    <t>Bill should be for $389.36</t>
  </si>
  <si>
    <t>Urgent notice for $143.36</t>
  </si>
  <si>
    <t>Urgent notice $259 (Deposit)</t>
  </si>
  <si>
    <t>Bill sent for $509.93</t>
  </si>
  <si>
    <t>Bill should be for $496.93</t>
  </si>
  <si>
    <t>Final notice $259 (Deposit)</t>
  </si>
  <si>
    <t>Final notice for $143.36</t>
  </si>
  <si>
    <t>Urgent notice for $250.93</t>
  </si>
  <si>
    <t>Bill sent for $700.98</t>
  </si>
  <si>
    <t>Bill should be for $687.98</t>
  </si>
  <si>
    <t>Urgent notice for $413.98</t>
  </si>
  <si>
    <t>Bill sent for $376.97</t>
  </si>
  <si>
    <t>Bill should be for $363.97</t>
  </si>
  <si>
    <t>Bill sent for $380.71</t>
  </si>
  <si>
    <t>Bill should be for $367.71</t>
  </si>
  <si>
    <t>Bill sent for $384.45</t>
  </si>
  <si>
    <t>Bill should be for $371.45</t>
  </si>
  <si>
    <t>Bill sent for $388.95</t>
  </si>
  <si>
    <t>Bill should be for $375.95</t>
  </si>
  <si>
    <t>$388.95 to collection agency</t>
  </si>
  <si>
    <t>10/12/09 Improper disconnect visit fee (Line 2)</t>
  </si>
  <si>
    <t>10/19/09 Prior oblig should not be included (Line 4)</t>
  </si>
  <si>
    <t>ACCOUNT N</t>
  </si>
  <si>
    <t>PSE recds included entries beg 4/30/09; UTC began analysis 10/1/09</t>
  </si>
  <si>
    <t>Final notice for $942.42</t>
  </si>
  <si>
    <t>Disconnected for $942.42</t>
  </si>
  <si>
    <t>Current balance should not include prior obligation of $942.42</t>
  </si>
  <si>
    <t>Bill sent for $1,163.90</t>
  </si>
  <si>
    <t>Bill sent for $1,536.87</t>
  </si>
  <si>
    <t>Bill sent for $836.26</t>
  </si>
  <si>
    <t>Bill sent for $1,002.00</t>
  </si>
  <si>
    <t>Bill sent for $807.05</t>
  </si>
  <si>
    <t>Bill sent for $945.87</t>
  </si>
  <si>
    <t>Bill sent for $629.95</t>
  </si>
  <si>
    <t>Bill sent for $527.78</t>
  </si>
  <si>
    <t>Bill sent for $611.90</t>
  </si>
  <si>
    <t>Bill sent for $358.08</t>
  </si>
  <si>
    <t>Bill sent for $389.18</t>
  </si>
  <si>
    <t>Bill sent for $376.48</t>
  </si>
  <si>
    <t>Bill sent for $379.91</t>
  </si>
  <si>
    <t>Bill sent for $383.68</t>
  </si>
  <si>
    <t>Bill sent for $387.45</t>
  </si>
  <si>
    <t>Bill sent for $391.22</t>
  </si>
  <si>
    <t>$394.99 to collection agency</t>
  </si>
  <si>
    <t>Bill sent for $394.99</t>
  </si>
  <si>
    <t>Payment credit and debit</t>
  </si>
  <si>
    <t>Unapplied credit balance</t>
  </si>
  <si>
    <t>Account transfer</t>
  </si>
  <si>
    <t>Bill send for $310.49</t>
  </si>
  <si>
    <t>Bill sent for $341.81</t>
  </si>
  <si>
    <t>$515.25 prior oblig processed</t>
  </si>
  <si>
    <t>Prior obligation should be $942.42</t>
  </si>
  <si>
    <t>Bill sent for $345.23</t>
  </si>
  <si>
    <t>Bill sent for $348.65</t>
  </si>
  <si>
    <t>$352. 07 to collection agency</t>
  </si>
  <si>
    <t>Bill sent for $352.07</t>
  </si>
  <si>
    <t>10/23/09 Prior oblig should not be included (Line 10)</t>
  </si>
  <si>
    <t>ACCOUNT O</t>
  </si>
  <si>
    <t>PSE recds included entries beg 3/6/09; UTC began analysis 10/1/09</t>
  </si>
  <si>
    <t>Bill sent for $433.77</t>
  </si>
  <si>
    <t>Final notice for $395.51</t>
  </si>
  <si>
    <t>Disconnected for $395.51</t>
  </si>
  <si>
    <t>Current balance should not include prior obligation of $395.51</t>
  </si>
  <si>
    <t>Bill sent for $525.29</t>
  </si>
  <si>
    <t>Bill sent for $107.68</t>
  </si>
  <si>
    <t>Bill sent for $212.76</t>
  </si>
  <si>
    <t>Bill sent for $282.44</t>
  </si>
  <si>
    <t>Bill sent for $74.27</t>
  </si>
  <si>
    <t>Bill sent for $148.75</t>
  </si>
  <si>
    <t>Urgent notice for $148.75</t>
  </si>
  <si>
    <t>Bill sent for $202.27</t>
  </si>
  <si>
    <t>Final notice for $148.75</t>
  </si>
  <si>
    <t>Urgent notice for $202.27</t>
  </si>
  <si>
    <t>Bill sent for $239.99</t>
  </si>
  <si>
    <t>Final notice for $202.27</t>
  </si>
  <si>
    <t>Urgent notice for $239.99</t>
  </si>
  <si>
    <t>Bill sent for $270.40</t>
  </si>
  <si>
    <t>Final notice for $239.99</t>
  </si>
  <si>
    <t>Urgent notice for $270.40</t>
  </si>
  <si>
    <t>Improper notice-Current amt due is a credit balance</t>
  </si>
  <si>
    <t>Bill sent for $283.47</t>
  </si>
  <si>
    <t>Final notice for $270.40</t>
  </si>
  <si>
    <t>Improper notice-Current amt due is a credit balance at time of 1st notice</t>
  </si>
  <si>
    <t>Disconnected for $270.40</t>
  </si>
  <si>
    <t>Improper disconnect-Current amt due is a credit balance at time of notice</t>
  </si>
  <si>
    <t>Urgent notice for $283.47</t>
  </si>
  <si>
    <t>Bill sent for $160.64</t>
  </si>
  <si>
    <t>Bill sent for $162.10</t>
  </si>
  <si>
    <t>Reconnect fee in error-Improper disconnect</t>
  </si>
  <si>
    <t>Bill sent for $347.90</t>
  </si>
  <si>
    <t>Bill should be for $310.90</t>
  </si>
  <si>
    <t>Bill sent for $134.87</t>
  </si>
  <si>
    <t>Bill should be for $97.87</t>
  </si>
  <si>
    <t>Bill sent for $77.30</t>
  </si>
  <si>
    <t>Bill should be for $40.30</t>
  </si>
  <si>
    <t>Bill sent for $167.27</t>
  </si>
  <si>
    <t>Bill should be for $130.27</t>
  </si>
  <si>
    <t>3-8-114</t>
  </si>
  <si>
    <t>Urgent notice for $167.27</t>
  </si>
  <si>
    <t>Bill sent for $290.00</t>
  </si>
  <si>
    <t>Bill should be for $253.00</t>
  </si>
  <si>
    <t>Final notice for $167.27</t>
  </si>
  <si>
    <t>Urgent notice for $140.00</t>
  </si>
  <si>
    <t>Bill sent for $215.60</t>
  </si>
  <si>
    <t>Bill should be for $178.60</t>
  </si>
  <si>
    <t>Final notice for $140.00</t>
  </si>
  <si>
    <t>Urgent notice for $215.60</t>
  </si>
  <si>
    <t>Cust call; pymt arr on prior</t>
  </si>
  <si>
    <t>Prior $180.00 transferred to curr bal because cust made arrgmnts to pay</t>
  </si>
  <si>
    <t>Bill sent for $191.94</t>
  </si>
  <si>
    <t>Bill should be for $154.94</t>
  </si>
  <si>
    <t>Final notice for $125.60</t>
  </si>
  <si>
    <t>Urgent notice for $191.94</t>
  </si>
  <si>
    <t>Usage-21 debits; 20 credits</t>
  </si>
  <si>
    <t>$45.78 included in debit usage chgs was not included in the cr usage chgs</t>
  </si>
  <si>
    <t>Prior oblig corr completed</t>
  </si>
  <si>
    <t>Prior oblig processed $861.00</t>
  </si>
  <si>
    <t>Prior obligation amount should be $215.51</t>
  </si>
  <si>
    <t>Acct transaction application</t>
  </si>
  <si>
    <t>Bill sent for $264.29</t>
  </si>
  <si>
    <t>Bill should be for $181.51</t>
  </si>
  <si>
    <t>Bill sent for $280.24</t>
  </si>
  <si>
    <t>Bill should be for $197.46</t>
  </si>
  <si>
    <t>Bill sent for $174.83</t>
  </si>
  <si>
    <t>Bill should be for $92.05</t>
  </si>
  <si>
    <t>Bill sent for $176.55</t>
  </si>
  <si>
    <t>Bill should be for $93.77</t>
  </si>
  <si>
    <t>Bill sent for $178.27</t>
  </si>
  <si>
    <t>Bill should be for $95.49</t>
  </si>
  <si>
    <t>10/18/10 Improper reconnect fee (Line 70)</t>
  </si>
  <si>
    <t>5/2/11 Cust arrngmt on prior of $180.00 (Line 101)</t>
  </si>
  <si>
    <t>6/4/11 Amt in dr usage chgs not in cr (Line 117)</t>
  </si>
  <si>
    <t>ACCOUNT P</t>
  </si>
  <si>
    <t>PSE recds incl entries beginning 3/3/09; UTC began analysis 10/1/09</t>
  </si>
  <si>
    <t>Bill sent for $819.15</t>
  </si>
  <si>
    <t>Final notice for $738.21</t>
  </si>
  <si>
    <t>Disconnected for $738.21</t>
  </si>
  <si>
    <t>Current balance should not include prior obligation of $738.21</t>
  </si>
  <si>
    <t>Bill sent for $1,026.10</t>
  </si>
  <si>
    <t>Urgent notice for $206.10</t>
  </si>
  <si>
    <t>Bill sent for $411.49</t>
  </si>
  <si>
    <t>Final notice for $206.10</t>
  </si>
  <si>
    <t>Urgent notice for $337.49</t>
  </si>
  <si>
    <t>Bill sent for $501.80</t>
  </si>
  <si>
    <t>Bill sent for $290.63</t>
  </si>
  <si>
    <t>Bill sent for $293.41</t>
  </si>
  <si>
    <t>Bill sent for $296.31</t>
  </si>
  <si>
    <t>Bill sent for $299.21</t>
  </si>
  <si>
    <t>Bill sent for $302.11</t>
  </si>
  <si>
    <t>$302.23 to collection agency</t>
  </si>
  <si>
    <t>Bill sent for $302.23</t>
  </si>
  <si>
    <t>Usage-5 debits; 5 credits</t>
  </si>
  <si>
    <t>Bill sent for $285.96</t>
  </si>
  <si>
    <t>$285.96 prior oblig processed</t>
  </si>
  <si>
    <t>Amt in error-Correct prior oblig amt is $738.21</t>
  </si>
  <si>
    <t>Bill sent for $288.82</t>
  </si>
  <si>
    <t>Bill sent for $291.68</t>
  </si>
  <si>
    <t>Bill sent for $294.54</t>
  </si>
  <si>
    <t>$297.40 to collection agency</t>
  </si>
  <si>
    <t>Bill sent for $297.40</t>
  </si>
  <si>
    <t>10/20/10 Prior oblig should not be included (Line 8)</t>
  </si>
  <si>
    <t>ACCOUNT Q</t>
  </si>
  <si>
    <t>PSE recds included entries beg 3-23-09; UTC began analysis 10/1/09</t>
  </si>
  <si>
    <t>Disconnected for $982.35</t>
  </si>
  <si>
    <t>(9/25/09 final notice for $1,242.77, less payment)</t>
  </si>
  <si>
    <t>Bill sent for $1,123.23</t>
  </si>
  <si>
    <t>Current balance should not include prior obligation of $982.35</t>
  </si>
  <si>
    <t>Bill sent for $1,262.84</t>
  </si>
  <si>
    <t>Bill sent-credit of $508.20</t>
  </si>
  <si>
    <t>Bill sent-credit of $358.98</t>
  </si>
  <si>
    <t>Bill sent-credit of $203.73</t>
  </si>
  <si>
    <t>Bill sent-credit of $61.22</t>
  </si>
  <si>
    <t>Bill sent for $115.17</t>
  </si>
  <si>
    <t>Bill sent for $296.00</t>
  </si>
  <si>
    <t>Urgent notice for $296.00</t>
  </si>
  <si>
    <t>Bill sent for $442.91</t>
  </si>
  <si>
    <t>Final notice for $296.00</t>
  </si>
  <si>
    <t>Disconnected for $296.00</t>
  </si>
  <si>
    <t>Bill sent for $228.54</t>
  </si>
  <si>
    <t>Bill should be for $191.54</t>
  </si>
  <si>
    <t>Bill sent for $276.64</t>
  </si>
  <si>
    <t>Bill should be for $239.64</t>
  </si>
  <si>
    <t>Bill sent for $126.53</t>
  </si>
  <si>
    <t>Bill should be for $89.53</t>
  </si>
  <si>
    <t>Urgent notice for $126.53</t>
  </si>
  <si>
    <t>Bill sent for $227.07</t>
  </si>
  <si>
    <t>Bill should be for $190.07</t>
  </si>
  <si>
    <t>Final notice for $126.53</t>
  </si>
  <si>
    <t>Disconnected for $126.53</t>
  </si>
  <si>
    <t>Bill sent for $203.32</t>
  </si>
  <si>
    <t>Bill should be for $129.32</t>
  </si>
  <si>
    <t>Bill sent for $487.98</t>
  </si>
  <si>
    <t>Bill should be for $413.98</t>
  </si>
  <si>
    <t>Urgent notice for $487.17</t>
  </si>
  <si>
    <t>Bill sent for $709.77</t>
  </si>
  <si>
    <t>Bill should be for $635.77</t>
  </si>
  <si>
    <t>Final notice for $487.17</t>
  </si>
  <si>
    <t>Disconnected for $487.17</t>
  </si>
  <si>
    <t>Urgent notice for $709.77</t>
  </si>
  <si>
    <t>Bill sent for $479.86</t>
  </si>
  <si>
    <t>Bill should be for $405.86</t>
  </si>
  <si>
    <t>Bill sent for $484.66</t>
  </si>
  <si>
    <t>Bill should be for $410.66</t>
  </si>
  <si>
    <t>Bill sent for $489.46</t>
  </si>
  <si>
    <t>Bill should be for $415.46</t>
  </si>
  <si>
    <t>Bill sent for $494.26</t>
  </si>
  <si>
    <t>Bill should be for $420.26</t>
  </si>
  <si>
    <t>Usage-30 debits; 30 credits</t>
  </si>
  <si>
    <t>$15.37 incl in credits not in debits; $25.10 incl in debits not in credits</t>
  </si>
  <si>
    <t>Prior $134.93 corr completed</t>
  </si>
  <si>
    <t>Amount of prior obligation should be $982.35</t>
  </si>
  <si>
    <t>Bill sent for $471.55</t>
  </si>
  <si>
    <t>Bill should be for $387.82</t>
  </si>
  <si>
    <t>Bill sent for $475.39</t>
  </si>
  <si>
    <t>Bill should be for $391.66</t>
  </si>
  <si>
    <t>Bill sent for $479.23</t>
  </si>
  <si>
    <t>Bill should be for $395.50</t>
  </si>
  <si>
    <t>$346.73 to collection agency</t>
  </si>
  <si>
    <t>$136.34 to collection agency</t>
  </si>
  <si>
    <t>Bill sent for $483.07</t>
  </si>
  <si>
    <t>Bill should be for $399.34</t>
  </si>
  <si>
    <t>8/27/10 Prior oblig should not be included (Line 92)</t>
  </si>
  <si>
    <t>7/12/10 Improper reconnect fee (Line 37)</t>
  </si>
  <si>
    <t>11/4/10 Improper reconnect fee (Line 56)</t>
  </si>
  <si>
    <t>6/6/11 Amt in cr usage chgs not in dr (Line 99)</t>
  </si>
  <si>
    <t>6/6/11 Amt in dr usage chgs not in cr (Line 99)</t>
  </si>
  <si>
    <t>ACCOUNT R</t>
  </si>
  <si>
    <t>PSE recds included entries beg 3/10/09; UTC began analysis 10/1/09</t>
  </si>
  <si>
    <t>Bill sent for $480.74</t>
  </si>
  <si>
    <t>Final notice for $424.56</t>
  </si>
  <si>
    <t>(Urgent notice sent 9/30/09)</t>
  </si>
  <si>
    <t>Disconnected for $424.56</t>
  </si>
  <si>
    <t>Current balance should not include prior obligation of $424.56</t>
  </si>
  <si>
    <t>Bill sent for $592.81</t>
  </si>
  <si>
    <t>Bill sent for $757.86</t>
  </si>
  <si>
    <t>Bill sent for $390.74</t>
  </si>
  <si>
    <t>Bill sent for $524.26</t>
  </si>
  <si>
    <t>Bill sent for $692.37</t>
  </si>
  <si>
    <t>$282.91 to collection agency</t>
  </si>
  <si>
    <t>Bill sent for $853.29</t>
  </si>
  <si>
    <t>Urgent notice for $387.29</t>
  </si>
  <si>
    <t>Bill sent for $986.04</t>
  </si>
  <si>
    <t>Final notice for $387.29</t>
  </si>
  <si>
    <t>Disconnected for $387.29</t>
  </si>
  <si>
    <t>Current balance should not include prior obligation of $387.29</t>
  </si>
  <si>
    <t>Bill sent for $364.88</t>
  </si>
  <si>
    <t>Made payment arrangements</t>
  </si>
  <si>
    <t>Bill sent for $463.99</t>
  </si>
  <si>
    <t>Urgent notice for $463.99</t>
  </si>
  <si>
    <t>Bill sent for $536.51</t>
  </si>
  <si>
    <t>Final notice for $463.99</t>
  </si>
  <si>
    <t>Disconnected for $463.99</t>
  </si>
  <si>
    <t>Bill sent for $583.41</t>
  </si>
  <si>
    <t>Bill sent for $319.64</t>
  </si>
  <si>
    <t>Reviewed prior oblig w/cust</t>
  </si>
  <si>
    <t>Customer stated would call back to make arrangements on prior oblig</t>
  </si>
  <si>
    <t>Processed prior of $277.37</t>
  </si>
  <si>
    <t>Prior obligation amount should be $811.85</t>
  </si>
  <si>
    <t>Bill sent for $453.03</t>
  </si>
  <si>
    <t>No dr/cr but PSE added $68 to acct + bill shd be for $348.03</t>
  </si>
  <si>
    <t>Entry shows a debit of $189.08, but PSE added debit of $121.08 to the acct</t>
  </si>
  <si>
    <t>Bill sent for $642.11</t>
  </si>
  <si>
    <t>No dr/cr but PSE added $68.00 debit to acct + bill shd be for $537.11</t>
  </si>
  <si>
    <t>Entry shows a debit of $1.08, but PSE added credit of $66.92 to the acct</t>
  </si>
  <si>
    <t>Bill sent for $827.69</t>
  </si>
  <si>
    <t>No dr/cr but PSE added $68.00 credit to the acct + bill shd be for $722.69</t>
  </si>
  <si>
    <t>Entry shows a debit of $1.89, but PSE added credit of $66.11 to the acct</t>
  </si>
  <si>
    <t>Urgent notice for $482.32</t>
  </si>
  <si>
    <t>Bill sent for $826.14</t>
  </si>
  <si>
    <t>No dr/cr but PSE added $68.00 debit to the acct + bill shd be for $708.14</t>
  </si>
  <si>
    <t>Final notice for $282.32</t>
  </si>
  <si>
    <t>Entry shows a debit of $1.86 but PSE added credit of $66.14 to the acct</t>
  </si>
  <si>
    <t>Disconnected for $282.32</t>
  </si>
  <si>
    <t>Cust will pay $317.70 prior</t>
  </si>
  <si>
    <t>Bill sent for $895.74</t>
  </si>
  <si>
    <t>Bill should be for $808.74</t>
  </si>
  <si>
    <t>Bill sent for $1,064.54</t>
  </si>
  <si>
    <t>Bill should be for $977.54</t>
  </si>
  <si>
    <t>$317.70 prior oblig processed</t>
  </si>
  <si>
    <t>Bill sent for $1,210.93</t>
  </si>
  <si>
    <t>Bill should be for $1,123.93</t>
  </si>
  <si>
    <t>Usage-12 debits; 12 credits</t>
  </si>
  <si>
    <t>Prior oblig corr follow-up</t>
  </si>
  <si>
    <t>$496.91 Prior corr completed</t>
  </si>
  <si>
    <t>Bill sent for $921.82</t>
  </si>
  <si>
    <t>Bill should be for $834.82</t>
  </si>
  <si>
    <t>Bill sent for $1,035.96</t>
  </si>
  <si>
    <t>Bill should be for $948.96</t>
  </si>
  <si>
    <t>Prior oblig correction letter</t>
  </si>
  <si>
    <t>Bill sent for $1,110.43</t>
  </si>
  <si>
    <t>Bill should be for $1,023.43</t>
  </si>
  <si>
    <t>Bill sent for $498.51</t>
  </si>
  <si>
    <t>Bill should be for $411.51</t>
  </si>
  <si>
    <t>Bill sent for $592.90</t>
  </si>
  <si>
    <t>Bill should be for $505.90</t>
  </si>
  <si>
    <t>Bill sent for $692.06</t>
  </si>
  <si>
    <t>Bill should be for $605.06</t>
  </si>
  <si>
    <t>$441.26 to collection agency</t>
  </si>
  <si>
    <t>Bill sent for $743.66</t>
  </si>
  <si>
    <t>Bill should be for $656.66</t>
  </si>
  <si>
    <t>10/21/09 Prior oblig should not be included (Line 7)</t>
  </si>
  <si>
    <t>5/24/10 Prior oblig should not be included (Line 40)</t>
  </si>
  <si>
    <t>10/15/10 Improper reconnect fee (Line 83)</t>
  </si>
  <si>
    <t>2/2/11 Improper disconnect visit fee (Line 99)</t>
  </si>
  <si>
    <t>3/10/11 Improper reconnect fee (Line 111)</t>
  </si>
  <si>
    <t>ACCOUNT S</t>
  </si>
  <si>
    <t>Final notice for $409.58</t>
  </si>
  <si>
    <t>(Urgent notice sent 9/21/09)</t>
  </si>
  <si>
    <t>Disconnected for $409.58</t>
  </si>
  <si>
    <t>Current balance should not include prior obligation of $409.58</t>
  </si>
  <si>
    <t>Bill sent for $556.16</t>
  </si>
  <si>
    <t>Bill sent for $632.70</t>
  </si>
  <si>
    <t>-0- PSE bal; assume cust reqstd pymt of $38.70 to prior even though notes do not say - no pledge amt may not be applied toward prior</t>
  </si>
  <si>
    <t>Bill sent for $111.85</t>
  </si>
  <si>
    <t>Bill sent for $195.52</t>
  </si>
  <si>
    <t>Bill sent for $277.10</t>
  </si>
  <si>
    <t>Bill sent for $349.99</t>
  </si>
  <si>
    <t>Urgent notice for $349.99</t>
  </si>
  <si>
    <t>Bill sent for $427.97</t>
  </si>
  <si>
    <t>Final notice for $349.99</t>
  </si>
  <si>
    <t>Disconnected for $349.99</t>
  </si>
  <si>
    <t>Reconnect fee in error-Improper disconnect; credited back 5/21/11</t>
  </si>
  <si>
    <t>Bill sent for $493.22</t>
  </si>
  <si>
    <t>Bill should be for $419.22</t>
  </si>
  <si>
    <t>Bill sent for $224.79</t>
  </si>
  <si>
    <t>Bill should be for $150.79</t>
  </si>
  <si>
    <t>Urgent notice for $224.79</t>
  </si>
  <si>
    <t>Bill sent for $260.75</t>
  </si>
  <si>
    <t>Bill should be for $186.75</t>
  </si>
  <si>
    <t>Final notice for $224.79</t>
  </si>
  <si>
    <t>Disconnected for $224.79</t>
  </si>
  <si>
    <t>Bill sent for $84.86</t>
  </si>
  <si>
    <t>Bill should be for $10.86</t>
  </si>
  <si>
    <t>Bill sent for $85.71</t>
  </si>
  <si>
    <t>Bill should be for $11.71</t>
  </si>
  <si>
    <t>Bill sent for $256.40</t>
  </si>
  <si>
    <t>Bill should be for $145.40</t>
  </si>
  <si>
    <t>Bill sent-credit of $146.06</t>
  </si>
  <si>
    <t>Bill should be for credit of $257.06</t>
  </si>
  <si>
    <t>Bill sent-credit of $150.40</t>
  </si>
  <si>
    <t>Bill should be for credit of $261.40</t>
  </si>
  <si>
    <t>Bill sent-credit of $48.71</t>
  </si>
  <si>
    <t>Bill should be for credit of $159.71</t>
  </si>
  <si>
    <t>Bill sent for $64.84</t>
  </si>
  <si>
    <t>Bill should be for credit of $46.16</t>
  </si>
  <si>
    <t>Bill sent for $155.12</t>
  </si>
  <si>
    <t>Bill should be for $44.12</t>
  </si>
  <si>
    <t>Ugent notice for $155.12</t>
  </si>
  <si>
    <t>Bill sent for $246.13</t>
  </si>
  <si>
    <t>Bill should be for $135.13</t>
  </si>
  <si>
    <t>Final notice for $155.12</t>
  </si>
  <si>
    <t>Urgent notice for $246.13</t>
  </si>
  <si>
    <t>Reconn fee credits (3 x $37)</t>
  </si>
  <si>
    <t>Usage-33 debits; 33 credits</t>
  </si>
  <si>
    <t>Amt of credits is $0.10 higher than the amt of debits</t>
  </si>
  <si>
    <t>Bill sent for $222.60</t>
  </si>
  <si>
    <t>Bill should be for $222.70</t>
  </si>
  <si>
    <t>Bill sent for $150.84</t>
  </si>
  <si>
    <t>Bill should be for $150.94</t>
  </si>
  <si>
    <t>Bill sent for $195.48</t>
  </si>
  <si>
    <t>Bill should be for $195.58</t>
  </si>
  <si>
    <t>Bill sent for $237.07</t>
  </si>
  <si>
    <t>Bill should be for $237.17</t>
  </si>
  <si>
    <t>Urgent notice for $159.95</t>
  </si>
  <si>
    <t>Bill sent for $281.57</t>
  </si>
  <si>
    <t>Bill should be for $281.67</t>
  </si>
  <si>
    <t>Final notice for $159.95</t>
  </si>
  <si>
    <t>$77.88 to collection agency</t>
  </si>
  <si>
    <t>Urgent notice for $203.69</t>
  </si>
  <si>
    <t>Bill sent for $355.24</t>
  </si>
  <si>
    <t>Bill should be for $355.34</t>
  </si>
  <si>
    <t>Final notice for $203.69</t>
  </si>
  <si>
    <t>Entry shows debit of $1.28, but PSE added credit of $76.60 to the account</t>
  </si>
  <si>
    <t>Entry shows credit of $77.88, but PSE added credit of $1.28 to the account</t>
  </si>
  <si>
    <t>Entry shows dr of $13.00 but PSE added dr of $14.28 to acct + improp disconn visit chg (no disconn, no pymt + notice was improper)</t>
  </si>
  <si>
    <t>Pymt arrgmts on full balance</t>
  </si>
  <si>
    <t>Bill sent for $197.04</t>
  </si>
  <si>
    <t>Bill should be for $197.14</t>
  </si>
  <si>
    <t>5/21/11 debit amt is higher than credit amt (line 92)</t>
  </si>
  <si>
    <t>ACCOUNT T</t>
  </si>
  <si>
    <t>PSE recds included entries beg 3/3/09; UTC began analysis 10/1/09</t>
  </si>
  <si>
    <t>Bill sent for $559.26</t>
  </si>
  <si>
    <t>Final notice for $415.36</t>
  </si>
  <si>
    <t>(Urgent notice sent 9/23/09)</t>
  </si>
  <si>
    <t>Disconnected for $415.36</t>
  </si>
  <si>
    <t>Current balance should not include prior obligation of $415.36</t>
  </si>
  <si>
    <t>Bill sent for $590.01</t>
  </si>
  <si>
    <t>-0- PSE bal; assume cust reqstd pymt of $102.01 to prior even though notes do not say - no pledge amt may not be applied toward prior</t>
  </si>
  <si>
    <t>Bill sent for $98.51</t>
  </si>
  <si>
    <t>Bill sent for $230.82</t>
  </si>
  <si>
    <t>Bill sent for $328.12</t>
  </si>
  <si>
    <t>Bill sent for $430.03</t>
  </si>
  <si>
    <t>Bill sent for $389.09</t>
  </si>
  <si>
    <t>Bill sent for $480.93</t>
  </si>
  <si>
    <t>Urgent notice for $480.93</t>
  </si>
  <si>
    <t>Improper notice-Notice shd be for $168.17 (may not include prior amt)</t>
  </si>
  <si>
    <t>Bill sent for $544.24</t>
  </si>
  <si>
    <t>Final notice for $480.93</t>
  </si>
  <si>
    <t>Disconnect for $480.93</t>
  </si>
  <si>
    <t>Cust w/pay prior of $157.93</t>
  </si>
  <si>
    <t>Reconnect fee in err because disconn was improper; credited back 6/7/11</t>
  </si>
  <si>
    <t>Connection charge</t>
  </si>
  <si>
    <t>Bill sent for $473.72</t>
  </si>
  <si>
    <t>Bill should be for $436.72</t>
  </si>
  <si>
    <t>Bill sent for $183.00</t>
  </si>
  <si>
    <t>Bill should be for $146.00</t>
  </si>
  <si>
    <t>Bill sent for $257.80</t>
  </si>
  <si>
    <t>Bill should be for $220.80</t>
  </si>
  <si>
    <t>Urgent notice for $182.80</t>
  </si>
  <si>
    <t>Bill sent for $250.56</t>
  </si>
  <si>
    <t>Bill should be for $213.56</t>
  </si>
  <si>
    <t>Final notice for $182.80</t>
  </si>
  <si>
    <t>Bill sent-credit of $178.26</t>
  </si>
  <si>
    <t>Bill should be for credit of $215.26</t>
  </si>
  <si>
    <t>Bill sent-credit of $25.84</t>
  </si>
  <si>
    <t>Bill should be for credit of $62.84</t>
  </si>
  <si>
    <t>Bill sent for $161.88</t>
  </si>
  <si>
    <t>Bill should be for $124.88</t>
  </si>
  <si>
    <t>Urgent notice for $161.88</t>
  </si>
  <si>
    <t>Bill sent for $185.16</t>
  </si>
  <si>
    <t>Bill should be for $148.16</t>
  </si>
  <si>
    <t>Urgent notice for $185.16</t>
  </si>
  <si>
    <t>Bill sent for $361.66</t>
  </si>
  <si>
    <t>Bill should be for $324.66</t>
  </si>
  <si>
    <t>Final notice for $185.16</t>
  </si>
  <si>
    <t>Bill sent for $501.15</t>
  </si>
  <si>
    <t>Bill should be for $464.15</t>
  </si>
  <si>
    <t>Bill sent-credit of $204.22</t>
  </si>
  <si>
    <t>Bill should be for credit of $241.22</t>
  </si>
  <si>
    <t>Usage-21 debits; 21 credits</t>
  </si>
  <si>
    <t>Amt of debits is $0.17 higher than the amt of debits</t>
  </si>
  <si>
    <t>Prior oblig corr-Bal $410.64</t>
  </si>
  <si>
    <t>Prior obligation amount should be a credit of $6.46</t>
  </si>
  <si>
    <t>Unapplied credit bal $703.81</t>
  </si>
  <si>
    <t>Bill sent-credit of $367.17</t>
  </si>
  <si>
    <t>Bill sent-credit of $271.75</t>
  </si>
  <si>
    <t>Late fee should not be charged on credit balance</t>
  </si>
  <si>
    <t>Bill sent-credit of $185.37</t>
  </si>
  <si>
    <t>Bill should be for credit of $187.52</t>
  </si>
  <si>
    <t>Bill sent-credit of $97.89</t>
  </si>
  <si>
    <t>Bill should be for credit of $102.02</t>
  </si>
  <si>
    <t>Bill sent-credit of $14.80</t>
  </si>
  <si>
    <t>Bill should be for credit of $20.91</t>
  </si>
  <si>
    <t>$253.27 to collection agency</t>
  </si>
  <si>
    <t>Bill sent-credit of $812.29</t>
  </si>
  <si>
    <t>Bill should be for credit of $820.38</t>
  </si>
  <si>
    <t>10/21/09 $415.36 Prior shd not be included (Line 92)</t>
  </si>
  <si>
    <t xml:space="preserve">  Less 12/2/09 $102.01 payment to prior (Line 15)</t>
  </si>
  <si>
    <t xml:space="preserve">  Less 7/1/10 $157.93 agreemt to pay prior (Line 46)</t>
  </si>
  <si>
    <t xml:space="preserve">  Less 2/1/11 $161.88 payment to prior (Line 84)</t>
  </si>
  <si>
    <t>5/21/11 debit amt is higher than credit amt (Line 98)</t>
  </si>
  <si>
    <t>July-Oct late fees in error (Lines 117, 120, 123, 126)</t>
  </si>
  <si>
    <t>ACCOUNT V</t>
  </si>
  <si>
    <t>PSE recds included entries beg 4/3/09; UTC began analysis 10/1/09</t>
  </si>
  <si>
    <t>Bill sent for $699.93</t>
  </si>
  <si>
    <t>Final notice for $645.65</t>
  </si>
  <si>
    <t>(Urgent notice sent 9/25/09)</t>
  </si>
  <si>
    <t>Disconnected for $645.65</t>
  </si>
  <si>
    <t>Current balance should not include prior obligation of $645.65</t>
  </si>
  <si>
    <t>Credited back 6/7/11</t>
  </si>
  <si>
    <t>Bill sent for $815.58</t>
  </si>
  <si>
    <t>Bill sent-credit of $43.53</t>
  </si>
  <si>
    <t>Bill sent for $161.35</t>
  </si>
  <si>
    <t>Bill sent for $270.38</t>
  </si>
  <si>
    <t>Bill sent for $236.32</t>
  </si>
  <si>
    <t>Bill sent for $349.90</t>
  </si>
  <si>
    <t>Disconnect visit charge in error (no notice)</t>
  </si>
  <si>
    <t>Sent bill for $236.99</t>
  </si>
  <si>
    <t>Bill should be for $223.99</t>
  </si>
  <si>
    <t>Urgent notice for $236.99</t>
  </si>
  <si>
    <t>Bill sent for $296.44</t>
  </si>
  <si>
    <t>Bill should be for $283.44</t>
  </si>
  <si>
    <t>Final notice for $236.99</t>
  </si>
  <si>
    <t>Disconnected for $236.99</t>
  </si>
  <si>
    <t>Reconnect fee in error-Improper disconnect; credited back 6/7/11</t>
  </si>
  <si>
    <t>Bill sent for $73.62</t>
  </si>
  <si>
    <t>Bill should be for $23.62</t>
  </si>
  <si>
    <t>Bill sent for $114.71</t>
  </si>
  <si>
    <t>Bill should be for $64.71</t>
  </si>
  <si>
    <t>Bill sent for $157.49</t>
  </si>
  <si>
    <t>Bill should be for 107.49</t>
  </si>
  <si>
    <t>Urgent notice for $157.49</t>
  </si>
  <si>
    <t>Bill sent for $209.19</t>
  </si>
  <si>
    <t>Bill should be for $159.19</t>
  </si>
  <si>
    <t>Final notice for $157.49</t>
  </si>
  <si>
    <t>Disconnect visit charge in error (improper notice)</t>
  </si>
  <si>
    <t>Bill sent for $140.80</t>
  </si>
  <si>
    <t>Bill should be for $77.80</t>
  </si>
  <si>
    <t>Bill sent-credit of $307.46</t>
  </si>
  <si>
    <t>Bill should be for credit of $370.46</t>
  </si>
  <si>
    <t>Bill sent-credit of $340.51</t>
  </si>
  <si>
    <t>Bill should be for credit of $403.51</t>
  </si>
  <si>
    <t>Bill sent-credit of $192.21</t>
  </si>
  <si>
    <t>Bill should be for credit of $255.21</t>
  </si>
  <si>
    <t>Bill sent-credit of $0.07</t>
  </si>
  <si>
    <t>Bill should be for credit of $63.07</t>
  </si>
  <si>
    <t>Bill sent for $137.10</t>
  </si>
  <si>
    <t>Bill should be for $74.10</t>
  </si>
  <si>
    <t>Urgent notice for $137.10</t>
  </si>
  <si>
    <t>Bill sent for $265.13</t>
  </si>
  <si>
    <t>Bill should be for $202.13</t>
  </si>
  <si>
    <t>Final notice for $137.10</t>
  </si>
  <si>
    <t>Urgent notice for $190.13</t>
  </si>
  <si>
    <t>Bill sent for $290.46</t>
  </si>
  <si>
    <t>Bill should be for $214.46</t>
  </si>
  <si>
    <t>Final notice for $190.13</t>
  </si>
  <si>
    <t>Bill sent for $386.59</t>
  </si>
  <si>
    <t>Bill should be for $130.73 (Bill amt does not even match PSE records)</t>
  </si>
  <si>
    <t>Bill sent for $390.46</t>
  </si>
  <si>
    <t>Bill should be for $173.29 (Bill amt does not even match PSE records)</t>
  </si>
  <si>
    <t>Bill sent for $265.90</t>
  </si>
  <si>
    <t>Bill should be for $226.90 (Bill amt does not even match PSE records)</t>
  </si>
  <si>
    <t>Bill sent for $394.33</t>
  </si>
  <si>
    <t>Bill should be for $274.52 (Bill amt does not even match PSE records)</t>
  </si>
  <si>
    <t>Bill sent for $436.64</t>
  </si>
  <si>
    <t>Bill should be for $397.64</t>
  </si>
  <si>
    <t>$402.07 to collection agency</t>
  </si>
  <si>
    <t>Unapplied credit bal $415.92</t>
  </si>
  <si>
    <t>Processed prior of $388.59</t>
  </si>
  <si>
    <t>Prior obligation should be $645.65</t>
  </si>
  <si>
    <t>10/22/09 Prior oblig should not be included (Line 8)</t>
  </si>
  <si>
    <t>5/5/10 Improper disconnect visit fee (Line 29)</t>
  </si>
  <si>
    <t>10/18/10 Improper disconnect visit fee (Line 59)</t>
  </si>
  <si>
    <t>5/24/11 Improper disconnect visit fee (Line 82)</t>
  </si>
  <si>
    <t>ACCOUNT W</t>
  </si>
  <si>
    <t>Bill sent for $989.42</t>
  </si>
  <si>
    <t>Final notice for $981.30</t>
  </si>
  <si>
    <t>Disconnected for $981.30</t>
  </si>
  <si>
    <t>Current balance should not include prior obligation of $981.30</t>
  </si>
  <si>
    <t>Bill sent for $1098.26</t>
  </si>
  <si>
    <t>Bill sent for $1,278.06</t>
  </si>
  <si>
    <t>Bill sent for $628.58</t>
  </si>
  <si>
    <t>Bill sent for $776.57</t>
  </si>
  <si>
    <t>Urgent notice for $776.57</t>
  </si>
  <si>
    <t>Bill sent for $927.57</t>
  </si>
  <si>
    <t>Final notice for $776.57</t>
  </si>
  <si>
    <t>Disconnected for $776.57</t>
  </si>
  <si>
    <t>Cust w/call to make prior arr</t>
  </si>
  <si>
    <t>Cust wants prior obligation</t>
  </si>
  <si>
    <t>Prior obligation $419.86</t>
  </si>
  <si>
    <t>Prior obligation amount should be $981.30</t>
  </si>
  <si>
    <t>Reconnect fee charged in error because disconnect was in error</t>
  </si>
  <si>
    <t>Bill sent for $569.49</t>
  </si>
  <si>
    <t>Bill should be for $532.49</t>
  </si>
  <si>
    <t>Bill sent for $679.41</t>
  </si>
  <si>
    <t>Bill should be for $642.41</t>
  </si>
  <si>
    <t>Bill sent for $765.63</t>
  </si>
  <si>
    <t>Bill should be for $728.63</t>
  </si>
  <si>
    <t>Bill sent for $722.12</t>
  </si>
  <si>
    <t>Bill should be for $685.12</t>
  </si>
  <si>
    <t>Bill sent for $529.47</t>
  </si>
  <si>
    <t>Bill should be for $492.47</t>
  </si>
  <si>
    <t>$428.10 to collection agency</t>
  </si>
  <si>
    <t>Bill sent for $534.64</t>
  </si>
  <si>
    <t>Bill should be for $497.64</t>
  </si>
  <si>
    <t>Bill sent for $535.89</t>
  </si>
  <si>
    <t>Bill should be for $498.69</t>
  </si>
  <si>
    <t>Bill sent for $536.74</t>
  </si>
  <si>
    <t>Bill should be for $499.74</t>
  </si>
  <si>
    <t>$109.69 to collection agency</t>
  </si>
  <si>
    <t>Bill sent for $537.79</t>
  </si>
  <si>
    <t>Bill should be for $500.79</t>
  </si>
  <si>
    <t>$109.69 back from coll agcy</t>
  </si>
  <si>
    <t>$428.10 back from coll agcy</t>
  </si>
  <si>
    <t>Usage-6 debits; 6 credits</t>
  </si>
  <si>
    <t>Unappl HELP pledge $460.90</t>
  </si>
  <si>
    <t>Acct Trans $460.90</t>
  </si>
  <si>
    <t>Bill sent for $470.23</t>
  </si>
  <si>
    <t>Bill should be for $433.23</t>
  </si>
  <si>
    <t>$930.32 prior processed</t>
  </si>
  <si>
    <t>Bill sent for $525.17</t>
  </si>
  <si>
    <t>Bill should be for $488.17</t>
  </si>
  <si>
    <t>Bill sent for $554.67</t>
  </si>
  <si>
    <t>Bill should be for $517.67</t>
  </si>
  <si>
    <t>Bill sent for $583.34</t>
  </si>
  <si>
    <t>Bill should be for $546.34</t>
  </si>
  <si>
    <t>Bill sent for $409.04</t>
  </si>
  <si>
    <t>Bill should be for $372.04</t>
  </si>
  <si>
    <t>$387.38 to collection agency</t>
  </si>
  <si>
    <t>Bill sent for $825.77</t>
  </si>
  <si>
    <t>Bill should be for $788.77</t>
  </si>
  <si>
    <t>11/2/09 Prior oblig should not be included (Line 9)</t>
  </si>
  <si>
    <t>4/1/10 Improper reconnect fee (Line 39)</t>
  </si>
  <si>
    <t>ACCOUNT X</t>
  </si>
  <si>
    <t>PSE recds included entries beg 5/21/09; UTC began analysis 10/1/09</t>
  </si>
  <si>
    <t>Disconnected for $227.31</t>
  </si>
  <si>
    <t>(Final notice 9/25/09)</t>
  </si>
  <si>
    <t>Current balance should not include prior obligation of $227.31</t>
  </si>
  <si>
    <t>Bill sent for $228.19</t>
  </si>
  <si>
    <t>Bill sent for $340.09</t>
  </si>
  <si>
    <t>Urgent notice for $240.90</t>
  </si>
  <si>
    <t>Improper notice-Notice shd be for $13.59 (may not include prior amt)</t>
  </si>
  <si>
    <t>Final notice for $240.90</t>
  </si>
  <si>
    <t>Urgent notice for $293.62</t>
  </si>
  <si>
    <t>Disconnected for $140.19</t>
  </si>
  <si>
    <t>Reconnect fee in err because disconnect was improper</t>
  </si>
  <si>
    <t>Bill sent for $513.55</t>
  </si>
  <si>
    <t>Bill should be for $476.55</t>
  </si>
  <si>
    <t>Final notice for $153.37</t>
  </si>
  <si>
    <t>Improper final notice (no urgent notice sent)</t>
  </si>
  <si>
    <t>Disconnected for $153.37</t>
  </si>
  <si>
    <t>Bill sent for $368.81</t>
  </si>
  <si>
    <t>Bill should be for $294.81</t>
  </si>
  <si>
    <t>Bill sent for $385.74</t>
  </si>
  <si>
    <t>Bill should be for $311.74</t>
  </si>
  <si>
    <t>Bill sent for $335.83</t>
  </si>
  <si>
    <t>Bill should be for $261.83</t>
  </si>
  <si>
    <t>Bill sent for $318.59</t>
  </si>
  <si>
    <t>Bill should be for $244.59</t>
  </si>
  <si>
    <t>Urgent notice for $258.59</t>
  </si>
  <si>
    <t>Bill sent for $353.30</t>
  </si>
  <si>
    <t>Bill should be for $279.30</t>
  </si>
  <si>
    <t>Final notice for $258.59</t>
  </si>
  <si>
    <t>Bill sent for $335.06</t>
  </si>
  <si>
    <t>Bill should be for $261.06</t>
  </si>
  <si>
    <t>Disconnected for $158.59</t>
  </si>
  <si>
    <t>Urgent notice for $139.47</t>
  </si>
  <si>
    <t>Bill sent for $255.42</t>
  </si>
  <si>
    <t>Bill should be for $144.42</t>
  </si>
  <si>
    <t>Final notice for $139.47</t>
  </si>
  <si>
    <t>Disconnected for $139.47</t>
  </si>
  <si>
    <t>Bill sent for $242.68</t>
  </si>
  <si>
    <t>Bill should be for $94.68</t>
  </si>
  <si>
    <t>Urgent notice for $242.68</t>
  </si>
  <si>
    <t>Bill sent for $227.35</t>
  </si>
  <si>
    <t>Bill should be for $79.35</t>
  </si>
  <si>
    <t>Final notice for $142.68</t>
  </si>
  <si>
    <t>Urgent notice for $227.35</t>
  </si>
  <si>
    <t>Bill sent for $319.29</t>
  </si>
  <si>
    <t>Bill should be for $171.29</t>
  </si>
  <si>
    <t>Final notice for $227.35</t>
  </si>
  <si>
    <t>Urgent notice for $219.29</t>
  </si>
  <si>
    <t>Bill sent for $255.79</t>
  </si>
  <si>
    <t>Bill should be for $94.79</t>
  </si>
  <si>
    <t>Urgent notice for $255.21</t>
  </si>
  <si>
    <t>Bill sent for $402.85</t>
  </si>
  <si>
    <t>Bill should be for $241.85</t>
  </si>
  <si>
    <t>Final notice for $255.21</t>
  </si>
  <si>
    <t>Urgent notice for $402.85</t>
  </si>
  <si>
    <t>Improper notice-Notice shd be for $17.10 (may not include prior amt)</t>
  </si>
  <si>
    <t>Bill sent for $373.02</t>
  </si>
  <si>
    <t>Bill should be for $212.02</t>
  </si>
  <si>
    <t>Final notice for $252.85</t>
  </si>
  <si>
    <t>Urgent notice for $223.02</t>
  </si>
  <si>
    <t>Bill sent for $361.51</t>
  </si>
  <si>
    <t>Bill should be for $187.51</t>
  </si>
  <si>
    <t>Final notice for $223.02</t>
  </si>
  <si>
    <t>Urgent notice for $261.51</t>
  </si>
  <si>
    <t>Final notice for $261.51</t>
  </si>
  <si>
    <t>Bill sent for $376.23</t>
  </si>
  <si>
    <t>Bill should be for $189.23</t>
  </si>
  <si>
    <t>Urgent notice for $376.23</t>
  </si>
  <si>
    <t>Final notice for $216.23</t>
  </si>
  <si>
    <t>Prior oblig corr ($413.01)</t>
  </si>
  <si>
    <t>Prior obligation should be $227.31</t>
  </si>
  <si>
    <t>Bill sent for $392.81</t>
  </si>
  <si>
    <t>Bill should be for $205.81</t>
  </si>
  <si>
    <t>Bill sent for $395.43</t>
  </si>
  <si>
    <t>Bill should be for $208.43</t>
  </si>
  <si>
    <t>$413.01 prior processed</t>
  </si>
  <si>
    <t>Bill sent for $485.96</t>
  </si>
  <si>
    <t>Bill should be for $298.96</t>
  </si>
  <si>
    <t>Bill sent for $463.17</t>
  </si>
  <si>
    <t>Bill should be for $276.17</t>
  </si>
  <si>
    <t>$37.40 to collection agency</t>
  </si>
  <si>
    <t>Urgent notice for $163.77</t>
  </si>
  <si>
    <t>Improper notice-Notice shd be for $52.52 (may not include prior amt)</t>
  </si>
  <si>
    <t>Bill sent for $568.45</t>
  </si>
  <si>
    <t>Bill should be for $381.45</t>
  </si>
  <si>
    <t>$231.78 to collection agency</t>
  </si>
  <si>
    <t>Bill sent for $468.52</t>
  </si>
  <si>
    <t>Bill should be for $281.52</t>
  </si>
  <si>
    <t>Urgent notice for $163.20</t>
  </si>
  <si>
    <t>Improper notice-Notice shd be for $54.87 (may not include prior amt)</t>
  </si>
  <si>
    <t>Bill sent for $400.30</t>
  </si>
  <si>
    <t>Bill should be for $213.30</t>
  </si>
  <si>
    <t>10/15/09 Prior oblig should not be included (Line 3)</t>
  </si>
  <si>
    <t>1/21/10 Improper reconnect fee (Line 25)</t>
  </si>
  <si>
    <t>2/19/10 Improper reconnect fee (Line 33)</t>
  </si>
  <si>
    <t>7/23/10 Improper reconnect fee (Line 64)</t>
  </si>
  <si>
    <t>9/10/10 Improper reconnect fee (Line 74)</t>
  </si>
  <si>
    <t>12/16/10 Improper disconnect visit fee (Line 92)</t>
  </si>
  <si>
    <t>3/11/11 Improper disconnect visit fee (Line 114)</t>
  </si>
  <si>
    <t>4/8/11 Improper disconnect visit fee (Line 121)</t>
  </si>
  <si>
    <t>ACCOUNT Y</t>
  </si>
  <si>
    <t>PSE recds included entries beg 8/3/09; UTC began analysis 10/1/09</t>
  </si>
  <si>
    <t>Bill sent for $1,561.67</t>
  </si>
  <si>
    <t>Final notice for $224.00</t>
  </si>
  <si>
    <t>Disconnected for $224.00</t>
  </si>
  <si>
    <t>Current balance should not include prior obligation of $224.00</t>
  </si>
  <si>
    <t>Bill sent for $1,283.69</t>
  </si>
  <si>
    <t>Bill sent for $1,502.44</t>
  </si>
  <si>
    <t>Bill sent for $765.15</t>
  </si>
  <si>
    <t>Bill sent for $1,022.12</t>
  </si>
  <si>
    <t>Bill sent for $1,298.56</t>
  </si>
  <si>
    <t>Bill sent for $546.55</t>
  </si>
  <si>
    <t>Bill sent for $794.63</t>
  </si>
  <si>
    <t>Bill sent for $1,010.14</t>
  </si>
  <si>
    <t>71-10</t>
  </si>
  <si>
    <t>Bill sent for $1,155.81</t>
  </si>
  <si>
    <t>Urgent notice for $134.67</t>
  </si>
  <si>
    <t>Bill sent for $1,154.84</t>
  </si>
  <si>
    <t>Final notice for $134.67</t>
  </si>
  <si>
    <t>Urgent notice for $283.70</t>
  </si>
  <si>
    <t>Disconnected for $134.67</t>
  </si>
  <si>
    <t>Current balance shd not include prior of $358.67 ($224.00 + $134.67)</t>
  </si>
  <si>
    <t>Bill sent for $1,202.22</t>
  </si>
  <si>
    <t>Final notice for $149.03</t>
  </si>
  <si>
    <t>Disconnected for $149.03</t>
  </si>
  <si>
    <t>Urgent notice for $331.08</t>
  </si>
  <si>
    <t>Current balance shd not include prior of $507.70 (358.67 + $149.03)</t>
  </si>
  <si>
    <t>Bill sent for $1,164.44</t>
  </si>
  <si>
    <t>Final notice for $131.08</t>
  </si>
  <si>
    <t>Disconnected for $131.08</t>
  </si>
  <si>
    <t>Current balance shd not include prior of $638.78 ($507.70 + $131.08)</t>
  </si>
  <si>
    <t>Bill sent for $1,159.12</t>
  </si>
  <si>
    <t>Bill sent for $1,130.897</t>
  </si>
  <si>
    <t>Bill sent for $1,175.24</t>
  </si>
  <si>
    <t>Bill sent for $1,385.27</t>
  </si>
  <si>
    <t>Urgent notice for $256.08</t>
  </si>
  <si>
    <t>Bill sent for $1,349.91</t>
  </si>
  <si>
    <t>Final notice for $256.08</t>
  </si>
  <si>
    <t>Disconnected for $256.08</t>
  </si>
  <si>
    <t>Bill sent for $898.27</t>
  </si>
  <si>
    <t>Bill sent for $898.96</t>
  </si>
  <si>
    <t>$475.13 prior oblig correction</t>
  </si>
  <si>
    <t>Prior obligation amount should be $638.78</t>
  </si>
  <si>
    <t>Usage-19 debits; 19 credits</t>
  </si>
  <si>
    <t>Bill sent for $889.10</t>
  </si>
  <si>
    <t>$475.13 prior processed</t>
  </si>
  <si>
    <t>$644.18 to collection agency</t>
  </si>
  <si>
    <t>Bill sent for $898.33</t>
  </si>
  <si>
    <t>Bill sent for $897.35</t>
  </si>
  <si>
    <t>$254.19 to collection agency</t>
  </si>
  <si>
    <t>Bill sent for $898.37</t>
  </si>
  <si>
    <t>8/27/10 Prior oblig should not be included (Line 42)</t>
  </si>
  <si>
    <t>9/28/10 Prior oblig should not be included (Line 51)</t>
  </si>
  <si>
    <t>10/14/10 Prior oblig should not be included (Line 60)</t>
  </si>
  <si>
    <t>ACCOUNT Z</t>
  </si>
  <si>
    <t>PSE recds included entries beg 3/31/09; UTC began analysis 10/1/09</t>
  </si>
  <si>
    <t>24 hour notice for $341.55</t>
  </si>
  <si>
    <t>(Urgent 8/4/09; Final 8/15/09; 24 hr notice 8/27/09)</t>
  </si>
  <si>
    <t>Bill sent for $718.88</t>
  </si>
  <si>
    <t>Bill should be for $692.88</t>
  </si>
  <si>
    <t>Disconnected for $341.55</t>
  </si>
  <si>
    <t>Current balance should not include prior obligation of $341.55</t>
  </si>
  <si>
    <t>Bill sent for $534.99</t>
  </si>
  <si>
    <t>Bill should be for $508.99</t>
  </si>
  <si>
    <t>Bill sent for $711.66</t>
  </si>
  <si>
    <t>Bill should be for $685.66</t>
  </si>
  <si>
    <t>Cust will pay $309.00 prior</t>
  </si>
  <si>
    <t>Reconnect fee in error-Customer was not disconnected</t>
  </si>
  <si>
    <t>Bill sent for $391.57</t>
  </si>
  <si>
    <t>Bill should be for $328.57</t>
  </si>
  <si>
    <t>Bill sent for $380.05</t>
  </si>
  <si>
    <t>Bill should be for $317.05</t>
  </si>
  <si>
    <t>Pymt arr-curr + prior $380.05</t>
  </si>
  <si>
    <t>Bill sent for $270.32</t>
  </si>
  <si>
    <t>Bill should be for $207.32</t>
  </si>
  <si>
    <t>Urgent notice for $270.32</t>
  </si>
  <si>
    <t>Improper notice-Notice shd be for $207.32</t>
  </si>
  <si>
    <t>Final notice for $270.32</t>
  </si>
  <si>
    <t>Bill sent for $429.78</t>
  </si>
  <si>
    <t>Bill should be for $366.78</t>
  </si>
  <si>
    <t>Disconnected for $270.32</t>
  </si>
  <si>
    <t>Bill sent for $314.67</t>
  </si>
  <si>
    <t>Bill should be for $214.67</t>
  </si>
  <si>
    <t>Improper disconnect visit charge (no notice)</t>
  </si>
  <si>
    <t>Bill sent for $292.78</t>
  </si>
  <si>
    <t>Bill should be for $179.78</t>
  </si>
  <si>
    <t>NSF check fee</t>
  </si>
  <si>
    <t>Bill sent for $586.07</t>
  </si>
  <si>
    <t>Bill should be for $473.07</t>
  </si>
  <si>
    <t>Cust made pymt arrangemts</t>
  </si>
  <si>
    <t>Bill sent for $398.11</t>
  </si>
  <si>
    <t>Bill should be for $285.11</t>
  </si>
  <si>
    <t>Urgent notice for $398.11</t>
  </si>
  <si>
    <t>Improper notice-Notice shd be for $285.11</t>
  </si>
  <si>
    <t>Bill sent for $526.38</t>
  </si>
  <si>
    <t>Bill should be for $413.38</t>
  </si>
  <si>
    <t>Final notice for $398.11</t>
  </si>
  <si>
    <t>Disconnected for $398.11</t>
  </si>
  <si>
    <t>Bill sent for $256.38</t>
  </si>
  <si>
    <t>Bill should be for $106.38</t>
  </si>
  <si>
    <t>Bill sent for $393.66</t>
  </si>
  <si>
    <t>Bill should be for $243.66</t>
  </si>
  <si>
    <t>Bill sent for $303.60</t>
  </si>
  <si>
    <t>Bill should be for $153.60</t>
  </si>
  <si>
    <t>Bill sent for $492.45</t>
  </si>
  <si>
    <t>Bill should be for $342.45</t>
  </si>
  <si>
    <t>Bill sent for $387.26</t>
  </si>
  <si>
    <t>Bill should be for $237.26</t>
  </si>
  <si>
    <t>Bill sent for $414.67</t>
  </si>
  <si>
    <t>Bill should be for $264.67</t>
  </si>
  <si>
    <t>Urgent notice for $414.67</t>
  </si>
  <si>
    <t>Improper notice-Notice shd be for $264.67</t>
  </si>
  <si>
    <t>Bill sent for $558.16</t>
  </si>
  <si>
    <t>Bill should be for $408.16</t>
  </si>
  <si>
    <t>Final notice for $414.67</t>
  </si>
  <si>
    <t>Disconnected for $414.67</t>
  </si>
  <si>
    <t>Bill sent for $690.89</t>
  </si>
  <si>
    <t>Bill should be for $540.89</t>
  </si>
  <si>
    <t>Explained prior oblig</t>
  </si>
  <si>
    <t>Made pymt arrgmts $310.00</t>
  </si>
  <si>
    <t>Bill sent for $503.47</t>
  </si>
  <si>
    <t>Bill should be for $316.47</t>
  </si>
  <si>
    <t>Processed prior $290.72</t>
  </si>
  <si>
    <t>There is no prior obligation balance at this time</t>
  </si>
  <si>
    <t>Bill sent for $334.29</t>
  </si>
  <si>
    <t>Bill should be for $147.29</t>
  </si>
  <si>
    <t>Urgent notice for $140.48</t>
  </si>
  <si>
    <t>Final notice for $140.48</t>
  </si>
  <si>
    <t>Bill sent for $489.03</t>
  </si>
  <si>
    <t>Bill should be for $302.03</t>
  </si>
  <si>
    <t>Urgent notice for $155.22</t>
  </si>
  <si>
    <t>Bill sent for $575.34</t>
  </si>
  <si>
    <t>Bill should be for $388.34</t>
  </si>
  <si>
    <t>Final notice for $155.22</t>
  </si>
  <si>
    <t>Urgent notice for $381.53</t>
  </si>
  <si>
    <t>Bill sent for $565.03</t>
  </si>
  <si>
    <t>Bill should be for $378.03</t>
  </si>
  <si>
    <t>Final notice for $221.53</t>
  </si>
  <si>
    <t>Urgent notice for $169.28</t>
  </si>
  <si>
    <t>Bill sent for $533.21</t>
  </si>
  <si>
    <t>Bill should be for $346.21</t>
  </si>
  <si>
    <t>Final notice for $169.28</t>
  </si>
  <si>
    <t>$197.69 to collection agency</t>
  </si>
  <si>
    <t>10/1/09 Improper disconnect visit fee (Line 3)</t>
  </si>
  <si>
    <t>10/8/09 Improper disconnect visit fee (Line 5)</t>
  </si>
  <si>
    <t>1/12/10 Improper reconnect fee (Line 28)</t>
  </si>
  <si>
    <t>5/6/10 Improper reconnect fee (Line 50)</t>
  </si>
  <si>
    <t>6/2/10 Improper disconnect visit fee (Line 55)</t>
  </si>
  <si>
    <t>10/11/10 Improper reconnect fee (Line 81)</t>
  </si>
  <si>
    <t>5/20/11 Improper disconnect visit fee (Line 125)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</si>
</sst>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64">
    <xf numFmtId="0" fontId="0" fillId="0" borderId="0" xfId="0"/>
    <xf numFmtId="164" fontId="0" fillId="0" borderId="0" xfId="0" applyNumberFormat="1" applyAlignment="1">
      <alignment horizontal="left"/>
    </xf>
    <xf numFmtId="164" fontId="2" fillId="0" borderId="0" xfId="0" applyNumberFormat="1" applyFont="1" applyAlignment="1">
      <alignment horizontal="left"/>
    </xf>
    <xf numFmtId="39" fontId="2" fillId="0" borderId="1" xfId="0" applyNumberFormat="1" applyFont="1" applyBorder="1"/>
    <xf numFmtId="0" fontId="1" fillId="0" borderId="0" xfId="0" applyFont="1"/>
    <xf numFmtId="0" fontId="2" fillId="0" borderId="0" xfId="0" applyFont="1"/>
    <xf numFmtId="0" fontId="3" fillId="0" borderId="0" xfId="0" applyFont="1"/>
    <xf numFmtId="0" fontId="2" fillId="0" borderId="4" xfId="0" applyFont="1" applyFill="1" applyBorder="1"/>
    <xf numFmtId="0" fontId="2" fillId="0" borderId="5" xfId="0" applyFont="1" applyBorder="1"/>
    <xf numFmtId="0" fontId="3" fillId="0" borderId="2" xfId="0" applyFont="1" applyBorder="1" applyAlignment="1">
      <alignment horizontal="right"/>
    </xf>
    <xf numFmtId="0" fontId="3" fillId="0" borderId="3" xfId="0" applyFont="1" applyBorder="1" applyAlignment="1">
      <alignment horizontal="right"/>
    </xf>
    <xf numFmtId="0" fontId="3" fillId="0" borderId="4" xfId="0" applyFont="1" applyFill="1" applyBorder="1"/>
    <xf numFmtId="0" fontId="3" fillId="0" borderId="5" xfId="0" applyFont="1" applyBorder="1"/>
    <xf numFmtId="39" fontId="3" fillId="0" borderId="1" xfId="0" applyNumberFormat="1" applyFont="1" applyBorder="1"/>
    <xf numFmtId="1" fontId="2" fillId="2" borderId="1" xfId="0" applyNumberFormat="1" applyFont="1" applyFill="1" applyBorder="1" applyAlignment="1">
      <alignment horizontal="left"/>
    </xf>
    <xf numFmtId="164" fontId="2" fillId="2" borderId="1" xfId="0" applyNumberFormat="1" applyFont="1" applyFill="1" applyBorder="1" applyAlignment="1">
      <alignment horizontal="left"/>
    </xf>
    <xf numFmtId="0" fontId="2" fillId="2" borderId="1" xfId="0" applyFont="1" applyFill="1" applyBorder="1"/>
    <xf numFmtId="39" fontId="2" fillId="2" borderId="1" xfId="0" applyNumberFormat="1" applyFont="1" applyFill="1" applyBorder="1"/>
    <xf numFmtId="164" fontId="2" fillId="2" borderId="2" xfId="0" applyNumberFormat="1" applyFont="1" applyFill="1" applyBorder="1" applyAlignment="1">
      <alignment horizontal="left"/>
    </xf>
    <xf numFmtId="39" fontId="2" fillId="2" borderId="1" xfId="0" quotePrefix="1" applyNumberFormat="1" applyFont="1" applyFill="1" applyBorder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39" fontId="2" fillId="2" borderId="2" xfId="0" applyNumberFormat="1" applyFont="1" applyFill="1" applyBorder="1" applyAlignment="1">
      <alignment wrapText="1"/>
    </xf>
    <xf numFmtId="0" fontId="0" fillId="0" borderId="3" xfId="0" applyBorder="1" applyAlignment="1">
      <alignment horizontal="left" wrapText="1"/>
    </xf>
    <xf numFmtId="0" fontId="2" fillId="2" borderId="2" xfId="0" applyFont="1" applyFill="1" applyBorder="1" applyAlignment="1">
      <alignment wrapText="1"/>
    </xf>
    <xf numFmtId="39" fontId="2" fillId="2" borderId="2" xfId="0" applyNumberFormat="1" applyFont="1" applyFill="1" applyBorder="1" applyAlignment="1"/>
    <xf numFmtId="0" fontId="0" fillId="0" borderId="3" xfId="0" applyBorder="1" applyAlignment="1"/>
    <xf numFmtId="164" fontId="2" fillId="2" borderId="1" xfId="0" quotePrefix="1" applyNumberFormat="1" applyFont="1" applyFill="1" applyBorder="1" applyAlignment="1">
      <alignment horizontal="left"/>
    </xf>
    <xf numFmtId="0" fontId="3" fillId="0" borderId="1" xfId="0" applyFont="1" applyBorder="1" applyAlignment="1">
      <alignment horizontal="right"/>
    </xf>
    <xf numFmtId="164" fontId="2" fillId="0" borderId="1" xfId="0" applyNumberFormat="1" applyFont="1" applyBorder="1" applyAlignment="1">
      <alignment horizontal="left"/>
    </xf>
    <xf numFmtId="0" fontId="2" fillId="0" borderId="1" xfId="0" applyFont="1" applyBorder="1"/>
    <xf numFmtId="164" fontId="2" fillId="0" borderId="2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3" fillId="0" borderId="1" xfId="0" applyFont="1" applyBorder="1" applyAlignment="1">
      <alignment wrapText="1"/>
    </xf>
    <xf numFmtId="0" fontId="0" fillId="2" borderId="1" xfId="0" applyFill="1" applyBorder="1" applyAlignment="1">
      <alignment horizontal="left"/>
    </xf>
    <xf numFmtId="1" fontId="2" fillId="0" borderId="1" xfId="0" applyNumberFormat="1" applyFont="1" applyBorder="1" applyAlignment="1">
      <alignment horizontal="left"/>
    </xf>
    <xf numFmtId="1" fontId="2" fillId="0" borderId="2" xfId="0" applyNumberFormat="1" applyFont="1" applyBorder="1" applyAlignment="1">
      <alignment horizontal="left" wrapText="1"/>
    </xf>
    <xf numFmtId="1" fontId="2" fillId="2" borderId="0" xfId="0" applyNumberFormat="1" applyFont="1" applyFill="1" applyBorder="1" applyAlignment="1">
      <alignment horizontal="left"/>
    </xf>
    <xf numFmtId="164" fontId="2" fillId="2" borderId="0" xfId="0" applyNumberFormat="1" applyFont="1" applyFill="1" applyBorder="1" applyAlignment="1">
      <alignment horizontal="left"/>
    </xf>
    <xf numFmtId="0" fontId="2" fillId="2" borderId="0" xfId="0" applyFont="1" applyFill="1" applyBorder="1"/>
    <xf numFmtId="39" fontId="2" fillId="2" borderId="0" xfId="0" applyNumberFormat="1" applyFont="1" applyFill="1" applyBorder="1"/>
    <xf numFmtId="14" fontId="2" fillId="2" borderId="1" xfId="0" applyNumberFormat="1" applyFont="1" applyFill="1" applyBorder="1"/>
    <xf numFmtId="0" fontId="2" fillId="0" borderId="4" xfId="0" quotePrefix="1" applyFont="1" applyFill="1" applyBorder="1"/>
    <xf numFmtId="0" fontId="0" fillId="0" borderId="3" xfId="0" applyBorder="1" applyAlignment="1">
      <alignment horizontal="left"/>
    </xf>
    <xf numFmtId="0" fontId="2" fillId="0" borderId="3" xfId="0" applyFont="1" applyBorder="1" applyAlignment="1">
      <alignment horizontal="left"/>
    </xf>
    <xf numFmtId="0" fontId="3" fillId="0" borderId="2" xfId="0" applyFont="1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39" fontId="2" fillId="2" borderId="2" xfId="0" applyNumberFormat="1" applyFont="1" applyFill="1" applyBorder="1" applyAlignment="1">
      <alignment wrapText="1"/>
    </xf>
    <xf numFmtId="0" fontId="0" fillId="0" borderId="3" xfId="0" applyBorder="1" applyAlignment="1">
      <alignment wrapText="1"/>
    </xf>
    <xf numFmtId="1" fontId="2" fillId="2" borderId="2" xfId="0" applyNumberFormat="1" applyFont="1" applyFill="1" applyBorder="1" applyAlignment="1">
      <alignment horizontal="left" wrapText="1"/>
    </xf>
    <xf numFmtId="0" fontId="0" fillId="0" borderId="3" xfId="0" applyBorder="1" applyAlignment="1">
      <alignment horizontal="left" wrapText="1"/>
    </xf>
    <xf numFmtId="164" fontId="2" fillId="2" borderId="2" xfId="0" applyNumberFormat="1" applyFont="1" applyFill="1" applyBorder="1" applyAlignment="1">
      <alignment horizontal="left" wrapText="1"/>
    </xf>
    <xf numFmtId="0" fontId="2" fillId="2" borderId="2" xfId="0" applyFont="1" applyFill="1" applyBorder="1" applyAlignment="1">
      <alignment wrapText="1"/>
    </xf>
    <xf numFmtId="39" fontId="2" fillId="2" borderId="2" xfId="0" applyNumberFormat="1" applyFont="1" applyFill="1" applyBorder="1" applyAlignment="1"/>
    <xf numFmtId="0" fontId="0" fillId="0" borderId="3" xfId="0" applyBorder="1" applyAlignment="1"/>
    <xf numFmtId="1" fontId="2" fillId="2" borderId="2" xfId="0" applyNumberFormat="1" applyFont="1" applyFill="1" applyBorder="1" applyAlignment="1">
      <alignment horizontal="left"/>
    </xf>
    <xf numFmtId="0" fontId="0" fillId="0" borderId="3" xfId="0" applyBorder="1" applyAlignment="1">
      <alignment horizontal="left"/>
    </xf>
    <xf numFmtId="164" fontId="2" fillId="2" borderId="2" xfId="0" applyNumberFormat="1" applyFont="1" applyFill="1" applyBorder="1" applyAlignment="1">
      <alignment horizontal="left"/>
    </xf>
    <xf numFmtId="0" fontId="2" fillId="2" borderId="2" xfId="0" applyFont="1" applyFill="1" applyBorder="1" applyAlignment="1"/>
    <xf numFmtId="39" fontId="2" fillId="2" borderId="3" xfId="0" applyNumberFormat="1" applyFont="1" applyFill="1" applyBorder="1" applyAlignment="1"/>
    <xf numFmtId="39" fontId="2" fillId="2" borderId="2" xfId="0" quotePrefix="1" applyNumberFormat="1" applyFont="1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28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Relationship Id="rId27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2"/>
  <sheetViews>
    <sheetView tabSelected="1" view="pageLayout" zoomScaleNormal="100" workbookViewId="0">
      <selection sqref="A1:M1"/>
    </sheetView>
  </sheetViews>
  <sheetFormatPr defaultColWidth="9.140625" defaultRowHeight="15" x14ac:dyDescent="0.25"/>
  <cols>
    <col min="1" max="1" width="5.7109375" customWidth="1"/>
    <col min="2" max="3" width="8.28515625" customWidth="1"/>
    <col min="4" max="4" width="8.85546875" customWidth="1"/>
    <col min="5" max="5" width="22.7109375" customWidth="1"/>
    <col min="6" max="11" width="8.85546875" customWidth="1"/>
    <col min="12" max="12" width="9.42578125" customWidth="1"/>
    <col min="13" max="13" width="54.85546875" customWidth="1"/>
  </cols>
  <sheetData>
    <row r="1" spans="1:13" x14ac:dyDescent="0.25">
      <c r="A1" s="48" t="s">
        <v>20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</row>
    <row r="2" spans="1:13" x14ac:dyDescent="0.25">
      <c r="A2" s="4"/>
      <c r="B2" s="4"/>
    </row>
    <row r="3" spans="1:13" ht="15" customHeight="1" x14ac:dyDescent="0.25">
      <c r="A3" s="45" t="s">
        <v>10</v>
      </c>
      <c r="B3" s="45" t="s">
        <v>11</v>
      </c>
      <c r="C3" s="45" t="s">
        <v>12</v>
      </c>
      <c r="D3" s="45" t="s">
        <v>19</v>
      </c>
      <c r="E3" s="45" t="s">
        <v>13</v>
      </c>
      <c r="F3" s="45" t="s">
        <v>14</v>
      </c>
      <c r="G3" s="45" t="s">
        <v>15</v>
      </c>
      <c r="H3" s="45" t="s">
        <v>16</v>
      </c>
      <c r="I3" s="45" t="s">
        <v>17</v>
      </c>
      <c r="J3" s="45" t="s">
        <v>18</v>
      </c>
      <c r="K3" s="45" t="s">
        <v>97</v>
      </c>
      <c r="L3" s="45" t="s">
        <v>98</v>
      </c>
      <c r="M3" s="45" t="s">
        <v>99</v>
      </c>
    </row>
    <row r="4" spans="1:13" ht="15" customHeight="1" x14ac:dyDescent="0.25">
      <c r="A4" s="46"/>
      <c r="B4" s="46"/>
      <c r="C4" s="46"/>
      <c r="D4" s="46"/>
      <c r="E4" s="46"/>
      <c r="F4" s="46" t="s">
        <v>1</v>
      </c>
      <c r="G4" s="46" t="s">
        <v>2</v>
      </c>
      <c r="H4" s="46"/>
      <c r="I4" s="46"/>
      <c r="J4" s="46"/>
      <c r="K4" s="46" t="s">
        <v>100</v>
      </c>
      <c r="L4" s="46"/>
      <c r="M4" s="46"/>
    </row>
    <row r="5" spans="1:13" x14ac:dyDescent="0.25">
      <c r="A5" s="47"/>
      <c r="B5" s="47"/>
      <c r="C5" s="47"/>
      <c r="D5" s="47"/>
      <c r="E5" s="47"/>
      <c r="F5" s="47"/>
      <c r="G5" s="47"/>
      <c r="H5" s="47"/>
      <c r="I5" s="47"/>
      <c r="J5" s="47"/>
      <c r="K5" s="47" t="s">
        <v>101</v>
      </c>
      <c r="L5" s="47"/>
      <c r="M5" s="47"/>
    </row>
    <row r="6" spans="1:13" x14ac:dyDescent="0.25">
      <c r="A6" s="14">
        <v>1</v>
      </c>
      <c r="B6" s="15"/>
      <c r="C6" s="15"/>
      <c r="D6" s="16"/>
      <c r="E6" s="16" t="s">
        <v>0</v>
      </c>
      <c r="F6" s="17"/>
      <c r="G6" s="17"/>
      <c r="H6" s="17">
        <v>855.8</v>
      </c>
      <c r="I6" s="17">
        <v>855.8</v>
      </c>
      <c r="J6" s="17">
        <v>855.8</v>
      </c>
      <c r="K6" s="17">
        <v>0</v>
      </c>
      <c r="L6" s="17">
        <v>855.8</v>
      </c>
      <c r="M6" s="17" t="s">
        <v>102</v>
      </c>
    </row>
    <row r="7" spans="1:13" x14ac:dyDescent="0.25">
      <c r="A7" s="14">
        <v>2</v>
      </c>
      <c r="B7" s="15">
        <v>40091</v>
      </c>
      <c r="C7" s="15"/>
      <c r="D7" s="15">
        <v>40106</v>
      </c>
      <c r="E7" s="16" t="s">
        <v>23</v>
      </c>
      <c r="F7" s="17"/>
      <c r="G7" s="17"/>
      <c r="H7" s="17">
        <f>H6-F7+G7</f>
        <v>855.8</v>
      </c>
      <c r="I7" s="17">
        <f>I6-F7+G7</f>
        <v>855.8</v>
      </c>
      <c r="J7" s="17">
        <f>J6+G7-F7</f>
        <v>855.8</v>
      </c>
      <c r="K7" s="17">
        <v>0</v>
      </c>
      <c r="L7" s="17">
        <f>L6-F7+G7</f>
        <v>855.8</v>
      </c>
      <c r="M7" s="17"/>
    </row>
    <row r="8" spans="1:13" x14ac:dyDescent="0.25">
      <c r="A8" s="14">
        <v>3</v>
      </c>
      <c r="B8" s="15">
        <v>40099</v>
      </c>
      <c r="C8" s="15">
        <v>40099</v>
      </c>
      <c r="D8" s="15"/>
      <c r="E8" s="16" t="s">
        <v>22</v>
      </c>
      <c r="F8" s="17"/>
      <c r="G8" s="17">
        <v>130.65</v>
      </c>
      <c r="H8" s="17">
        <f t="shared" ref="H8:H13" si="0">H7-F8+G8</f>
        <v>986.44999999999993</v>
      </c>
      <c r="I8" s="17">
        <f t="shared" ref="I8:I13" si="1">I7-F8+G8</f>
        <v>986.44999999999993</v>
      </c>
      <c r="J8" s="17">
        <f t="shared" ref="J8:J13" si="2">J7+G8-F8</f>
        <v>986.44999999999993</v>
      </c>
      <c r="K8" s="17">
        <v>0</v>
      </c>
      <c r="L8" s="17">
        <f t="shared" ref="L8:L13" si="3">L7-F8+G8</f>
        <v>986.44999999999993</v>
      </c>
      <c r="M8" s="17"/>
    </row>
    <row r="9" spans="1:13" x14ac:dyDescent="0.25">
      <c r="A9" s="14">
        <v>4</v>
      </c>
      <c r="B9" s="15">
        <v>40099</v>
      </c>
      <c r="C9" s="15"/>
      <c r="D9" s="15">
        <v>40119</v>
      </c>
      <c r="E9" s="16" t="s">
        <v>24</v>
      </c>
      <c r="F9" s="17"/>
      <c r="G9" s="17"/>
      <c r="H9" s="17">
        <f t="shared" si="0"/>
        <v>986.44999999999993</v>
      </c>
      <c r="I9" s="17">
        <f t="shared" si="1"/>
        <v>986.44999999999993</v>
      </c>
      <c r="J9" s="17">
        <f t="shared" si="2"/>
        <v>986.44999999999993</v>
      </c>
      <c r="K9" s="17">
        <v>0</v>
      </c>
      <c r="L9" s="17">
        <f t="shared" si="3"/>
        <v>986.44999999999993</v>
      </c>
      <c r="M9" s="17"/>
    </row>
    <row r="10" spans="1:13" x14ac:dyDescent="0.25">
      <c r="A10" s="14">
        <v>5</v>
      </c>
      <c r="B10" s="15">
        <v>40101</v>
      </c>
      <c r="C10" s="15">
        <v>40128</v>
      </c>
      <c r="D10" s="15"/>
      <c r="E10" s="16" t="s">
        <v>21</v>
      </c>
      <c r="F10" s="17"/>
      <c r="G10" s="17">
        <v>1.32</v>
      </c>
      <c r="H10" s="17">
        <f t="shared" si="0"/>
        <v>987.77</v>
      </c>
      <c r="I10" s="17">
        <f t="shared" si="1"/>
        <v>987.77</v>
      </c>
      <c r="J10" s="17">
        <f t="shared" si="2"/>
        <v>987.77</v>
      </c>
      <c r="K10" s="17">
        <v>0</v>
      </c>
      <c r="L10" s="17">
        <f t="shared" si="3"/>
        <v>987.77</v>
      </c>
      <c r="M10" s="17"/>
    </row>
    <row r="11" spans="1:13" x14ac:dyDescent="0.25">
      <c r="A11" s="14">
        <v>6</v>
      </c>
      <c r="B11" s="15">
        <v>40102</v>
      </c>
      <c r="C11" s="15">
        <v>40128</v>
      </c>
      <c r="D11" s="15"/>
      <c r="E11" s="16" t="s">
        <v>21</v>
      </c>
      <c r="F11" s="17"/>
      <c r="G11" s="17">
        <v>4.87</v>
      </c>
      <c r="H11" s="17">
        <f t="shared" si="0"/>
        <v>992.64</v>
      </c>
      <c r="I11" s="17">
        <f t="shared" si="1"/>
        <v>992.64</v>
      </c>
      <c r="J11" s="17">
        <f t="shared" si="2"/>
        <v>992.64</v>
      </c>
      <c r="K11" s="17">
        <v>0</v>
      </c>
      <c r="L11" s="17">
        <f t="shared" si="3"/>
        <v>992.64</v>
      </c>
      <c r="M11" s="17"/>
    </row>
    <row r="12" spans="1:13" x14ac:dyDescent="0.25">
      <c r="A12" s="14">
        <v>7</v>
      </c>
      <c r="B12" s="15">
        <v>40102</v>
      </c>
      <c r="C12" s="15"/>
      <c r="D12" s="15">
        <v>40109</v>
      </c>
      <c r="E12" s="16" t="s">
        <v>25</v>
      </c>
      <c r="F12" s="17"/>
      <c r="G12" s="17"/>
      <c r="H12" s="17">
        <f t="shared" si="0"/>
        <v>992.64</v>
      </c>
      <c r="I12" s="17">
        <f t="shared" si="1"/>
        <v>992.64</v>
      </c>
      <c r="J12" s="17">
        <f t="shared" si="2"/>
        <v>992.64</v>
      </c>
      <c r="K12" s="17">
        <v>0</v>
      </c>
      <c r="L12" s="17">
        <f t="shared" si="3"/>
        <v>992.64</v>
      </c>
      <c r="M12" s="17"/>
    </row>
    <row r="13" spans="1:13" x14ac:dyDescent="0.25">
      <c r="A13" s="14">
        <v>8</v>
      </c>
      <c r="B13" s="15">
        <v>40105</v>
      </c>
      <c r="C13" s="15">
        <v>40128</v>
      </c>
      <c r="D13" s="15"/>
      <c r="E13" s="16" t="s">
        <v>21</v>
      </c>
      <c r="F13" s="17"/>
      <c r="G13" s="17">
        <v>2.2999999999999998</v>
      </c>
      <c r="H13" s="17">
        <f t="shared" si="0"/>
        <v>994.93999999999994</v>
      </c>
      <c r="I13" s="17">
        <f t="shared" si="1"/>
        <v>994.93999999999994</v>
      </c>
      <c r="J13" s="17">
        <f t="shared" si="2"/>
        <v>994.93999999999994</v>
      </c>
      <c r="K13" s="17">
        <v>0</v>
      </c>
      <c r="L13" s="17">
        <f t="shared" si="3"/>
        <v>994.93999999999994</v>
      </c>
      <c r="M13" s="17"/>
    </row>
    <row r="14" spans="1:13" x14ac:dyDescent="0.25">
      <c r="A14" s="14">
        <v>9</v>
      </c>
      <c r="B14" s="15">
        <v>40112</v>
      </c>
      <c r="C14" s="15"/>
      <c r="D14" s="15"/>
      <c r="E14" s="16" t="s">
        <v>26</v>
      </c>
      <c r="F14" s="17"/>
      <c r="G14" s="17"/>
      <c r="H14" s="17">
        <f t="shared" ref="H14:H78" si="4">H13-F14+G14</f>
        <v>994.93999999999994</v>
      </c>
      <c r="I14" s="17">
        <f>I13-F14+G14-848.56</f>
        <v>146.38</v>
      </c>
      <c r="J14" s="17">
        <f t="shared" ref="J14:J78" si="5">J13+G14-F14</f>
        <v>994.93999999999994</v>
      </c>
      <c r="K14" s="17">
        <v>848.56</v>
      </c>
      <c r="L14" s="17">
        <f t="shared" ref="L14:L78" si="6">L13-F14+G14</f>
        <v>994.93999999999994</v>
      </c>
      <c r="M14" s="17" t="s">
        <v>45</v>
      </c>
    </row>
    <row r="15" spans="1:13" x14ac:dyDescent="0.25">
      <c r="A15" s="14">
        <v>10</v>
      </c>
      <c r="B15" s="15">
        <v>40112</v>
      </c>
      <c r="C15" s="15"/>
      <c r="D15" s="15"/>
      <c r="E15" s="16" t="s">
        <v>80</v>
      </c>
      <c r="F15" s="17"/>
      <c r="G15" s="17"/>
      <c r="H15" s="17">
        <f t="shared" si="4"/>
        <v>994.93999999999994</v>
      </c>
      <c r="I15" s="17">
        <f t="shared" ref="I15:I20" si="7">I14-F15+G15</f>
        <v>146.38</v>
      </c>
      <c r="J15" s="17">
        <f t="shared" si="5"/>
        <v>994.93999999999994</v>
      </c>
      <c r="K15" s="17">
        <v>848.56</v>
      </c>
      <c r="L15" s="17">
        <f t="shared" si="6"/>
        <v>994.93999999999994</v>
      </c>
      <c r="M15" s="17"/>
    </row>
    <row r="16" spans="1:13" x14ac:dyDescent="0.25">
      <c r="A16" s="14">
        <v>11</v>
      </c>
      <c r="B16" s="15">
        <v>40114</v>
      </c>
      <c r="C16" s="15"/>
      <c r="D16" s="15"/>
      <c r="E16" s="16" t="s">
        <v>27</v>
      </c>
      <c r="F16" s="17"/>
      <c r="G16" s="17"/>
      <c r="H16" s="17">
        <f t="shared" si="4"/>
        <v>994.93999999999994</v>
      </c>
      <c r="I16" s="17">
        <f t="shared" si="7"/>
        <v>146.38</v>
      </c>
      <c r="J16" s="17">
        <f t="shared" si="5"/>
        <v>994.93999999999994</v>
      </c>
      <c r="K16" s="17">
        <v>848.56</v>
      </c>
      <c r="L16" s="17">
        <f t="shared" si="6"/>
        <v>994.93999999999994</v>
      </c>
      <c r="M16" s="17"/>
    </row>
    <row r="17" spans="1:13" x14ac:dyDescent="0.25">
      <c r="A17" s="14">
        <v>12</v>
      </c>
      <c r="B17" s="15">
        <v>40114</v>
      </c>
      <c r="C17" s="15">
        <v>40128</v>
      </c>
      <c r="D17" s="15"/>
      <c r="E17" s="16" t="s">
        <v>28</v>
      </c>
      <c r="F17" s="17"/>
      <c r="G17" s="17">
        <v>37</v>
      </c>
      <c r="H17" s="17">
        <f t="shared" si="4"/>
        <v>1031.94</v>
      </c>
      <c r="I17" s="17">
        <f t="shared" si="7"/>
        <v>183.38</v>
      </c>
      <c r="J17" s="17">
        <f t="shared" si="5"/>
        <v>1031.94</v>
      </c>
      <c r="K17" s="17">
        <v>848.56</v>
      </c>
      <c r="L17" s="17">
        <f t="shared" si="6"/>
        <v>1031.94</v>
      </c>
      <c r="M17" s="17"/>
    </row>
    <row r="18" spans="1:13" x14ac:dyDescent="0.25">
      <c r="A18" s="14">
        <v>13</v>
      </c>
      <c r="B18" s="15">
        <v>40114</v>
      </c>
      <c r="C18" s="15">
        <v>40128</v>
      </c>
      <c r="D18" s="15"/>
      <c r="E18" s="16" t="s">
        <v>29</v>
      </c>
      <c r="F18" s="17"/>
      <c r="G18" s="17">
        <v>245</v>
      </c>
      <c r="H18" s="17">
        <f t="shared" si="4"/>
        <v>1276.94</v>
      </c>
      <c r="I18" s="17">
        <f t="shared" si="7"/>
        <v>428.38</v>
      </c>
      <c r="J18" s="17">
        <f t="shared" si="5"/>
        <v>1276.94</v>
      </c>
      <c r="K18" s="17">
        <v>848.56</v>
      </c>
      <c r="L18" s="17">
        <f t="shared" si="6"/>
        <v>1276.94</v>
      </c>
      <c r="M18" s="17"/>
    </row>
    <row r="19" spans="1:13" x14ac:dyDescent="0.25">
      <c r="A19" s="14">
        <v>14</v>
      </c>
      <c r="B19" s="15">
        <v>40128</v>
      </c>
      <c r="C19" s="15">
        <v>40128</v>
      </c>
      <c r="D19" s="15"/>
      <c r="E19" s="16" t="s">
        <v>22</v>
      </c>
      <c r="F19" s="17"/>
      <c r="G19" s="17">
        <v>125.48</v>
      </c>
      <c r="H19" s="17">
        <f t="shared" si="4"/>
        <v>1402.42</v>
      </c>
      <c r="I19" s="17">
        <f t="shared" si="7"/>
        <v>553.86</v>
      </c>
      <c r="J19" s="17">
        <f t="shared" si="5"/>
        <v>1402.42</v>
      </c>
      <c r="K19" s="17">
        <v>848.56</v>
      </c>
      <c r="L19" s="17">
        <f t="shared" si="6"/>
        <v>1402.42</v>
      </c>
      <c r="M19" s="17"/>
    </row>
    <row r="20" spans="1:13" x14ac:dyDescent="0.25">
      <c r="A20" s="14">
        <v>15</v>
      </c>
      <c r="B20" s="15">
        <v>40128</v>
      </c>
      <c r="C20" s="15"/>
      <c r="D20" s="15">
        <v>40150</v>
      </c>
      <c r="E20" s="16" t="s">
        <v>30</v>
      </c>
      <c r="F20" s="17"/>
      <c r="G20" s="17"/>
      <c r="H20" s="17">
        <f t="shared" si="4"/>
        <v>1402.42</v>
      </c>
      <c r="I20" s="17">
        <f t="shared" si="7"/>
        <v>553.86</v>
      </c>
      <c r="J20" s="17">
        <f t="shared" si="5"/>
        <v>1402.42</v>
      </c>
      <c r="K20" s="17">
        <v>848.56</v>
      </c>
      <c r="L20" s="17">
        <f t="shared" si="6"/>
        <v>1402.42</v>
      </c>
      <c r="M20" s="17"/>
    </row>
    <row r="21" spans="1:13" x14ac:dyDescent="0.25">
      <c r="A21" s="14">
        <v>16</v>
      </c>
      <c r="B21" s="15">
        <v>40135</v>
      </c>
      <c r="C21" s="15">
        <v>40158</v>
      </c>
      <c r="D21" s="15"/>
      <c r="E21" s="16" t="s">
        <v>31</v>
      </c>
      <c r="F21" s="17">
        <v>878</v>
      </c>
      <c r="G21" s="17"/>
      <c r="H21" s="17">
        <f t="shared" ref="H21:H22" si="8">H20-F21+G21</f>
        <v>524.42000000000007</v>
      </c>
      <c r="I21" s="17">
        <f t="shared" ref="I21" si="9">I20-F21+G21</f>
        <v>-324.14</v>
      </c>
      <c r="J21" s="17">
        <f t="shared" ref="J21:J22" si="10">J20+G21-F21</f>
        <v>524.42000000000007</v>
      </c>
      <c r="K21" s="17">
        <v>848.56</v>
      </c>
      <c r="L21" s="17">
        <f t="shared" si="6"/>
        <v>524.42000000000007</v>
      </c>
      <c r="M21" s="17" t="s">
        <v>96</v>
      </c>
    </row>
    <row r="22" spans="1:13" x14ac:dyDescent="0.25">
      <c r="A22" s="14">
        <v>17</v>
      </c>
      <c r="B22" s="15">
        <v>40142</v>
      </c>
      <c r="C22" s="15">
        <v>40158</v>
      </c>
      <c r="D22" s="15"/>
      <c r="E22" s="16" t="s">
        <v>32</v>
      </c>
      <c r="F22" s="17">
        <v>524.41999999999996</v>
      </c>
      <c r="G22" s="17"/>
      <c r="H22" s="17">
        <f t="shared" si="8"/>
        <v>1.1368683772161603E-13</v>
      </c>
      <c r="I22" s="17">
        <f>I21-F22+G22+524.42</f>
        <v>-324.14</v>
      </c>
      <c r="J22" s="17">
        <f t="shared" si="10"/>
        <v>0</v>
      </c>
      <c r="K22" s="17">
        <f>848.56-524.42</f>
        <v>324.14</v>
      </c>
      <c r="L22" s="17">
        <f t="shared" si="6"/>
        <v>1.1368683772161603E-13</v>
      </c>
      <c r="M22" s="19" t="s">
        <v>111</v>
      </c>
    </row>
    <row r="23" spans="1:13" x14ac:dyDescent="0.25">
      <c r="A23" s="14">
        <v>18</v>
      </c>
      <c r="B23" s="15">
        <v>40134</v>
      </c>
      <c r="C23" s="15">
        <v>40158</v>
      </c>
      <c r="D23" s="15"/>
      <c r="E23" s="16" t="s">
        <v>21</v>
      </c>
      <c r="F23" s="17"/>
      <c r="G23" s="17">
        <v>1.08</v>
      </c>
      <c r="H23" s="17">
        <f t="shared" ref="H23" si="11">H22-F23+G23</f>
        <v>1.0800000000001138</v>
      </c>
      <c r="I23" s="17">
        <f>I22-F23+G23</f>
        <v>-323.06</v>
      </c>
      <c r="J23" s="17">
        <f t="shared" ref="J23" si="12">J22+G23-F23</f>
        <v>1.08</v>
      </c>
      <c r="K23" s="17">
        <f t="shared" ref="K23:K53" si="13">848.56-524.42</f>
        <v>324.14</v>
      </c>
      <c r="L23" s="17">
        <f t="shared" ref="L23" si="14">L22-F23+G23</f>
        <v>1.0800000000001138</v>
      </c>
      <c r="M23" s="19"/>
    </row>
    <row r="24" spans="1:13" x14ac:dyDescent="0.25">
      <c r="A24" s="14">
        <v>19</v>
      </c>
      <c r="B24" s="15">
        <v>40158</v>
      </c>
      <c r="C24" s="15">
        <v>40158</v>
      </c>
      <c r="D24" s="15"/>
      <c r="E24" s="16" t="s">
        <v>22</v>
      </c>
      <c r="F24" s="17"/>
      <c r="G24" s="17">
        <v>104.78</v>
      </c>
      <c r="H24" s="17">
        <f t="shared" si="4"/>
        <v>105.86000000000011</v>
      </c>
      <c r="I24" s="17">
        <f t="shared" ref="I24:I78" si="15">I23-F24+G24</f>
        <v>-218.28</v>
      </c>
      <c r="J24" s="17">
        <f t="shared" si="5"/>
        <v>105.86</v>
      </c>
      <c r="K24" s="17">
        <f t="shared" si="13"/>
        <v>324.14</v>
      </c>
      <c r="L24" s="17">
        <f t="shared" si="6"/>
        <v>105.86000000000011</v>
      </c>
      <c r="M24" s="17"/>
    </row>
    <row r="25" spans="1:13" x14ac:dyDescent="0.25">
      <c r="A25" s="14">
        <v>20</v>
      </c>
      <c r="B25" s="15">
        <v>40158</v>
      </c>
      <c r="C25" s="15"/>
      <c r="D25" s="15">
        <v>40182</v>
      </c>
      <c r="E25" s="16" t="s">
        <v>33</v>
      </c>
      <c r="F25" s="17"/>
      <c r="G25" s="17"/>
      <c r="H25" s="17">
        <f t="shared" si="4"/>
        <v>105.86000000000011</v>
      </c>
      <c r="I25" s="17">
        <f t="shared" si="15"/>
        <v>-218.28</v>
      </c>
      <c r="J25" s="17">
        <f t="shared" si="5"/>
        <v>105.86</v>
      </c>
      <c r="K25" s="17">
        <f t="shared" si="13"/>
        <v>324.14</v>
      </c>
      <c r="L25" s="17">
        <f t="shared" si="6"/>
        <v>105.86000000000011</v>
      </c>
      <c r="M25" s="17"/>
    </row>
    <row r="26" spans="1:13" x14ac:dyDescent="0.25">
      <c r="A26" s="14">
        <v>21</v>
      </c>
      <c r="B26" s="15">
        <v>40179</v>
      </c>
      <c r="C26" s="15">
        <v>40191</v>
      </c>
      <c r="D26" s="15"/>
      <c r="E26" s="16" t="s">
        <v>34</v>
      </c>
      <c r="F26" s="17">
        <v>0.02</v>
      </c>
      <c r="G26" s="17"/>
      <c r="H26" s="17">
        <f t="shared" si="4"/>
        <v>105.84000000000012</v>
      </c>
      <c r="I26" s="17">
        <f t="shared" si="15"/>
        <v>-218.3</v>
      </c>
      <c r="J26" s="17">
        <f t="shared" si="5"/>
        <v>105.84</v>
      </c>
      <c r="K26" s="17">
        <f t="shared" si="13"/>
        <v>324.14</v>
      </c>
      <c r="L26" s="17">
        <f t="shared" si="6"/>
        <v>105.84000000000012</v>
      </c>
      <c r="M26" s="17"/>
    </row>
    <row r="27" spans="1:13" x14ac:dyDescent="0.25">
      <c r="A27" s="14">
        <v>22</v>
      </c>
      <c r="B27" s="15">
        <v>40191</v>
      </c>
      <c r="C27" s="15">
        <v>40191</v>
      </c>
      <c r="D27" s="15"/>
      <c r="E27" s="16" t="s">
        <v>22</v>
      </c>
      <c r="F27" s="17"/>
      <c r="G27" s="17">
        <v>138.31</v>
      </c>
      <c r="H27" s="17">
        <f t="shared" si="4"/>
        <v>244.15000000000012</v>
      </c>
      <c r="I27" s="17">
        <f t="shared" si="15"/>
        <v>-79.990000000000009</v>
      </c>
      <c r="J27" s="17">
        <f t="shared" si="5"/>
        <v>244.15</v>
      </c>
      <c r="K27" s="17">
        <f t="shared" si="13"/>
        <v>324.14</v>
      </c>
      <c r="L27" s="17">
        <f t="shared" si="6"/>
        <v>244.15000000000012</v>
      </c>
      <c r="M27" s="17"/>
    </row>
    <row r="28" spans="1:13" x14ac:dyDescent="0.25">
      <c r="A28" s="14">
        <v>23</v>
      </c>
      <c r="B28" s="15">
        <v>40191</v>
      </c>
      <c r="C28" s="15"/>
      <c r="D28" s="15">
        <v>40212</v>
      </c>
      <c r="E28" s="16" t="s">
        <v>35</v>
      </c>
      <c r="F28" s="17"/>
      <c r="G28" s="17"/>
      <c r="H28" s="17">
        <f t="shared" si="4"/>
        <v>244.15000000000012</v>
      </c>
      <c r="I28" s="17">
        <f t="shared" si="15"/>
        <v>-79.990000000000009</v>
      </c>
      <c r="J28" s="17">
        <f t="shared" si="5"/>
        <v>244.15</v>
      </c>
      <c r="K28" s="17">
        <f t="shared" si="13"/>
        <v>324.14</v>
      </c>
      <c r="L28" s="17">
        <f t="shared" si="6"/>
        <v>244.15000000000012</v>
      </c>
      <c r="M28" s="17"/>
    </row>
    <row r="29" spans="1:13" x14ac:dyDescent="0.25">
      <c r="A29" s="14">
        <v>24</v>
      </c>
      <c r="B29" s="15">
        <v>40198</v>
      </c>
      <c r="C29" s="15">
        <v>40220</v>
      </c>
      <c r="D29" s="15"/>
      <c r="E29" s="16" t="s">
        <v>21</v>
      </c>
      <c r="F29" s="17"/>
      <c r="G29" s="17">
        <v>1.06</v>
      </c>
      <c r="H29" s="17">
        <f t="shared" si="4"/>
        <v>245.21000000000012</v>
      </c>
      <c r="I29" s="17">
        <f t="shared" si="15"/>
        <v>-78.930000000000007</v>
      </c>
      <c r="J29" s="17">
        <f t="shared" si="5"/>
        <v>245.21</v>
      </c>
      <c r="K29" s="17">
        <f t="shared" si="13"/>
        <v>324.14</v>
      </c>
      <c r="L29" s="17">
        <f t="shared" si="6"/>
        <v>245.21000000000012</v>
      </c>
      <c r="M29" s="17"/>
    </row>
    <row r="30" spans="1:13" x14ac:dyDescent="0.25">
      <c r="A30" s="14">
        <v>25</v>
      </c>
      <c r="B30" s="15">
        <v>40220</v>
      </c>
      <c r="C30" s="15">
        <v>40220</v>
      </c>
      <c r="D30" s="15"/>
      <c r="E30" s="16" t="s">
        <v>22</v>
      </c>
      <c r="F30" s="17"/>
      <c r="G30" s="17">
        <v>119.81</v>
      </c>
      <c r="H30" s="17">
        <f t="shared" si="4"/>
        <v>365.0200000000001</v>
      </c>
      <c r="I30" s="17">
        <f t="shared" si="15"/>
        <v>40.879999999999995</v>
      </c>
      <c r="J30" s="17">
        <f t="shared" si="5"/>
        <v>365.02</v>
      </c>
      <c r="K30" s="17">
        <f t="shared" si="13"/>
        <v>324.14</v>
      </c>
      <c r="L30" s="17">
        <f t="shared" si="6"/>
        <v>365.0200000000001</v>
      </c>
      <c r="M30" s="17"/>
    </row>
    <row r="31" spans="1:13" x14ac:dyDescent="0.25">
      <c r="A31" s="14">
        <v>26</v>
      </c>
      <c r="B31" s="15">
        <v>40221</v>
      </c>
      <c r="C31" s="15"/>
      <c r="D31" s="15">
        <v>40241</v>
      </c>
      <c r="E31" s="16" t="s">
        <v>36</v>
      </c>
      <c r="F31" s="17"/>
      <c r="G31" s="17"/>
      <c r="H31" s="17">
        <f t="shared" si="4"/>
        <v>365.0200000000001</v>
      </c>
      <c r="I31" s="17">
        <f t="shared" si="15"/>
        <v>40.879999999999995</v>
      </c>
      <c r="J31" s="17">
        <f t="shared" si="5"/>
        <v>365.02</v>
      </c>
      <c r="K31" s="17">
        <f t="shared" si="13"/>
        <v>324.14</v>
      </c>
      <c r="L31" s="17">
        <f t="shared" si="6"/>
        <v>365.0200000000001</v>
      </c>
      <c r="M31" s="17"/>
    </row>
    <row r="32" spans="1:13" x14ac:dyDescent="0.25">
      <c r="A32" s="14">
        <v>27</v>
      </c>
      <c r="B32" s="15">
        <v>40228</v>
      </c>
      <c r="C32" s="15">
        <v>40252</v>
      </c>
      <c r="D32" s="15"/>
      <c r="E32" s="16" t="s">
        <v>21</v>
      </c>
      <c r="F32" s="17"/>
      <c r="G32" s="17">
        <v>2.44</v>
      </c>
      <c r="H32" s="17">
        <f t="shared" si="4"/>
        <v>367.46000000000009</v>
      </c>
      <c r="I32" s="17">
        <f t="shared" si="15"/>
        <v>43.319999999999993</v>
      </c>
      <c r="J32" s="17">
        <f t="shared" si="5"/>
        <v>367.46</v>
      </c>
      <c r="K32" s="17">
        <f t="shared" si="13"/>
        <v>324.14</v>
      </c>
      <c r="L32" s="17">
        <f t="shared" si="6"/>
        <v>367.46000000000009</v>
      </c>
      <c r="M32" s="17"/>
    </row>
    <row r="33" spans="1:13" x14ac:dyDescent="0.25">
      <c r="A33" s="14">
        <v>28</v>
      </c>
      <c r="B33" s="15">
        <v>40241</v>
      </c>
      <c r="C33" s="15">
        <v>40252</v>
      </c>
      <c r="D33" s="15"/>
      <c r="E33" s="16" t="s">
        <v>81</v>
      </c>
      <c r="F33" s="17">
        <v>260</v>
      </c>
      <c r="G33" s="17"/>
      <c r="H33" s="17">
        <f t="shared" si="4"/>
        <v>107.46000000000009</v>
      </c>
      <c r="I33" s="17">
        <f t="shared" si="15"/>
        <v>-216.68</v>
      </c>
      <c r="J33" s="17">
        <f t="shared" si="5"/>
        <v>107.45999999999998</v>
      </c>
      <c r="K33" s="17">
        <f t="shared" si="13"/>
        <v>324.14</v>
      </c>
      <c r="L33" s="17">
        <f t="shared" si="6"/>
        <v>107.46000000000009</v>
      </c>
      <c r="M33" s="17"/>
    </row>
    <row r="34" spans="1:13" x14ac:dyDescent="0.25">
      <c r="A34" s="14">
        <v>29</v>
      </c>
      <c r="B34" s="15">
        <v>40241</v>
      </c>
      <c r="C34" s="15">
        <v>40252</v>
      </c>
      <c r="D34" s="15"/>
      <c r="E34" s="16" t="s">
        <v>37</v>
      </c>
      <c r="F34" s="17"/>
      <c r="G34" s="17">
        <v>13</v>
      </c>
      <c r="H34" s="17">
        <f t="shared" si="4"/>
        <v>120.46000000000009</v>
      </c>
      <c r="I34" s="17">
        <f>I33-F34+G34-13</f>
        <v>-216.68</v>
      </c>
      <c r="J34" s="17">
        <f t="shared" si="5"/>
        <v>120.45999999999998</v>
      </c>
      <c r="K34" s="17">
        <f t="shared" si="13"/>
        <v>324.14</v>
      </c>
      <c r="L34" s="17">
        <f>L33-F34+G34-13</f>
        <v>107.46000000000009</v>
      </c>
      <c r="M34" s="17" t="s">
        <v>88</v>
      </c>
    </row>
    <row r="35" spans="1:13" x14ac:dyDescent="0.25">
      <c r="A35" s="14">
        <v>30</v>
      </c>
      <c r="B35" s="15">
        <v>40252</v>
      </c>
      <c r="C35" s="15">
        <v>40252</v>
      </c>
      <c r="D35" s="15"/>
      <c r="E35" s="16" t="s">
        <v>22</v>
      </c>
      <c r="F35" s="17"/>
      <c r="G35" s="17">
        <v>151.81</v>
      </c>
      <c r="H35" s="17">
        <f t="shared" si="4"/>
        <v>272.2700000000001</v>
      </c>
      <c r="I35" s="17">
        <f t="shared" si="15"/>
        <v>-64.87</v>
      </c>
      <c r="J35" s="17">
        <f t="shared" si="5"/>
        <v>272.27</v>
      </c>
      <c r="K35" s="17">
        <f t="shared" si="13"/>
        <v>324.14</v>
      </c>
      <c r="L35" s="17">
        <f t="shared" si="6"/>
        <v>259.2700000000001</v>
      </c>
      <c r="M35" s="17"/>
    </row>
    <row r="36" spans="1:13" x14ac:dyDescent="0.25">
      <c r="A36" s="14">
        <v>31</v>
      </c>
      <c r="B36" s="15">
        <v>40253</v>
      </c>
      <c r="C36" s="15"/>
      <c r="D36" s="15">
        <v>40270</v>
      </c>
      <c r="E36" s="16" t="s">
        <v>38</v>
      </c>
      <c r="F36" s="17"/>
      <c r="G36" s="17"/>
      <c r="H36" s="17">
        <f t="shared" si="4"/>
        <v>272.2700000000001</v>
      </c>
      <c r="I36" s="17">
        <f t="shared" si="15"/>
        <v>-64.87</v>
      </c>
      <c r="J36" s="17">
        <f t="shared" si="5"/>
        <v>272.27</v>
      </c>
      <c r="K36" s="17">
        <f t="shared" si="13"/>
        <v>324.14</v>
      </c>
      <c r="L36" s="17">
        <f t="shared" si="6"/>
        <v>259.2700000000001</v>
      </c>
      <c r="M36" s="17" t="s">
        <v>92</v>
      </c>
    </row>
    <row r="37" spans="1:13" x14ac:dyDescent="0.25">
      <c r="A37" s="14">
        <v>32</v>
      </c>
      <c r="B37" s="15">
        <v>40281</v>
      </c>
      <c r="C37" s="15">
        <v>40281</v>
      </c>
      <c r="D37" s="15"/>
      <c r="E37" s="16" t="s">
        <v>22</v>
      </c>
      <c r="F37" s="17"/>
      <c r="G37" s="17">
        <v>180.35</v>
      </c>
      <c r="H37" s="17">
        <f t="shared" si="4"/>
        <v>452.62000000000012</v>
      </c>
      <c r="I37" s="17">
        <f t="shared" si="15"/>
        <v>115.47999999999999</v>
      </c>
      <c r="J37" s="17">
        <f t="shared" si="5"/>
        <v>452.62</v>
      </c>
      <c r="K37" s="17">
        <f t="shared" si="13"/>
        <v>324.14</v>
      </c>
      <c r="L37" s="17">
        <f t="shared" si="6"/>
        <v>439.62000000000012</v>
      </c>
      <c r="M37" s="17"/>
    </row>
    <row r="38" spans="1:13" x14ac:dyDescent="0.25">
      <c r="A38" s="14">
        <v>33</v>
      </c>
      <c r="B38" s="15">
        <v>40281</v>
      </c>
      <c r="C38" s="15"/>
      <c r="D38" s="15">
        <v>40302</v>
      </c>
      <c r="E38" s="16" t="s">
        <v>39</v>
      </c>
      <c r="F38" s="17"/>
      <c r="G38" s="17"/>
      <c r="H38" s="17">
        <f t="shared" si="4"/>
        <v>452.62000000000012</v>
      </c>
      <c r="I38" s="17">
        <f t="shared" si="15"/>
        <v>115.47999999999999</v>
      </c>
      <c r="J38" s="17">
        <f t="shared" si="5"/>
        <v>452.62</v>
      </c>
      <c r="K38" s="17">
        <f t="shared" si="13"/>
        <v>324.14</v>
      </c>
      <c r="L38" s="17">
        <f t="shared" si="6"/>
        <v>439.62000000000012</v>
      </c>
      <c r="M38" s="17" t="s">
        <v>93</v>
      </c>
    </row>
    <row r="39" spans="1:13" x14ac:dyDescent="0.25">
      <c r="A39" s="14">
        <v>34</v>
      </c>
      <c r="B39" s="15">
        <v>40287</v>
      </c>
      <c r="C39" s="15">
        <v>40311</v>
      </c>
      <c r="D39" s="15"/>
      <c r="E39" s="16" t="s">
        <v>21</v>
      </c>
      <c r="F39" s="17"/>
      <c r="G39" s="17">
        <v>0.09</v>
      </c>
      <c r="H39" s="17">
        <f t="shared" si="4"/>
        <v>452.71000000000009</v>
      </c>
      <c r="I39" s="17">
        <f t="shared" si="15"/>
        <v>115.57</v>
      </c>
      <c r="J39" s="17">
        <f t="shared" si="5"/>
        <v>452.71</v>
      </c>
      <c r="K39" s="17">
        <f t="shared" si="13"/>
        <v>324.14</v>
      </c>
      <c r="L39" s="17">
        <f t="shared" si="6"/>
        <v>439.71000000000009</v>
      </c>
      <c r="M39" s="17"/>
    </row>
    <row r="40" spans="1:13" x14ac:dyDescent="0.25">
      <c r="A40" s="14">
        <v>35</v>
      </c>
      <c r="B40" s="18">
        <v>40309</v>
      </c>
      <c r="C40" s="15">
        <v>40311</v>
      </c>
      <c r="D40" s="15"/>
      <c r="E40" s="16" t="s">
        <v>31</v>
      </c>
      <c r="F40" s="17">
        <v>263</v>
      </c>
      <c r="G40" s="17"/>
      <c r="H40" s="17">
        <f t="shared" si="4"/>
        <v>189.71000000000009</v>
      </c>
      <c r="I40" s="17">
        <f t="shared" si="15"/>
        <v>-147.43</v>
      </c>
      <c r="J40" s="17">
        <f t="shared" si="5"/>
        <v>189.70999999999998</v>
      </c>
      <c r="K40" s="17">
        <f t="shared" si="13"/>
        <v>324.14</v>
      </c>
      <c r="L40" s="17">
        <f t="shared" si="6"/>
        <v>176.71000000000009</v>
      </c>
      <c r="M40" s="17" t="s">
        <v>96</v>
      </c>
    </row>
    <row r="41" spans="1:13" x14ac:dyDescent="0.25">
      <c r="A41" s="14">
        <v>36</v>
      </c>
      <c r="B41" s="15">
        <v>40311</v>
      </c>
      <c r="C41" s="15">
        <v>40311</v>
      </c>
      <c r="D41" s="15"/>
      <c r="E41" s="16" t="s">
        <v>22</v>
      </c>
      <c r="F41" s="17"/>
      <c r="G41" s="17">
        <v>215.51</v>
      </c>
      <c r="H41" s="17">
        <f t="shared" si="4"/>
        <v>405.22000000000008</v>
      </c>
      <c r="I41" s="17">
        <f t="shared" si="15"/>
        <v>68.079999999999984</v>
      </c>
      <c r="J41" s="17">
        <f t="shared" si="5"/>
        <v>405.21999999999997</v>
      </c>
      <c r="K41" s="17">
        <f t="shared" si="13"/>
        <v>324.14</v>
      </c>
      <c r="L41" s="17">
        <f t="shared" si="6"/>
        <v>392.22000000000008</v>
      </c>
      <c r="M41" s="17"/>
    </row>
    <row r="42" spans="1:13" x14ac:dyDescent="0.25">
      <c r="A42" s="14">
        <v>37</v>
      </c>
      <c r="B42" s="15">
        <v>40311</v>
      </c>
      <c r="C42" s="15"/>
      <c r="D42" s="15">
        <v>40332</v>
      </c>
      <c r="E42" s="16" t="s">
        <v>141</v>
      </c>
      <c r="F42" s="17"/>
      <c r="G42" s="17"/>
      <c r="H42" s="17">
        <f t="shared" si="4"/>
        <v>405.22000000000008</v>
      </c>
      <c r="I42" s="17">
        <f t="shared" si="15"/>
        <v>68.079999999999984</v>
      </c>
      <c r="J42" s="17">
        <f t="shared" si="5"/>
        <v>405.21999999999997</v>
      </c>
      <c r="K42" s="17">
        <f t="shared" si="13"/>
        <v>324.14</v>
      </c>
      <c r="L42" s="17">
        <f t="shared" si="6"/>
        <v>392.22000000000008</v>
      </c>
      <c r="M42" s="17" t="s">
        <v>94</v>
      </c>
    </row>
    <row r="43" spans="1:13" x14ac:dyDescent="0.25">
      <c r="A43" s="14">
        <v>38</v>
      </c>
      <c r="B43" s="15">
        <v>40316</v>
      </c>
      <c r="C43" s="15">
        <v>40343</v>
      </c>
      <c r="D43" s="15"/>
      <c r="E43" s="16" t="s">
        <v>21</v>
      </c>
      <c r="F43" s="17"/>
      <c r="G43" s="17">
        <v>0.09</v>
      </c>
      <c r="H43" s="17">
        <f t="shared" si="4"/>
        <v>405.31000000000006</v>
      </c>
      <c r="I43" s="17">
        <f t="shared" si="15"/>
        <v>68.169999999999987</v>
      </c>
      <c r="J43" s="17">
        <f t="shared" si="5"/>
        <v>405.30999999999995</v>
      </c>
      <c r="K43" s="17">
        <f t="shared" si="13"/>
        <v>324.14</v>
      </c>
      <c r="L43" s="17">
        <f t="shared" si="6"/>
        <v>392.31000000000006</v>
      </c>
      <c r="M43" s="17"/>
    </row>
    <row r="44" spans="1:13" x14ac:dyDescent="0.25">
      <c r="A44" s="14">
        <v>39</v>
      </c>
      <c r="B44" s="15">
        <v>40317</v>
      </c>
      <c r="C44" s="15">
        <v>40343</v>
      </c>
      <c r="D44" s="15"/>
      <c r="E44" s="16" t="s">
        <v>21</v>
      </c>
      <c r="F44" s="17"/>
      <c r="G44" s="17">
        <v>1.8</v>
      </c>
      <c r="H44" s="17">
        <f t="shared" si="4"/>
        <v>407.11000000000007</v>
      </c>
      <c r="I44" s="17">
        <f t="shared" si="15"/>
        <v>69.969999999999985</v>
      </c>
      <c r="J44" s="17">
        <f t="shared" si="5"/>
        <v>407.10999999999996</v>
      </c>
      <c r="K44" s="17">
        <f t="shared" si="13"/>
        <v>324.14</v>
      </c>
      <c r="L44" s="17">
        <f t="shared" si="6"/>
        <v>394.11000000000007</v>
      </c>
      <c r="M44" s="17"/>
    </row>
    <row r="45" spans="1:13" x14ac:dyDescent="0.25">
      <c r="A45" s="14">
        <v>40</v>
      </c>
      <c r="B45" s="15">
        <v>40330</v>
      </c>
      <c r="C45" s="15">
        <v>40343</v>
      </c>
      <c r="D45" s="15"/>
      <c r="E45" s="16" t="s">
        <v>32</v>
      </c>
      <c r="F45" s="17">
        <v>202.61</v>
      </c>
      <c r="G45" s="17"/>
      <c r="H45" s="17">
        <f t="shared" si="4"/>
        <v>204.50000000000006</v>
      </c>
      <c r="I45" s="17">
        <f t="shared" si="15"/>
        <v>-132.64000000000004</v>
      </c>
      <c r="J45" s="17">
        <f t="shared" si="5"/>
        <v>204.49999999999994</v>
      </c>
      <c r="K45" s="17">
        <f t="shared" si="13"/>
        <v>324.14</v>
      </c>
      <c r="L45" s="17">
        <f t="shared" si="6"/>
        <v>191.50000000000006</v>
      </c>
      <c r="M45" s="17"/>
    </row>
    <row r="46" spans="1:13" x14ac:dyDescent="0.25">
      <c r="A46" s="14">
        <v>41</v>
      </c>
      <c r="B46" s="15">
        <v>40343</v>
      </c>
      <c r="C46" s="15">
        <v>40343</v>
      </c>
      <c r="D46" s="15"/>
      <c r="E46" s="16" t="s">
        <v>22</v>
      </c>
      <c r="F46" s="17"/>
      <c r="G46" s="17">
        <v>171.12</v>
      </c>
      <c r="H46" s="17">
        <f t="shared" si="4"/>
        <v>375.62000000000006</v>
      </c>
      <c r="I46" s="17">
        <f t="shared" si="15"/>
        <v>38.479999999999961</v>
      </c>
      <c r="J46" s="17">
        <f t="shared" si="5"/>
        <v>375.61999999999995</v>
      </c>
      <c r="K46" s="17">
        <f t="shared" si="13"/>
        <v>324.14</v>
      </c>
      <c r="L46" s="17">
        <f t="shared" si="6"/>
        <v>362.62000000000006</v>
      </c>
      <c r="M46" s="17"/>
    </row>
    <row r="47" spans="1:13" x14ac:dyDescent="0.25">
      <c r="A47" s="14">
        <v>42</v>
      </c>
      <c r="B47" s="15">
        <v>40343</v>
      </c>
      <c r="C47" s="15"/>
      <c r="D47" s="15">
        <v>40361</v>
      </c>
      <c r="E47" s="16" t="s">
        <v>40</v>
      </c>
      <c r="F47" s="17"/>
      <c r="G47" s="17"/>
      <c r="H47" s="17">
        <f t="shared" si="4"/>
        <v>375.62000000000006</v>
      </c>
      <c r="I47" s="17">
        <f t="shared" si="15"/>
        <v>38.479999999999961</v>
      </c>
      <c r="J47" s="17">
        <f t="shared" si="5"/>
        <v>375.61999999999995</v>
      </c>
      <c r="K47" s="17">
        <f t="shared" si="13"/>
        <v>324.14</v>
      </c>
      <c r="L47" s="17">
        <f t="shared" si="6"/>
        <v>362.62000000000006</v>
      </c>
      <c r="M47" s="17" t="s">
        <v>95</v>
      </c>
    </row>
    <row r="48" spans="1:13" x14ac:dyDescent="0.25">
      <c r="A48" s="14">
        <v>43</v>
      </c>
      <c r="B48" s="15">
        <v>40347</v>
      </c>
      <c r="C48" s="15">
        <v>40373</v>
      </c>
      <c r="D48" s="15"/>
      <c r="E48" s="16" t="s">
        <v>21</v>
      </c>
      <c r="F48" s="17"/>
      <c r="G48" s="17">
        <v>2.0299999999999998</v>
      </c>
      <c r="H48" s="17">
        <f t="shared" si="4"/>
        <v>377.65000000000003</v>
      </c>
      <c r="I48" s="17">
        <f t="shared" si="15"/>
        <v>40.509999999999962</v>
      </c>
      <c r="J48" s="17">
        <f t="shared" si="5"/>
        <v>377.64999999999992</v>
      </c>
      <c r="K48" s="17">
        <f t="shared" si="13"/>
        <v>324.14</v>
      </c>
      <c r="L48" s="17">
        <f t="shared" si="6"/>
        <v>364.65000000000003</v>
      </c>
      <c r="M48" s="17"/>
    </row>
    <row r="49" spans="1:13" x14ac:dyDescent="0.25">
      <c r="A49" s="14">
        <v>44</v>
      </c>
      <c r="B49" s="15">
        <v>40365</v>
      </c>
      <c r="C49" s="15"/>
      <c r="D49" s="15"/>
      <c r="E49" s="16" t="s">
        <v>41</v>
      </c>
      <c r="F49" s="17"/>
      <c r="G49" s="17"/>
      <c r="H49" s="17">
        <f t="shared" si="4"/>
        <v>377.65000000000003</v>
      </c>
      <c r="I49" s="17">
        <f t="shared" si="15"/>
        <v>40.509999999999962</v>
      </c>
      <c r="J49" s="17">
        <f t="shared" si="5"/>
        <v>377.64999999999992</v>
      </c>
      <c r="K49" s="17">
        <f t="shared" si="13"/>
        <v>324.14</v>
      </c>
      <c r="L49" s="17">
        <f t="shared" si="6"/>
        <v>364.65000000000003</v>
      </c>
      <c r="M49" s="17" t="s">
        <v>112</v>
      </c>
    </row>
    <row r="50" spans="1:13" x14ac:dyDescent="0.25">
      <c r="A50" s="14">
        <v>45</v>
      </c>
      <c r="B50" s="15">
        <v>40373</v>
      </c>
      <c r="C50" s="15">
        <v>40373</v>
      </c>
      <c r="D50" s="15"/>
      <c r="E50" s="16" t="s">
        <v>22</v>
      </c>
      <c r="F50" s="17"/>
      <c r="G50" s="17">
        <v>125.65</v>
      </c>
      <c r="H50" s="17">
        <f t="shared" si="4"/>
        <v>503.30000000000007</v>
      </c>
      <c r="I50" s="17">
        <f t="shared" si="15"/>
        <v>166.15999999999997</v>
      </c>
      <c r="J50" s="17">
        <f t="shared" si="5"/>
        <v>503.29999999999995</v>
      </c>
      <c r="K50" s="17">
        <f t="shared" si="13"/>
        <v>324.14</v>
      </c>
      <c r="L50" s="17">
        <f t="shared" si="6"/>
        <v>490.30000000000007</v>
      </c>
      <c r="M50" s="17"/>
    </row>
    <row r="51" spans="1:13" x14ac:dyDescent="0.25">
      <c r="A51" s="14">
        <v>46</v>
      </c>
      <c r="B51" s="15">
        <v>40373</v>
      </c>
      <c r="C51" s="15"/>
      <c r="D51" s="15">
        <v>40393</v>
      </c>
      <c r="E51" s="16" t="s">
        <v>42</v>
      </c>
      <c r="F51" s="17"/>
      <c r="G51" s="17"/>
      <c r="H51" s="17">
        <f t="shared" si="4"/>
        <v>503.30000000000007</v>
      </c>
      <c r="I51" s="17">
        <f t="shared" si="15"/>
        <v>166.15999999999997</v>
      </c>
      <c r="J51" s="17">
        <f t="shared" si="5"/>
        <v>503.29999999999995</v>
      </c>
      <c r="K51" s="17">
        <f t="shared" si="13"/>
        <v>324.14</v>
      </c>
      <c r="L51" s="17">
        <f t="shared" si="6"/>
        <v>490.30000000000007</v>
      </c>
      <c r="M51" s="17" t="s">
        <v>142</v>
      </c>
    </row>
    <row r="52" spans="1:13" x14ac:dyDescent="0.25">
      <c r="A52" s="14">
        <v>47</v>
      </c>
      <c r="B52" s="15">
        <v>40375</v>
      </c>
      <c r="C52" s="15"/>
      <c r="D52" s="15">
        <v>40385</v>
      </c>
      <c r="E52" s="16" t="s">
        <v>43</v>
      </c>
      <c r="F52" s="17"/>
      <c r="G52" s="17"/>
      <c r="H52" s="17">
        <f t="shared" si="4"/>
        <v>503.30000000000007</v>
      </c>
      <c r="I52" s="17">
        <f t="shared" si="15"/>
        <v>166.15999999999997</v>
      </c>
      <c r="J52" s="17">
        <f t="shared" si="5"/>
        <v>503.29999999999995</v>
      </c>
      <c r="K52" s="17">
        <f t="shared" si="13"/>
        <v>324.14</v>
      </c>
      <c r="L52" s="17">
        <f t="shared" si="6"/>
        <v>490.30000000000007</v>
      </c>
      <c r="M52" s="17" t="s">
        <v>112</v>
      </c>
    </row>
    <row r="53" spans="1:13" x14ac:dyDescent="0.25">
      <c r="A53" s="14">
        <v>48</v>
      </c>
      <c r="B53" s="15">
        <v>40379</v>
      </c>
      <c r="C53" s="15">
        <v>40402</v>
      </c>
      <c r="D53" s="15"/>
      <c r="E53" s="16" t="s">
        <v>21</v>
      </c>
      <c r="F53" s="17"/>
      <c r="G53" s="17">
        <v>3.76</v>
      </c>
      <c r="H53" s="17">
        <f t="shared" si="4"/>
        <v>507.06000000000006</v>
      </c>
      <c r="I53" s="17">
        <f t="shared" si="15"/>
        <v>169.91999999999996</v>
      </c>
      <c r="J53" s="17">
        <f t="shared" si="5"/>
        <v>507.05999999999995</v>
      </c>
      <c r="K53" s="17">
        <f t="shared" si="13"/>
        <v>324.14</v>
      </c>
      <c r="L53" s="17">
        <f t="shared" si="6"/>
        <v>494.06000000000006</v>
      </c>
      <c r="M53" s="17"/>
    </row>
    <row r="54" spans="1:13" x14ac:dyDescent="0.25">
      <c r="A54" s="14">
        <v>49</v>
      </c>
      <c r="B54" s="15">
        <v>40392</v>
      </c>
      <c r="C54" s="15"/>
      <c r="D54" s="15"/>
      <c r="E54" s="16" t="s">
        <v>44</v>
      </c>
      <c r="F54" s="17"/>
      <c r="G54" s="17"/>
      <c r="H54" s="17">
        <f t="shared" si="4"/>
        <v>507.06000000000006</v>
      </c>
      <c r="I54" s="17">
        <f>I53-F54+G54</f>
        <v>169.91999999999996</v>
      </c>
      <c r="J54" s="17">
        <f t="shared" si="5"/>
        <v>507.05999999999995</v>
      </c>
      <c r="K54" s="17">
        <f>324.14</f>
        <v>324.14</v>
      </c>
      <c r="L54" s="17">
        <f t="shared" si="6"/>
        <v>494.06000000000006</v>
      </c>
      <c r="M54" s="17" t="s">
        <v>114</v>
      </c>
    </row>
    <row r="55" spans="1:13" x14ac:dyDescent="0.25">
      <c r="A55" s="14">
        <v>50</v>
      </c>
      <c r="B55" s="15">
        <v>40392</v>
      </c>
      <c r="C55" s="15"/>
      <c r="D55" s="15"/>
      <c r="E55" s="16" t="s">
        <v>80</v>
      </c>
      <c r="F55" s="17"/>
      <c r="G55" s="17"/>
      <c r="H55" s="17">
        <f t="shared" ref="H55" si="16">H54-F55+G55</f>
        <v>507.06000000000006</v>
      </c>
      <c r="I55" s="17">
        <f>I54-F55+G55-40.51</f>
        <v>129.40999999999997</v>
      </c>
      <c r="J55" s="17">
        <f t="shared" ref="J55" si="17">J54+G55-F55</f>
        <v>507.05999999999995</v>
      </c>
      <c r="K55" s="17">
        <f>324.14+40.51</f>
        <v>364.65</v>
      </c>
      <c r="L55" s="17">
        <f t="shared" ref="L55" si="18">L54-F55+G55</f>
        <v>494.06000000000006</v>
      </c>
      <c r="M55" s="17" t="s">
        <v>116</v>
      </c>
    </row>
    <row r="56" spans="1:13" x14ac:dyDescent="0.25">
      <c r="A56" s="14">
        <v>51</v>
      </c>
      <c r="B56" s="15">
        <v>40393</v>
      </c>
      <c r="C56" s="15"/>
      <c r="D56" s="15"/>
      <c r="E56" s="16" t="s">
        <v>82</v>
      </c>
      <c r="F56" s="17"/>
      <c r="G56" s="17"/>
      <c r="H56" s="17">
        <f>H55-F56+G56</f>
        <v>507.06000000000006</v>
      </c>
      <c r="I56" s="17">
        <f>I55-F56+G56</f>
        <v>129.40999999999997</v>
      </c>
      <c r="J56" s="17">
        <f>J55+G56-F56</f>
        <v>507.05999999999995</v>
      </c>
      <c r="K56" s="17">
        <f>324.14+40.51</f>
        <v>364.65</v>
      </c>
      <c r="L56" s="17">
        <f>L55-F56+G56</f>
        <v>494.06000000000006</v>
      </c>
      <c r="M56" s="17" t="s">
        <v>117</v>
      </c>
    </row>
    <row r="57" spans="1:13" x14ac:dyDescent="0.25">
      <c r="A57" s="14">
        <v>52</v>
      </c>
      <c r="B57" s="15">
        <v>40393</v>
      </c>
      <c r="C57" s="15"/>
      <c r="D57" s="15"/>
      <c r="E57" s="16" t="s">
        <v>27</v>
      </c>
      <c r="F57" s="17"/>
      <c r="G57" s="17"/>
      <c r="H57" s="17">
        <f t="shared" si="4"/>
        <v>507.06000000000006</v>
      </c>
      <c r="I57" s="17">
        <f t="shared" si="15"/>
        <v>129.40999999999997</v>
      </c>
      <c r="J57" s="17">
        <f t="shared" si="5"/>
        <v>507.05999999999995</v>
      </c>
      <c r="K57" s="17">
        <f t="shared" ref="K57:K83" si="19">324.14+40.51</f>
        <v>364.65</v>
      </c>
      <c r="L57" s="17">
        <f t="shared" si="6"/>
        <v>494.06000000000006</v>
      </c>
      <c r="M57" s="17"/>
    </row>
    <row r="58" spans="1:13" x14ac:dyDescent="0.25">
      <c r="A58" s="14">
        <v>53</v>
      </c>
      <c r="B58" s="15">
        <v>40393</v>
      </c>
      <c r="C58" s="15">
        <v>40402</v>
      </c>
      <c r="D58" s="15"/>
      <c r="E58" s="16" t="s">
        <v>28</v>
      </c>
      <c r="F58" s="17"/>
      <c r="G58" s="17">
        <v>37</v>
      </c>
      <c r="H58" s="17">
        <f t="shared" si="4"/>
        <v>544.06000000000006</v>
      </c>
      <c r="I58" s="17">
        <f>I57-F58+G58-37</f>
        <v>129.40999999999997</v>
      </c>
      <c r="J58" s="17">
        <f t="shared" si="5"/>
        <v>544.05999999999995</v>
      </c>
      <c r="K58" s="17">
        <f t="shared" si="19"/>
        <v>364.65</v>
      </c>
      <c r="L58" s="17">
        <f>L57-F58+G58-37</f>
        <v>494.06000000000006</v>
      </c>
      <c r="M58" s="17" t="s">
        <v>132</v>
      </c>
    </row>
    <row r="59" spans="1:13" x14ac:dyDescent="0.25">
      <c r="A59" s="14">
        <v>54</v>
      </c>
      <c r="B59" s="15">
        <v>40393</v>
      </c>
      <c r="C59" s="15">
        <v>40402</v>
      </c>
      <c r="D59" s="15"/>
      <c r="E59" s="16" t="s">
        <v>32</v>
      </c>
      <c r="F59" s="17">
        <v>178</v>
      </c>
      <c r="G59" s="17"/>
      <c r="H59" s="17">
        <f t="shared" si="4"/>
        <v>366.06000000000006</v>
      </c>
      <c r="I59" s="17">
        <f t="shared" si="15"/>
        <v>-48.590000000000032</v>
      </c>
      <c r="J59" s="17">
        <f t="shared" si="5"/>
        <v>366.05999999999995</v>
      </c>
      <c r="K59" s="17">
        <f t="shared" si="19"/>
        <v>364.65</v>
      </c>
      <c r="L59" s="17">
        <f t="shared" si="6"/>
        <v>316.06000000000006</v>
      </c>
      <c r="M59" s="17"/>
    </row>
    <row r="60" spans="1:13" x14ac:dyDescent="0.25">
      <c r="A60" s="14">
        <v>55</v>
      </c>
      <c r="B60" s="15">
        <v>40393</v>
      </c>
      <c r="C60" s="15">
        <v>40402</v>
      </c>
      <c r="D60" s="15"/>
      <c r="E60" s="16" t="s">
        <v>29</v>
      </c>
      <c r="F60" s="17"/>
      <c r="G60" s="17">
        <v>281</v>
      </c>
      <c r="H60" s="17">
        <f t="shared" si="4"/>
        <v>647.06000000000006</v>
      </c>
      <c r="I60" s="17">
        <f t="shared" si="15"/>
        <v>232.40999999999997</v>
      </c>
      <c r="J60" s="17">
        <f t="shared" si="5"/>
        <v>647.05999999999995</v>
      </c>
      <c r="K60" s="17">
        <f t="shared" si="19"/>
        <v>364.65</v>
      </c>
      <c r="L60" s="17">
        <f t="shared" si="6"/>
        <v>597.06000000000006</v>
      </c>
      <c r="M60" s="17"/>
    </row>
    <row r="61" spans="1:13" x14ac:dyDescent="0.25">
      <c r="A61" s="14">
        <v>56</v>
      </c>
      <c r="B61" s="15">
        <v>40393</v>
      </c>
      <c r="C61" s="15">
        <v>40402</v>
      </c>
      <c r="D61" s="15"/>
      <c r="E61" s="16" t="s">
        <v>34</v>
      </c>
      <c r="F61" s="17">
        <v>0.56999999999999995</v>
      </c>
      <c r="G61" s="17"/>
      <c r="H61" s="17">
        <f t="shared" si="4"/>
        <v>646.49</v>
      </c>
      <c r="I61" s="17">
        <f t="shared" si="15"/>
        <v>231.83999999999997</v>
      </c>
      <c r="J61" s="17">
        <f t="shared" si="5"/>
        <v>646.4899999999999</v>
      </c>
      <c r="K61" s="17">
        <f t="shared" si="19"/>
        <v>364.65</v>
      </c>
      <c r="L61" s="17">
        <f t="shared" si="6"/>
        <v>596.49</v>
      </c>
      <c r="M61" s="17"/>
    </row>
    <row r="62" spans="1:13" x14ac:dyDescent="0.25">
      <c r="A62" s="14">
        <v>57</v>
      </c>
      <c r="B62" s="15">
        <v>40393</v>
      </c>
      <c r="C62" s="15">
        <v>40402</v>
      </c>
      <c r="D62" s="15"/>
      <c r="E62" s="16" t="s">
        <v>46</v>
      </c>
      <c r="F62" s="17">
        <v>245</v>
      </c>
      <c r="G62" s="17"/>
      <c r="H62" s="17">
        <f t="shared" si="4"/>
        <v>401.49</v>
      </c>
      <c r="I62" s="17">
        <f t="shared" si="15"/>
        <v>-13.160000000000025</v>
      </c>
      <c r="J62" s="17">
        <f t="shared" si="5"/>
        <v>401.4899999999999</v>
      </c>
      <c r="K62" s="17">
        <f t="shared" si="19"/>
        <v>364.65</v>
      </c>
      <c r="L62" s="17">
        <f t="shared" si="6"/>
        <v>351.49</v>
      </c>
      <c r="M62" s="17"/>
    </row>
    <row r="63" spans="1:13" x14ac:dyDescent="0.25">
      <c r="A63" s="14">
        <v>58</v>
      </c>
      <c r="B63" s="15">
        <v>40402</v>
      </c>
      <c r="C63" s="15">
        <v>40402</v>
      </c>
      <c r="D63" s="15"/>
      <c r="E63" s="16" t="s">
        <v>22</v>
      </c>
      <c r="F63" s="17"/>
      <c r="G63" s="17">
        <v>119.73</v>
      </c>
      <c r="H63" s="17">
        <f t="shared" si="4"/>
        <v>521.22</v>
      </c>
      <c r="I63" s="17">
        <f t="shared" si="15"/>
        <v>106.56999999999998</v>
      </c>
      <c r="J63" s="17">
        <f t="shared" si="5"/>
        <v>521.21999999999991</v>
      </c>
      <c r="K63" s="17">
        <f t="shared" si="19"/>
        <v>364.65</v>
      </c>
      <c r="L63" s="17">
        <f t="shared" si="6"/>
        <v>471.22</v>
      </c>
      <c r="M63" s="17"/>
    </row>
    <row r="64" spans="1:13" x14ac:dyDescent="0.25">
      <c r="A64" s="14">
        <v>59</v>
      </c>
      <c r="B64" s="15">
        <v>40402</v>
      </c>
      <c r="C64" s="15"/>
      <c r="D64" s="15">
        <v>40423</v>
      </c>
      <c r="E64" s="16" t="s">
        <v>47</v>
      </c>
      <c r="F64" s="17"/>
      <c r="G64" s="17"/>
      <c r="H64" s="17">
        <f t="shared" si="4"/>
        <v>521.22</v>
      </c>
      <c r="I64" s="17">
        <f t="shared" si="15"/>
        <v>106.56999999999998</v>
      </c>
      <c r="J64" s="17">
        <f t="shared" si="5"/>
        <v>521.21999999999991</v>
      </c>
      <c r="K64" s="17">
        <f t="shared" si="19"/>
        <v>364.65</v>
      </c>
      <c r="L64" s="17">
        <f t="shared" si="6"/>
        <v>471.22</v>
      </c>
      <c r="M64" s="17" t="s">
        <v>118</v>
      </c>
    </row>
    <row r="65" spans="1:13" x14ac:dyDescent="0.25">
      <c r="A65" s="14">
        <v>60</v>
      </c>
      <c r="B65" s="15">
        <v>40435</v>
      </c>
      <c r="C65" s="15">
        <v>40435</v>
      </c>
      <c r="D65" s="15"/>
      <c r="E65" s="16" t="s">
        <v>22</v>
      </c>
      <c r="F65" s="17"/>
      <c r="G65" s="17">
        <v>163.89</v>
      </c>
      <c r="H65" s="17">
        <f t="shared" si="4"/>
        <v>685.11</v>
      </c>
      <c r="I65" s="17">
        <f t="shared" si="15"/>
        <v>270.45999999999998</v>
      </c>
      <c r="J65" s="17">
        <f t="shared" si="5"/>
        <v>685.1099999999999</v>
      </c>
      <c r="K65" s="17">
        <f t="shared" si="19"/>
        <v>364.65</v>
      </c>
      <c r="L65" s="17">
        <f t="shared" si="6"/>
        <v>635.11</v>
      </c>
      <c r="M65" s="17"/>
    </row>
    <row r="66" spans="1:13" x14ac:dyDescent="0.25">
      <c r="A66" s="14">
        <v>61</v>
      </c>
      <c r="B66" s="15">
        <v>40441</v>
      </c>
      <c r="C66" s="15">
        <v>40464</v>
      </c>
      <c r="D66" s="15"/>
      <c r="E66" s="16" t="s">
        <v>21</v>
      </c>
      <c r="F66" s="17"/>
      <c r="G66" s="17">
        <v>1.2</v>
      </c>
      <c r="H66" s="17">
        <f t="shared" si="4"/>
        <v>686.31000000000006</v>
      </c>
      <c r="I66" s="17">
        <f t="shared" si="15"/>
        <v>271.65999999999997</v>
      </c>
      <c r="J66" s="17">
        <f t="shared" si="5"/>
        <v>686.31</v>
      </c>
      <c r="K66" s="17">
        <f t="shared" si="19"/>
        <v>364.65</v>
      </c>
      <c r="L66" s="17">
        <f t="shared" si="6"/>
        <v>636.31000000000006</v>
      </c>
      <c r="M66" s="17"/>
    </row>
    <row r="67" spans="1:13" x14ac:dyDescent="0.25">
      <c r="A67" s="52">
        <v>62</v>
      </c>
      <c r="B67" s="54">
        <v>40457</v>
      </c>
      <c r="C67" s="54">
        <v>40464</v>
      </c>
      <c r="D67" s="54"/>
      <c r="E67" s="55" t="s">
        <v>37</v>
      </c>
      <c r="F67" s="50"/>
      <c r="G67" s="50">
        <v>13</v>
      </c>
      <c r="H67" s="50">
        <v>559.30999999999995</v>
      </c>
      <c r="I67" s="50">
        <f>I66-F67+G67-13</f>
        <v>271.65999999999997</v>
      </c>
      <c r="J67" s="50">
        <v>559.30999999999995</v>
      </c>
      <c r="K67" s="56">
        <f t="shared" si="19"/>
        <v>364.65</v>
      </c>
      <c r="L67" s="50">
        <f>L66-F67+G67-13</f>
        <v>636.31000000000006</v>
      </c>
      <c r="M67" s="50" t="s">
        <v>103</v>
      </c>
    </row>
    <row r="68" spans="1:13" x14ac:dyDescent="0.25">
      <c r="A68" s="53"/>
      <c r="B68" s="53"/>
      <c r="C68" s="53"/>
      <c r="D68" s="53"/>
      <c r="E68" s="51"/>
      <c r="F68" s="51"/>
      <c r="G68" s="51"/>
      <c r="H68" s="51"/>
      <c r="I68" s="51">
        <f t="shared" si="15"/>
        <v>271.65999999999997</v>
      </c>
      <c r="J68" s="51">
        <f t="shared" si="5"/>
        <v>559.30999999999995</v>
      </c>
      <c r="K68" s="57"/>
      <c r="L68" s="51">
        <f t="shared" si="6"/>
        <v>636.31000000000006</v>
      </c>
      <c r="M68" s="51"/>
    </row>
    <row r="69" spans="1:13" x14ac:dyDescent="0.25">
      <c r="A69" s="14">
        <v>63</v>
      </c>
      <c r="B69" s="15">
        <v>40457</v>
      </c>
      <c r="C69" s="15">
        <v>40464</v>
      </c>
      <c r="D69" s="15"/>
      <c r="E69" s="16" t="s">
        <v>81</v>
      </c>
      <c r="F69" s="17">
        <v>140</v>
      </c>
      <c r="G69" s="17"/>
      <c r="H69" s="17">
        <v>546.30999999999995</v>
      </c>
      <c r="I69" s="17">
        <f>I67-F69+G69</f>
        <v>131.65999999999997</v>
      </c>
      <c r="J69" s="17">
        <v>546.30999999999995</v>
      </c>
      <c r="K69" s="17">
        <f t="shared" si="19"/>
        <v>364.65</v>
      </c>
      <c r="L69" s="17">
        <f>L67-F69+G69</f>
        <v>496.31000000000006</v>
      </c>
      <c r="M69" s="17" t="s">
        <v>104</v>
      </c>
    </row>
    <row r="70" spans="1:13" x14ac:dyDescent="0.25">
      <c r="A70" s="14">
        <v>64</v>
      </c>
      <c r="B70" s="15">
        <v>40464</v>
      </c>
      <c r="C70" s="15">
        <v>40464</v>
      </c>
      <c r="D70" s="15"/>
      <c r="E70" s="16" t="s">
        <v>22</v>
      </c>
      <c r="F70" s="17"/>
      <c r="G70" s="17">
        <v>172.65</v>
      </c>
      <c r="H70" s="17">
        <v>731.96</v>
      </c>
      <c r="I70" s="17">
        <f t="shared" si="15"/>
        <v>304.30999999999995</v>
      </c>
      <c r="J70" s="17">
        <v>731.96</v>
      </c>
      <c r="K70" s="17">
        <f t="shared" si="19"/>
        <v>364.65</v>
      </c>
      <c r="L70" s="17">
        <f t="shared" si="6"/>
        <v>668.96</v>
      </c>
      <c r="M70" s="17" t="s">
        <v>105</v>
      </c>
    </row>
    <row r="71" spans="1:13" x14ac:dyDescent="0.25">
      <c r="A71" s="14">
        <v>65</v>
      </c>
      <c r="B71" s="15">
        <v>40464</v>
      </c>
      <c r="C71" s="15"/>
      <c r="D71" s="15">
        <v>40484</v>
      </c>
      <c r="E71" s="16" t="s">
        <v>48</v>
      </c>
      <c r="F71" s="17"/>
      <c r="G71" s="17"/>
      <c r="H71" s="17">
        <f t="shared" si="4"/>
        <v>731.96</v>
      </c>
      <c r="I71" s="17">
        <f t="shared" si="15"/>
        <v>304.30999999999995</v>
      </c>
      <c r="J71" s="17">
        <f t="shared" si="5"/>
        <v>731.96</v>
      </c>
      <c r="K71" s="17">
        <f t="shared" si="19"/>
        <v>364.65</v>
      </c>
      <c r="L71" s="17">
        <f t="shared" si="6"/>
        <v>668.96</v>
      </c>
      <c r="M71" s="17" t="s">
        <v>119</v>
      </c>
    </row>
    <row r="72" spans="1:13" x14ac:dyDescent="0.25">
      <c r="A72" s="14">
        <v>66</v>
      </c>
      <c r="B72" s="15">
        <v>40477</v>
      </c>
      <c r="C72" s="15">
        <v>40494</v>
      </c>
      <c r="D72" s="15"/>
      <c r="E72" s="16" t="s">
        <v>21</v>
      </c>
      <c r="F72" s="17"/>
      <c r="G72" s="17">
        <v>2.58</v>
      </c>
      <c r="H72" s="17">
        <v>737.38</v>
      </c>
      <c r="I72" s="17">
        <f t="shared" si="15"/>
        <v>306.88999999999993</v>
      </c>
      <c r="J72" s="17">
        <v>737.38</v>
      </c>
      <c r="K72" s="17">
        <f t="shared" si="19"/>
        <v>364.65</v>
      </c>
      <c r="L72" s="17">
        <f t="shared" si="6"/>
        <v>671.54000000000008</v>
      </c>
      <c r="M72" s="17" t="s">
        <v>106</v>
      </c>
    </row>
    <row r="73" spans="1:13" x14ac:dyDescent="0.25">
      <c r="A73" s="14">
        <v>67</v>
      </c>
      <c r="B73" s="15">
        <v>40477</v>
      </c>
      <c r="C73" s="15">
        <v>40494</v>
      </c>
      <c r="D73" s="15"/>
      <c r="E73" s="16" t="s">
        <v>21</v>
      </c>
      <c r="F73" s="17"/>
      <c r="G73" s="17">
        <v>2.84</v>
      </c>
      <c r="H73" s="17">
        <v>734.8</v>
      </c>
      <c r="I73" s="17">
        <f t="shared" si="15"/>
        <v>309.7299999999999</v>
      </c>
      <c r="J73" s="17">
        <v>734.8</v>
      </c>
      <c r="K73" s="17">
        <f t="shared" si="19"/>
        <v>364.65</v>
      </c>
      <c r="L73" s="17">
        <f t="shared" si="6"/>
        <v>674.38000000000011</v>
      </c>
      <c r="M73" s="17" t="s">
        <v>107</v>
      </c>
    </row>
    <row r="74" spans="1:13" x14ac:dyDescent="0.25">
      <c r="A74" s="14">
        <v>68</v>
      </c>
      <c r="B74" s="15">
        <v>40480</v>
      </c>
      <c r="C74" s="15"/>
      <c r="D74" s="15"/>
      <c r="E74" s="16" t="s">
        <v>83</v>
      </c>
      <c r="F74" s="17"/>
      <c r="G74" s="17"/>
      <c r="H74" s="17">
        <f t="shared" si="4"/>
        <v>734.8</v>
      </c>
      <c r="I74" s="17">
        <f t="shared" si="15"/>
        <v>309.7299999999999</v>
      </c>
      <c r="J74" s="17">
        <f t="shared" si="5"/>
        <v>734.8</v>
      </c>
      <c r="K74" s="17">
        <f t="shared" si="19"/>
        <v>364.65</v>
      </c>
      <c r="L74" s="17">
        <f t="shared" si="6"/>
        <v>674.38000000000011</v>
      </c>
      <c r="M74" s="17" t="s">
        <v>115</v>
      </c>
    </row>
    <row r="75" spans="1:13" x14ac:dyDescent="0.25">
      <c r="A75" s="14">
        <v>69</v>
      </c>
      <c r="B75" s="15">
        <v>40480</v>
      </c>
      <c r="C75" s="15">
        <v>40494</v>
      </c>
      <c r="D75" s="15"/>
      <c r="E75" s="16" t="s">
        <v>37</v>
      </c>
      <c r="F75" s="17"/>
      <c r="G75" s="17">
        <v>13</v>
      </c>
      <c r="H75" s="17">
        <f t="shared" si="4"/>
        <v>747.8</v>
      </c>
      <c r="I75" s="17">
        <f>I74-F75+G75-13</f>
        <v>309.7299999999999</v>
      </c>
      <c r="J75" s="17">
        <f t="shared" si="5"/>
        <v>747.8</v>
      </c>
      <c r="K75" s="17">
        <f t="shared" si="19"/>
        <v>364.65</v>
      </c>
      <c r="L75" s="17">
        <f>L74-F75+G75-13</f>
        <v>674.38000000000011</v>
      </c>
      <c r="M75" s="17" t="s">
        <v>63</v>
      </c>
    </row>
    <row r="76" spans="1:13" x14ac:dyDescent="0.25">
      <c r="A76" s="14">
        <v>70</v>
      </c>
      <c r="B76" s="15">
        <v>40485</v>
      </c>
      <c r="C76" s="15"/>
      <c r="D76" s="15"/>
      <c r="E76" s="16" t="s">
        <v>49</v>
      </c>
      <c r="F76" s="17"/>
      <c r="G76" s="17"/>
      <c r="H76" s="17">
        <f t="shared" si="4"/>
        <v>747.8</v>
      </c>
      <c r="I76" s="17">
        <f t="shared" si="15"/>
        <v>309.7299999999999</v>
      </c>
      <c r="J76" s="17">
        <f t="shared" si="5"/>
        <v>747.8</v>
      </c>
      <c r="K76" s="17">
        <f t="shared" si="19"/>
        <v>364.65</v>
      </c>
      <c r="L76" s="17">
        <f t="shared" si="6"/>
        <v>674.38000000000011</v>
      </c>
      <c r="M76" s="17" t="s">
        <v>120</v>
      </c>
    </row>
    <row r="77" spans="1:13" x14ac:dyDescent="0.25">
      <c r="A77" s="14">
        <v>71</v>
      </c>
      <c r="B77" s="15">
        <v>40494</v>
      </c>
      <c r="C77" s="15">
        <v>40494</v>
      </c>
      <c r="D77" s="15"/>
      <c r="E77" s="16" t="s">
        <v>22</v>
      </c>
      <c r="F77" s="17"/>
      <c r="G77" s="17">
        <v>162.65</v>
      </c>
      <c r="H77" s="17">
        <f t="shared" si="4"/>
        <v>910.44999999999993</v>
      </c>
      <c r="I77" s="17">
        <f t="shared" si="15"/>
        <v>472.37999999999988</v>
      </c>
      <c r="J77" s="17">
        <f t="shared" si="5"/>
        <v>910.44999999999993</v>
      </c>
      <c r="K77" s="17">
        <f t="shared" si="19"/>
        <v>364.65</v>
      </c>
      <c r="L77" s="17">
        <f t="shared" si="6"/>
        <v>837.03000000000009</v>
      </c>
      <c r="M77" s="17"/>
    </row>
    <row r="78" spans="1:13" x14ac:dyDescent="0.25">
      <c r="A78" s="14">
        <v>72</v>
      </c>
      <c r="B78" s="15">
        <v>40494</v>
      </c>
      <c r="C78" s="15"/>
      <c r="D78" s="15">
        <v>40518</v>
      </c>
      <c r="E78" s="16" t="s">
        <v>50</v>
      </c>
      <c r="F78" s="17"/>
      <c r="G78" s="17"/>
      <c r="H78" s="17">
        <f t="shared" si="4"/>
        <v>910.44999999999993</v>
      </c>
      <c r="I78" s="17">
        <f t="shared" si="15"/>
        <v>472.37999999999988</v>
      </c>
      <c r="J78" s="17">
        <f t="shared" si="5"/>
        <v>910.44999999999993</v>
      </c>
      <c r="K78" s="17">
        <f t="shared" si="19"/>
        <v>364.65</v>
      </c>
      <c r="L78" s="17">
        <f t="shared" si="6"/>
        <v>837.03000000000009</v>
      </c>
      <c r="M78" s="17" t="s">
        <v>121</v>
      </c>
    </row>
    <row r="79" spans="1:13" x14ac:dyDescent="0.25">
      <c r="A79" s="14">
        <v>73</v>
      </c>
      <c r="B79" s="15">
        <v>40498</v>
      </c>
      <c r="C79" s="15"/>
      <c r="D79" s="15">
        <v>40506</v>
      </c>
      <c r="E79" s="16" t="s">
        <v>51</v>
      </c>
      <c r="F79" s="17"/>
      <c r="G79" s="17"/>
      <c r="H79" s="17">
        <f t="shared" ref="H79:H143" si="20">H78-F79+G79</f>
        <v>910.44999999999993</v>
      </c>
      <c r="I79" s="17">
        <f t="shared" ref="I79:I143" si="21">I78-F79+G79</f>
        <v>472.37999999999988</v>
      </c>
      <c r="J79" s="17">
        <f t="shared" ref="J79:J143" si="22">J78+G79-F79</f>
        <v>910.44999999999993</v>
      </c>
      <c r="K79" s="17">
        <f t="shared" si="19"/>
        <v>364.65</v>
      </c>
      <c r="L79" s="17">
        <f t="shared" ref="L79:L143" si="23">L78-F79+G79</f>
        <v>837.03000000000009</v>
      </c>
      <c r="M79" s="17" t="s">
        <v>120</v>
      </c>
    </row>
    <row r="80" spans="1:13" x14ac:dyDescent="0.25">
      <c r="A80" s="14">
        <v>74</v>
      </c>
      <c r="B80" s="15">
        <v>40500</v>
      </c>
      <c r="C80" s="15">
        <v>40525</v>
      </c>
      <c r="D80" s="15"/>
      <c r="E80" s="16" t="s">
        <v>21</v>
      </c>
      <c r="F80" s="17"/>
      <c r="G80" s="17">
        <v>1.87</v>
      </c>
      <c r="H80" s="17">
        <f t="shared" si="20"/>
        <v>912.31999999999994</v>
      </c>
      <c r="I80" s="17">
        <f t="shared" si="21"/>
        <v>474.24999999999989</v>
      </c>
      <c r="J80" s="17">
        <f t="shared" si="22"/>
        <v>912.31999999999994</v>
      </c>
      <c r="K80" s="17">
        <f t="shared" si="19"/>
        <v>364.65</v>
      </c>
      <c r="L80" s="17">
        <f t="shared" si="23"/>
        <v>838.90000000000009</v>
      </c>
      <c r="M80" s="17"/>
    </row>
    <row r="81" spans="1:13" x14ac:dyDescent="0.25">
      <c r="A81" s="14">
        <v>75</v>
      </c>
      <c r="B81" s="15">
        <v>40511</v>
      </c>
      <c r="C81" s="15">
        <v>40525</v>
      </c>
      <c r="D81" s="15"/>
      <c r="E81" s="16" t="s">
        <v>21</v>
      </c>
      <c r="F81" s="17"/>
      <c r="G81" s="17">
        <v>2.84</v>
      </c>
      <c r="H81" s="17">
        <f t="shared" si="20"/>
        <v>915.16</v>
      </c>
      <c r="I81" s="17">
        <f t="shared" si="21"/>
        <v>477.08999999999986</v>
      </c>
      <c r="J81" s="17">
        <f t="shared" si="22"/>
        <v>915.16</v>
      </c>
      <c r="K81" s="17">
        <f t="shared" si="19"/>
        <v>364.65</v>
      </c>
      <c r="L81" s="17">
        <f t="shared" si="23"/>
        <v>841.74000000000012</v>
      </c>
      <c r="M81" s="17"/>
    </row>
    <row r="82" spans="1:13" x14ac:dyDescent="0.25">
      <c r="A82" s="14">
        <v>76</v>
      </c>
      <c r="B82" s="15">
        <v>40511</v>
      </c>
      <c r="C82" s="15">
        <v>40525</v>
      </c>
      <c r="D82" s="15"/>
      <c r="E82" s="16" t="s">
        <v>21</v>
      </c>
      <c r="F82" s="17"/>
      <c r="G82" s="17">
        <v>2.58</v>
      </c>
      <c r="H82" s="17">
        <f t="shared" si="20"/>
        <v>917.74</v>
      </c>
      <c r="I82" s="17">
        <f t="shared" si="21"/>
        <v>479.66999999999985</v>
      </c>
      <c r="J82" s="17">
        <f t="shared" si="22"/>
        <v>917.74</v>
      </c>
      <c r="K82" s="17">
        <f t="shared" si="19"/>
        <v>364.65</v>
      </c>
      <c r="L82" s="17">
        <f t="shared" si="23"/>
        <v>844.32000000000016</v>
      </c>
      <c r="M82" s="17"/>
    </row>
    <row r="83" spans="1:13" x14ac:dyDescent="0.25">
      <c r="A83" s="14">
        <v>77</v>
      </c>
      <c r="B83" s="15">
        <v>40515</v>
      </c>
      <c r="C83" s="15"/>
      <c r="D83" s="15"/>
      <c r="E83" s="16" t="s">
        <v>52</v>
      </c>
      <c r="F83" s="17"/>
      <c r="G83" s="17"/>
      <c r="H83" s="17">
        <f t="shared" si="20"/>
        <v>917.74</v>
      </c>
      <c r="I83" s="17">
        <f>I82-F83+G83</f>
        <v>479.66999999999985</v>
      </c>
      <c r="J83" s="17">
        <f t="shared" si="22"/>
        <v>917.74</v>
      </c>
      <c r="K83" s="17">
        <f t="shared" si="19"/>
        <v>364.65</v>
      </c>
      <c r="L83" s="17">
        <f t="shared" si="23"/>
        <v>844.32000000000016</v>
      </c>
      <c r="M83" s="17" t="s">
        <v>114</v>
      </c>
    </row>
    <row r="84" spans="1:13" x14ac:dyDescent="0.25">
      <c r="A84" s="14">
        <v>78</v>
      </c>
      <c r="B84" s="15">
        <v>40519</v>
      </c>
      <c r="C84" s="15"/>
      <c r="D84" s="15"/>
      <c r="E84" s="16" t="s">
        <v>27</v>
      </c>
      <c r="F84" s="17"/>
      <c r="G84" s="17"/>
      <c r="H84" s="17">
        <f t="shared" si="20"/>
        <v>917.74</v>
      </c>
      <c r="I84" s="17">
        <f>I83-F84+G84-304.31</f>
        <v>175.35999999999984</v>
      </c>
      <c r="J84" s="17">
        <f t="shared" si="22"/>
        <v>917.74</v>
      </c>
      <c r="K84" s="17">
        <f>324.14+40.51+304.31</f>
        <v>668.96</v>
      </c>
      <c r="L84" s="17">
        <f t="shared" si="23"/>
        <v>844.32000000000016</v>
      </c>
      <c r="M84" s="17" t="s">
        <v>122</v>
      </c>
    </row>
    <row r="85" spans="1:13" x14ac:dyDescent="0.25">
      <c r="A85" s="14">
        <v>79</v>
      </c>
      <c r="B85" s="15">
        <v>40519</v>
      </c>
      <c r="C85" s="15">
        <v>40525</v>
      </c>
      <c r="D85" s="15"/>
      <c r="E85" s="16" t="s">
        <v>28</v>
      </c>
      <c r="F85" s="17"/>
      <c r="G85" s="17">
        <v>37</v>
      </c>
      <c r="H85" s="17">
        <f t="shared" si="20"/>
        <v>954.74</v>
      </c>
      <c r="I85" s="17">
        <f>I84-F85+G85-37</f>
        <v>175.35999999999984</v>
      </c>
      <c r="J85" s="17">
        <f t="shared" si="22"/>
        <v>954.74</v>
      </c>
      <c r="K85" s="17">
        <f t="shared" ref="K85:K149" si="24">324.14+40.51+304.31</f>
        <v>668.96</v>
      </c>
      <c r="L85" s="17">
        <f>L84-F85+G85-37</f>
        <v>844.32000000000016</v>
      </c>
      <c r="M85" s="17" t="s">
        <v>113</v>
      </c>
    </row>
    <row r="86" spans="1:13" x14ac:dyDescent="0.25">
      <c r="A86" s="14">
        <v>80</v>
      </c>
      <c r="B86" s="15">
        <v>40519</v>
      </c>
      <c r="C86" s="15">
        <v>40525</v>
      </c>
      <c r="D86" s="15"/>
      <c r="E86" s="16" t="s">
        <v>29</v>
      </c>
      <c r="F86" s="17"/>
      <c r="G86" s="17">
        <v>307</v>
      </c>
      <c r="H86" s="17">
        <f t="shared" si="20"/>
        <v>1261.74</v>
      </c>
      <c r="I86" s="17">
        <f t="shared" si="21"/>
        <v>482.35999999999984</v>
      </c>
      <c r="J86" s="17">
        <f t="shared" si="22"/>
        <v>1261.74</v>
      </c>
      <c r="K86" s="17">
        <f t="shared" si="24"/>
        <v>668.96</v>
      </c>
      <c r="L86" s="17">
        <f t="shared" si="23"/>
        <v>1151.3200000000002</v>
      </c>
      <c r="M86" s="17"/>
    </row>
    <row r="87" spans="1:13" x14ac:dyDescent="0.25">
      <c r="A87" s="14">
        <v>81</v>
      </c>
      <c r="B87" s="15">
        <v>40519</v>
      </c>
      <c r="C87" s="15">
        <v>40525</v>
      </c>
      <c r="D87" s="15"/>
      <c r="E87" s="16" t="s">
        <v>34</v>
      </c>
      <c r="F87" s="17">
        <v>0.24</v>
      </c>
      <c r="G87" s="17"/>
      <c r="H87" s="17">
        <f t="shared" si="20"/>
        <v>1261.5</v>
      </c>
      <c r="I87" s="17">
        <f t="shared" si="21"/>
        <v>482.11999999999983</v>
      </c>
      <c r="J87" s="17">
        <f t="shared" si="22"/>
        <v>1261.5</v>
      </c>
      <c r="K87" s="17">
        <f t="shared" si="24"/>
        <v>668.96</v>
      </c>
      <c r="L87" s="17">
        <f t="shared" si="23"/>
        <v>1151.0800000000002</v>
      </c>
      <c r="M87" s="17"/>
    </row>
    <row r="88" spans="1:13" x14ac:dyDescent="0.25">
      <c r="A88" s="14">
        <v>82</v>
      </c>
      <c r="B88" s="15">
        <v>40519</v>
      </c>
      <c r="C88" s="15">
        <v>40525</v>
      </c>
      <c r="D88" s="15"/>
      <c r="E88" s="16" t="s">
        <v>46</v>
      </c>
      <c r="F88" s="17">
        <v>281</v>
      </c>
      <c r="G88" s="17"/>
      <c r="H88" s="17">
        <f t="shared" si="20"/>
        <v>980.5</v>
      </c>
      <c r="I88" s="17">
        <f t="shared" si="21"/>
        <v>201.11999999999983</v>
      </c>
      <c r="J88" s="17">
        <f t="shared" si="22"/>
        <v>980.5</v>
      </c>
      <c r="K88" s="17">
        <f t="shared" si="24"/>
        <v>668.96</v>
      </c>
      <c r="L88" s="17">
        <f t="shared" si="23"/>
        <v>870.08000000000015</v>
      </c>
      <c r="M88" s="17"/>
    </row>
    <row r="89" spans="1:13" x14ac:dyDescent="0.25">
      <c r="A89" s="14">
        <v>83</v>
      </c>
      <c r="B89" s="15">
        <v>40525</v>
      </c>
      <c r="C89" s="15">
        <v>40525</v>
      </c>
      <c r="D89" s="15"/>
      <c r="E89" s="16" t="s">
        <v>22</v>
      </c>
      <c r="F89" s="17"/>
      <c r="G89" s="17">
        <v>185.2</v>
      </c>
      <c r="H89" s="17">
        <f t="shared" si="20"/>
        <v>1165.7</v>
      </c>
      <c r="I89" s="17">
        <f t="shared" si="21"/>
        <v>386.31999999999982</v>
      </c>
      <c r="J89" s="17">
        <f t="shared" si="22"/>
        <v>1165.7</v>
      </c>
      <c r="K89" s="17">
        <f t="shared" si="24"/>
        <v>668.96</v>
      </c>
      <c r="L89" s="17">
        <f t="shared" si="23"/>
        <v>1055.2800000000002</v>
      </c>
      <c r="M89" s="17"/>
    </row>
    <row r="90" spans="1:13" x14ac:dyDescent="0.25">
      <c r="A90" s="14">
        <v>84</v>
      </c>
      <c r="B90" s="15">
        <v>40525</v>
      </c>
      <c r="C90" s="15"/>
      <c r="D90" s="15">
        <v>40547</v>
      </c>
      <c r="E90" s="16" t="s">
        <v>53</v>
      </c>
      <c r="F90" s="17"/>
      <c r="G90" s="17"/>
      <c r="H90" s="17">
        <f t="shared" si="20"/>
        <v>1165.7</v>
      </c>
      <c r="I90" s="17">
        <f t="shared" si="21"/>
        <v>386.31999999999982</v>
      </c>
      <c r="J90" s="17">
        <f t="shared" si="22"/>
        <v>1165.7</v>
      </c>
      <c r="K90" s="17">
        <f t="shared" si="24"/>
        <v>668.96</v>
      </c>
      <c r="L90" s="17">
        <f t="shared" si="23"/>
        <v>1055.2800000000002</v>
      </c>
      <c r="M90" s="17" t="s">
        <v>123</v>
      </c>
    </row>
    <row r="91" spans="1:13" x14ac:dyDescent="0.25">
      <c r="A91" s="14">
        <v>85</v>
      </c>
      <c r="B91" s="15">
        <v>40556</v>
      </c>
      <c r="C91" s="15">
        <v>40556</v>
      </c>
      <c r="D91" s="15"/>
      <c r="E91" s="16" t="s">
        <v>22</v>
      </c>
      <c r="F91" s="17"/>
      <c r="G91" s="17">
        <v>180.97</v>
      </c>
      <c r="H91" s="17">
        <f t="shared" si="20"/>
        <v>1346.67</v>
      </c>
      <c r="I91" s="17">
        <f t="shared" si="21"/>
        <v>567.28999999999985</v>
      </c>
      <c r="J91" s="17">
        <f t="shared" si="22"/>
        <v>1346.67</v>
      </c>
      <c r="K91" s="17">
        <f t="shared" si="24"/>
        <v>668.96</v>
      </c>
      <c r="L91" s="17">
        <f t="shared" si="23"/>
        <v>1236.2500000000002</v>
      </c>
      <c r="M91" s="17"/>
    </row>
    <row r="92" spans="1:13" x14ac:dyDescent="0.25">
      <c r="A92" s="14">
        <v>86</v>
      </c>
      <c r="B92" s="15">
        <v>40556</v>
      </c>
      <c r="C92" s="15"/>
      <c r="D92" s="15">
        <v>40577</v>
      </c>
      <c r="E92" s="16" t="s">
        <v>54</v>
      </c>
      <c r="F92" s="17"/>
      <c r="G92" s="17"/>
      <c r="H92" s="17">
        <f t="shared" si="20"/>
        <v>1346.67</v>
      </c>
      <c r="I92" s="17">
        <f t="shared" si="21"/>
        <v>567.28999999999985</v>
      </c>
      <c r="J92" s="17">
        <f t="shared" si="22"/>
        <v>1346.67</v>
      </c>
      <c r="K92" s="17">
        <f t="shared" si="24"/>
        <v>668.96</v>
      </c>
      <c r="L92" s="17">
        <f t="shared" si="23"/>
        <v>1236.2500000000002</v>
      </c>
      <c r="M92" s="17" t="s">
        <v>124</v>
      </c>
    </row>
    <row r="93" spans="1:13" x14ac:dyDescent="0.25">
      <c r="A93" s="14">
        <v>87</v>
      </c>
      <c r="B93" s="15">
        <v>40557</v>
      </c>
      <c r="C93" s="15">
        <v>40585</v>
      </c>
      <c r="D93" s="15"/>
      <c r="E93" s="16" t="s">
        <v>31</v>
      </c>
      <c r="F93" s="17">
        <v>266</v>
      </c>
      <c r="G93" s="17"/>
      <c r="H93" s="17">
        <f t="shared" si="20"/>
        <v>1080.67</v>
      </c>
      <c r="I93" s="17">
        <f t="shared" si="21"/>
        <v>301.28999999999985</v>
      </c>
      <c r="J93" s="17">
        <f t="shared" si="22"/>
        <v>1080.67</v>
      </c>
      <c r="K93" s="17">
        <f t="shared" si="24"/>
        <v>668.96</v>
      </c>
      <c r="L93" s="17">
        <f t="shared" si="23"/>
        <v>970.25000000000023</v>
      </c>
      <c r="M93" s="17" t="s">
        <v>96</v>
      </c>
    </row>
    <row r="94" spans="1:13" x14ac:dyDescent="0.25">
      <c r="A94" s="14">
        <v>88</v>
      </c>
      <c r="B94" s="15">
        <v>40585</v>
      </c>
      <c r="C94" s="15">
        <v>40585</v>
      </c>
      <c r="D94" s="15"/>
      <c r="E94" s="16" t="s">
        <v>22</v>
      </c>
      <c r="F94" s="17"/>
      <c r="G94" s="17">
        <v>177.42</v>
      </c>
      <c r="H94" s="17">
        <f t="shared" si="20"/>
        <v>1258.0900000000001</v>
      </c>
      <c r="I94" s="17">
        <f t="shared" si="21"/>
        <v>478.70999999999981</v>
      </c>
      <c r="J94" s="17">
        <f t="shared" si="22"/>
        <v>1258.0900000000001</v>
      </c>
      <c r="K94" s="17">
        <f t="shared" si="24"/>
        <v>668.96</v>
      </c>
      <c r="L94" s="17">
        <f t="shared" si="23"/>
        <v>1147.6700000000003</v>
      </c>
      <c r="M94" s="17"/>
    </row>
    <row r="95" spans="1:13" x14ac:dyDescent="0.25">
      <c r="A95" s="14">
        <v>89</v>
      </c>
      <c r="B95" s="15">
        <v>40585</v>
      </c>
      <c r="C95" s="15"/>
      <c r="D95" s="15">
        <v>40606</v>
      </c>
      <c r="E95" s="16" t="s">
        <v>55</v>
      </c>
      <c r="F95" s="17"/>
      <c r="G95" s="17"/>
      <c r="H95" s="17">
        <f t="shared" si="20"/>
        <v>1258.0900000000001</v>
      </c>
      <c r="I95" s="17">
        <f t="shared" si="21"/>
        <v>478.70999999999981</v>
      </c>
      <c r="J95" s="17">
        <f t="shared" si="22"/>
        <v>1258.0900000000001</v>
      </c>
      <c r="K95" s="17">
        <f t="shared" si="24"/>
        <v>668.96</v>
      </c>
      <c r="L95" s="17">
        <f t="shared" si="23"/>
        <v>1147.6700000000003</v>
      </c>
      <c r="M95" s="17" t="s">
        <v>125</v>
      </c>
    </row>
    <row r="96" spans="1:13" x14ac:dyDescent="0.25">
      <c r="A96" s="14">
        <v>90</v>
      </c>
      <c r="B96" s="15">
        <v>40602</v>
      </c>
      <c r="C96" s="15">
        <v>40617</v>
      </c>
      <c r="D96" s="15"/>
      <c r="E96" s="16" t="s">
        <v>21</v>
      </c>
      <c r="F96" s="17"/>
      <c r="G96" s="17">
        <v>3.68</v>
      </c>
      <c r="H96" s="17">
        <f t="shared" si="20"/>
        <v>1261.7700000000002</v>
      </c>
      <c r="I96" s="17">
        <f t="shared" si="21"/>
        <v>482.38999999999982</v>
      </c>
      <c r="J96" s="17">
        <f t="shared" si="22"/>
        <v>1261.7700000000002</v>
      </c>
      <c r="K96" s="17">
        <f t="shared" si="24"/>
        <v>668.96</v>
      </c>
      <c r="L96" s="17">
        <f t="shared" si="23"/>
        <v>1151.3500000000004</v>
      </c>
      <c r="M96" s="17"/>
    </row>
    <row r="97" spans="1:13" x14ac:dyDescent="0.25">
      <c r="A97" s="14">
        <v>91</v>
      </c>
      <c r="B97" s="15">
        <v>40602</v>
      </c>
      <c r="C97" s="15">
        <v>40617</v>
      </c>
      <c r="D97" s="15"/>
      <c r="E97" s="16" t="s">
        <v>21</v>
      </c>
      <c r="F97" s="17"/>
      <c r="G97" s="17">
        <v>2.58</v>
      </c>
      <c r="H97" s="17">
        <f t="shared" si="20"/>
        <v>1264.3500000000001</v>
      </c>
      <c r="I97" s="17">
        <f t="shared" si="21"/>
        <v>484.9699999999998</v>
      </c>
      <c r="J97" s="17">
        <f t="shared" si="22"/>
        <v>1264.3500000000001</v>
      </c>
      <c r="K97" s="17">
        <f t="shared" si="24"/>
        <v>668.96</v>
      </c>
      <c r="L97" s="17">
        <f t="shared" si="23"/>
        <v>1153.9300000000003</v>
      </c>
      <c r="M97" s="17"/>
    </row>
    <row r="98" spans="1:13" x14ac:dyDescent="0.25">
      <c r="A98" s="14">
        <v>92</v>
      </c>
      <c r="B98" s="15">
        <v>40603</v>
      </c>
      <c r="C98" s="15">
        <v>40617</v>
      </c>
      <c r="D98" s="15"/>
      <c r="E98" s="16" t="s">
        <v>31</v>
      </c>
      <c r="F98" s="17">
        <v>1000</v>
      </c>
      <c r="G98" s="17"/>
      <c r="H98" s="17">
        <f t="shared" si="20"/>
        <v>264.35000000000014</v>
      </c>
      <c r="I98" s="17">
        <f t="shared" si="21"/>
        <v>-515.0300000000002</v>
      </c>
      <c r="J98" s="17">
        <f t="shared" si="22"/>
        <v>264.35000000000014</v>
      </c>
      <c r="K98" s="17">
        <f t="shared" si="24"/>
        <v>668.96</v>
      </c>
      <c r="L98" s="17">
        <f t="shared" si="23"/>
        <v>153.93000000000029</v>
      </c>
      <c r="M98" s="17" t="s">
        <v>96</v>
      </c>
    </row>
    <row r="99" spans="1:13" x14ac:dyDescent="0.25">
      <c r="A99" s="14">
        <v>93</v>
      </c>
      <c r="B99" s="15">
        <v>40617</v>
      </c>
      <c r="C99" s="15">
        <v>40617</v>
      </c>
      <c r="D99" s="15"/>
      <c r="E99" s="16" t="s">
        <v>22</v>
      </c>
      <c r="F99" s="17"/>
      <c r="G99" s="17">
        <v>199.01</v>
      </c>
      <c r="H99" s="17">
        <f t="shared" si="20"/>
        <v>463.36000000000013</v>
      </c>
      <c r="I99" s="17">
        <f t="shared" si="21"/>
        <v>-316.02000000000021</v>
      </c>
      <c r="J99" s="17">
        <f t="shared" si="22"/>
        <v>463.36000000000013</v>
      </c>
      <c r="K99" s="17">
        <f t="shared" si="24"/>
        <v>668.96</v>
      </c>
      <c r="L99" s="17">
        <f t="shared" si="23"/>
        <v>352.94000000000028</v>
      </c>
      <c r="M99" s="17"/>
    </row>
    <row r="100" spans="1:13" x14ac:dyDescent="0.25">
      <c r="A100" s="14">
        <v>94</v>
      </c>
      <c r="B100" s="15">
        <v>40617</v>
      </c>
      <c r="C100" s="15"/>
      <c r="D100" s="15">
        <v>40637</v>
      </c>
      <c r="E100" s="16" t="s">
        <v>56</v>
      </c>
      <c r="F100" s="17"/>
      <c r="G100" s="17"/>
      <c r="H100" s="17">
        <f t="shared" si="20"/>
        <v>463.36000000000013</v>
      </c>
      <c r="I100" s="17">
        <f t="shared" si="21"/>
        <v>-316.02000000000021</v>
      </c>
      <c r="J100" s="17">
        <f t="shared" si="22"/>
        <v>463.36000000000013</v>
      </c>
      <c r="K100" s="17">
        <f t="shared" si="24"/>
        <v>668.96</v>
      </c>
      <c r="L100" s="17">
        <f t="shared" si="23"/>
        <v>352.94000000000028</v>
      </c>
      <c r="M100" s="17" t="s">
        <v>126</v>
      </c>
    </row>
    <row r="101" spans="1:13" x14ac:dyDescent="0.25">
      <c r="A101" s="14">
        <v>95</v>
      </c>
      <c r="B101" s="15">
        <v>40631</v>
      </c>
      <c r="C101" s="15">
        <v>40646</v>
      </c>
      <c r="D101" s="15"/>
      <c r="E101" s="16" t="s">
        <v>21</v>
      </c>
      <c r="F101" s="17"/>
      <c r="G101" s="17">
        <v>3.68</v>
      </c>
      <c r="H101" s="17">
        <f t="shared" si="20"/>
        <v>467.04000000000013</v>
      </c>
      <c r="I101" s="17">
        <f t="shared" si="21"/>
        <v>-312.3400000000002</v>
      </c>
      <c r="J101" s="17">
        <f t="shared" si="22"/>
        <v>467.04000000000013</v>
      </c>
      <c r="K101" s="17">
        <f t="shared" si="24"/>
        <v>668.96</v>
      </c>
      <c r="L101" s="17">
        <f t="shared" si="23"/>
        <v>356.62000000000029</v>
      </c>
      <c r="M101" s="17"/>
    </row>
    <row r="102" spans="1:13" x14ac:dyDescent="0.25">
      <c r="A102" s="14">
        <v>96</v>
      </c>
      <c r="B102" s="15">
        <v>40646</v>
      </c>
      <c r="C102" s="15">
        <v>40646</v>
      </c>
      <c r="D102" s="15"/>
      <c r="E102" s="16" t="s">
        <v>22</v>
      </c>
      <c r="F102" s="17"/>
      <c r="G102" s="17">
        <v>146.24</v>
      </c>
      <c r="H102" s="17">
        <f t="shared" si="20"/>
        <v>613.2800000000002</v>
      </c>
      <c r="I102" s="17">
        <f t="shared" si="21"/>
        <v>-166.10000000000019</v>
      </c>
      <c r="J102" s="17">
        <f t="shared" si="22"/>
        <v>613.2800000000002</v>
      </c>
      <c r="K102" s="17">
        <f t="shared" si="24"/>
        <v>668.96</v>
      </c>
      <c r="L102" s="17">
        <f t="shared" si="23"/>
        <v>502.8600000000003</v>
      </c>
      <c r="M102" s="17"/>
    </row>
    <row r="103" spans="1:13" x14ac:dyDescent="0.25">
      <c r="A103" s="14">
        <v>97</v>
      </c>
      <c r="B103" s="15">
        <v>40646</v>
      </c>
      <c r="C103" s="15"/>
      <c r="D103" s="15">
        <v>40666</v>
      </c>
      <c r="E103" s="16" t="s">
        <v>57</v>
      </c>
      <c r="F103" s="17"/>
      <c r="G103" s="17"/>
      <c r="H103" s="17">
        <f t="shared" si="20"/>
        <v>613.2800000000002</v>
      </c>
      <c r="I103" s="17">
        <f t="shared" si="21"/>
        <v>-166.10000000000019</v>
      </c>
      <c r="J103" s="17">
        <f t="shared" si="22"/>
        <v>613.2800000000002</v>
      </c>
      <c r="K103" s="17">
        <f t="shared" si="24"/>
        <v>668.96</v>
      </c>
      <c r="L103" s="17">
        <f t="shared" si="23"/>
        <v>502.8600000000003</v>
      </c>
      <c r="M103" s="17" t="s">
        <v>127</v>
      </c>
    </row>
    <row r="104" spans="1:13" x14ac:dyDescent="0.25">
      <c r="A104" s="14">
        <v>98</v>
      </c>
      <c r="B104" s="15">
        <v>40675</v>
      </c>
      <c r="C104" s="15">
        <v>40675</v>
      </c>
      <c r="D104" s="15"/>
      <c r="E104" s="16" t="s">
        <v>22</v>
      </c>
      <c r="F104" s="17"/>
      <c r="G104" s="17">
        <v>153.88</v>
      </c>
      <c r="H104" s="17">
        <f t="shared" si="20"/>
        <v>767.1600000000002</v>
      </c>
      <c r="I104" s="17">
        <f t="shared" si="21"/>
        <v>-12.220000000000198</v>
      </c>
      <c r="J104" s="17">
        <f t="shared" si="22"/>
        <v>767.1600000000002</v>
      </c>
      <c r="K104" s="17">
        <f t="shared" si="24"/>
        <v>668.96</v>
      </c>
      <c r="L104" s="17">
        <f t="shared" si="23"/>
        <v>656.74000000000024</v>
      </c>
      <c r="M104" s="17"/>
    </row>
    <row r="105" spans="1:13" x14ac:dyDescent="0.25">
      <c r="A105" s="14">
        <v>99</v>
      </c>
      <c r="B105" s="15">
        <v>40675</v>
      </c>
      <c r="C105" s="15"/>
      <c r="D105" s="15">
        <v>40696</v>
      </c>
      <c r="E105" s="16" t="s">
        <v>58</v>
      </c>
      <c r="F105" s="17"/>
      <c r="G105" s="17"/>
      <c r="H105" s="17">
        <f t="shared" si="20"/>
        <v>767.1600000000002</v>
      </c>
      <c r="I105" s="17">
        <f t="shared" si="21"/>
        <v>-12.220000000000198</v>
      </c>
      <c r="J105" s="17">
        <f t="shared" si="22"/>
        <v>767.1600000000002</v>
      </c>
      <c r="K105" s="17">
        <f t="shared" si="24"/>
        <v>668.96</v>
      </c>
      <c r="L105" s="17">
        <f t="shared" si="23"/>
        <v>656.74000000000024</v>
      </c>
      <c r="M105" s="17" t="s">
        <v>128</v>
      </c>
    </row>
    <row r="106" spans="1:13" x14ac:dyDescent="0.25">
      <c r="A106" s="14">
        <v>100</v>
      </c>
      <c r="B106" s="15">
        <v>40682</v>
      </c>
      <c r="C106" s="15"/>
      <c r="D106" s="15"/>
      <c r="E106" s="16" t="s">
        <v>145</v>
      </c>
      <c r="F106" s="17"/>
      <c r="G106" s="17"/>
      <c r="H106" s="17">
        <f>H104-F106+G106</f>
        <v>767.1600000000002</v>
      </c>
      <c r="I106" s="17">
        <f>I104-F106+G106</f>
        <v>-12.220000000000198</v>
      </c>
      <c r="J106" s="17">
        <f>J104+G106-F106</f>
        <v>767.1600000000002</v>
      </c>
      <c r="K106" s="17">
        <f t="shared" si="24"/>
        <v>668.96</v>
      </c>
      <c r="L106" s="17">
        <f>L104-F106+G106</f>
        <v>656.74000000000024</v>
      </c>
      <c r="M106" s="17"/>
    </row>
    <row r="107" spans="1:13" x14ac:dyDescent="0.25">
      <c r="A107" s="14">
        <v>101</v>
      </c>
      <c r="B107" s="15">
        <v>40694</v>
      </c>
      <c r="C107" s="15"/>
      <c r="D107" s="15"/>
      <c r="E107" s="16" t="s">
        <v>59</v>
      </c>
      <c r="F107" s="17">
        <v>2082.39</v>
      </c>
      <c r="G107" s="17">
        <v>2082.39</v>
      </c>
      <c r="H107" s="17">
        <f>H105-F107+G107</f>
        <v>767.16000000000031</v>
      </c>
      <c r="I107" s="17">
        <f>I105-F107+G107</f>
        <v>-12.220000000000255</v>
      </c>
      <c r="J107" s="17">
        <f>J105+G107-F107</f>
        <v>767.16000000000031</v>
      </c>
      <c r="K107" s="17">
        <f t="shared" si="24"/>
        <v>668.96</v>
      </c>
      <c r="L107" s="17">
        <f>L105-F107+G107</f>
        <v>656.74000000000024</v>
      </c>
      <c r="M107" s="17"/>
    </row>
    <row r="108" spans="1:13" x14ac:dyDescent="0.25">
      <c r="A108" s="14">
        <v>102</v>
      </c>
      <c r="B108" s="15">
        <v>40694</v>
      </c>
      <c r="C108" s="15">
        <v>40402</v>
      </c>
      <c r="D108" s="15"/>
      <c r="E108" s="16" t="s">
        <v>133</v>
      </c>
      <c r="F108" s="17">
        <v>37</v>
      </c>
      <c r="G108" s="17"/>
      <c r="H108" s="17">
        <f t="shared" si="20"/>
        <v>730.16000000000031</v>
      </c>
      <c r="I108" s="17">
        <f>I107-F108+G108+37</f>
        <v>-12.220000000000255</v>
      </c>
      <c r="J108" s="17">
        <f t="shared" si="22"/>
        <v>730.16000000000031</v>
      </c>
      <c r="K108" s="17">
        <f t="shared" si="24"/>
        <v>668.96</v>
      </c>
      <c r="L108" s="17">
        <f>L107-F108+G108+37</f>
        <v>656.74000000000024</v>
      </c>
      <c r="M108" s="17"/>
    </row>
    <row r="109" spans="1:13" x14ac:dyDescent="0.25">
      <c r="A109" s="14">
        <v>103</v>
      </c>
      <c r="B109" s="15">
        <v>40694</v>
      </c>
      <c r="C109" s="15"/>
      <c r="D109" s="15"/>
      <c r="E109" s="16" t="s">
        <v>32</v>
      </c>
      <c r="F109" s="17">
        <v>878</v>
      </c>
      <c r="G109" s="17">
        <v>878</v>
      </c>
      <c r="H109" s="17">
        <f t="shared" si="20"/>
        <v>730.16000000000031</v>
      </c>
      <c r="I109" s="17">
        <f t="shared" si="21"/>
        <v>-12.220000000000255</v>
      </c>
      <c r="J109" s="17">
        <f t="shared" si="22"/>
        <v>730.16000000000031</v>
      </c>
      <c r="K109" s="17">
        <f t="shared" si="24"/>
        <v>668.96</v>
      </c>
      <c r="L109" s="17">
        <f t="shared" si="23"/>
        <v>656.74000000000024</v>
      </c>
      <c r="M109" s="17"/>
    </row>
    <row r="110" spans="1:13" x14ac:dyDescent="0.25">
      <c r="A110" s="14">
        <v>104</v>
      </c>
      <c r="B110" s="15">
        <v>40694</v>
      </c>
      <c r="C110" s="15"/>
      <c r="D110" s="15"/>
      <c r="E110" s="16" t="s">
        <v>60</v>
      </c>
      <c r="F110" s="17">
        <v>36.200000000000003</v>
      </c>
      <c r="G110" s="17"/>
      <c r="H110" s="17">
        <f t="shared" si="20"/>
        <v>693.96000000000026</v>
      </c>
      <c r="I110" s="17">
        <f t="shared" si="21"/>
        <v>-48.420000000000258</v>
      </c>
      <c r="J110" s="17">
        <f t="shared" si="22"/>
        <v>693.96000000000026</v>
      </c>
      <c r="K110" s="17">
        <f t="shared" si="24"/>
        <v>668.96</v>
      </c>
      <c r="L110" s="17">
        <f t="shared" si="23"/>
        <v>620.54000000000019</v>
      </c>
      <c r="M110" s="17"/>
    </row>
    <row r="111" spans="1:13" x14ac:dyDescent="0.25">
      <c r="A111" s="14">
        <v>105</v>
      </c>
      <c r="B111" s="15">
        <v>40694</v>
      </c>
      <c r="C111" s="15">
        <v>40494</v>
      </c>
      <c r="D111" s="15"/>
      <c r="E111" s="16" t="s">
        <v>61</v>
      </c>
      <c r="F111" s="17">
        <v>13</v>
      </c>
      <c r="G111" s="17"/>
      <c r="H111" s="17">
        <f t="shared" si="20"/>
        <v>680.96000000000026</v>
      </c>
      <c r="I111" s="17">
        <f>I110-F111+G111+13</f>
        <v>-48.420000000000258</v>
      </c>
      <c r="J111" s="17">
        <f t="shared" si="22"/>
        <v>680.96000000000026</v>
      </c>
      <c r="K111" s="17">
        <f t="shared" si="24"/>
        <v>668.96</v>
      </c>
      <c r="L111" s="17">
        <f>L110-F111+G111+13</f>
        <v>620.54000000000019</v>
      </c>
      <c r="M111" s="17"/>
    </row>
    <row r="112" spans="1:13" x14ac:dyDescent="0.25">
      <c r="A112" s="14">
        <v>106</v>
      </c>
      <c r="B112" s="15">
        <v>40694</v>
      </c>
      <c r="C112" s="15">
        <v>40464</v>
      </c>
      <c r="D112" s="15"/>
      <c r="E112" s="16" t="s">
        <v>61</v>
      </c>
      <c r="F112" s="17">
        <v>13</v>
      </c>
      <c r="G112" s="17"/>
      <c r="H112" s="17">
        <f t="shared" si="20"/>
        <v>667.96000000000026</v>
      </c>
      <c r="I112" s="17">
        <f>I111-F112+G112+13</f>
        <v>-48.420000000000258</v>
      </c>
      <c r="J112" s="17">
        <f t="shared" si="22"/>
        <v>667.96000000000026</v>
      </c>
      <c r="K112" s="17">
        <f t="shared" si="24"/>
        <v>668.96</v>
      </c>
      <c r="L112" s="17">
        <f>L111-F112+G112+13</f>
        <v>620.54000000000019</v>
      </c>
      <c r="M112" s="17"/>
    </row>
    <row r="113" spans="1:13" x14ac:dyDescent="0.25">
      <c r="A113" s="14">
        <v>107</v>
      </c>
      <c r="B113" s="15">
        <v>40694</v>
      </c>
      <c r="C113" s="15"/>
      <c r="D113" s="15"/>
      <c r="E113" s="16" t="s">
        <v>84</v>
      </c>
      <c r="F113" s="17"/>
      <c r="G113" s="17"/>
      <c r="H113" s="17">
        <f t="shared" si="20"/>
        <v>667.96000000000026</v>
      </c>
      <c r="I113" s="17">
        <f t="shared" si="21"/>
        <v>-48.420000000000258</v>
      </c>
      <c r="J113" s="17">
        <f t="shared" si="22"/>
        <v>667.96000000000026</v>
      </c>
      <c r="K113" s="17">
        <f t="shared" si="24"/>
        <v>668.96</v>
      </c>
      <c r="L113" s="17">
        <f t="shared" si="23"/>
        <v>620.54000000000019</v>
      </c>
      <c r="M113" s="17" t="s">
        <v>91</v>
      </c>
    </row>
    <row r="114" spans="1:13" x14ac:dyDescent="0.25">
      <c r="A114" s="14">
        <v>108</v>
      </c>
      <c r="B114" s="15">
        <v>40694</v>
      </c>
      <c r="C114" s="15"/>
      <c r="D114" s="15">
        <v>40714</v>
      </c>
      <c r="E114" s="16" t="s">
        <v>62</v>
      </c>
      <c r="F114" s="17"/>
      <c r="G114" s="17"/>
      <c r="H114" s="17">
        <f t="shared" si="20"/>
        <v>667.96000000000026</v>
      </c>
      <c r="I114" s="17">
        <f t="shared" si="21"/>
        <v>-48.420000000000258</v>
      </c>
      <c r="J114" s="17">
        <f t="shared" si="22"/>
        <v>667.96000000000026</v>
      </c>
      <c r="K114" s="17">
        <f t="shared" si="24"/>
        <v>668.96</v>
      </c>
      <c r="L114" s="17">
        <f t="shared" si="23"/>
        <v>620.54000000000019</v>
      </c>
      <c r="M114" s="17" t="s">
        <v>134</v>
      </c>
    </row>
    <row r="115" spans="1:13" x14ac:dyDescent="0.25">
      <c r="A115" s="14">
        <v>109</v>
      </c>
      <c r="B115" s="15">
        <v>40703</v>
      </c>
      <c r="C115" s="15"/>
      <c r="D115" s="15"/>
      <c r="E115" s="16" t="s">
        <v>85</v>
      </c>
      <c r="F115" s="17"/>
      <c r="G115" s="17"/>
      <c r="H115" s="17">
        <f t="shared" si="20"/>
        <v>667.96000000000026</v>
      </c>
      <c r="I115" s="17">
        <f t="shared" si="21"/>
        <v>-48.420000000000258</v>
      </c>
      <c r="J115" s="17">
        <f t="shared" si="22"/>
        <v>667.96000000000026</v>
      </c>
      <c r="K115" s="17">
        <f t="shared" si="24"/>
        <v>668.96</v>
      </c>
      <c r="L115" s="17">
        <f t="shared" si="23"/>
        <v>620.54000000000019</v>
      </c>
      <c r="M115" s="17" t="s">
        <v>87</v>
      </c>
    </row>
    <row r="116" spans="1:13" x14ac:dyDescent="0.25">
      <c r="A116" s="14">
        <v>110</v>
      </c>
      <c r="B116" s="15">
        <v>40707</v>
      </c>
      <c r="C116" s="15">
        <v>40707</v>
      </c>
      <c r="D116" s="15"/>
      <c r="E116" s="16" t="s">
        <v>22</v>
      </c>
      <c r="F116" s="17"/>
      <c r="G116" s="17">
        <v>163.98</v>
      </c>
      <c r="H116" s="17">
        <f t="shared" si="20"/>
        <v>831.94000000000028</v>
      </c>
      <c r="I116" s="17">
        <f t="shared" si="21"/>
        <v>115.55999999999973</v>
      </c>
      <c r="J116" s="17">
        <f t="shared" si="22"/>
        <v>831.94000000000028</v>
      </c>
      <c r="K116" s="17">
        <f t="shared" si="24"/>
        <v>668.96</v>
      </c>
      <c r="L116" s="17">
        <f t="shared" si="23"/>
        <v>784.52000000000021</v>
      </c>
      <c r="M116" s="17"/>
    </row>
    <row r="117" spans="1:13" x14ac:dyDescent="0.25">
      <c r="A117" s="14">
        <v>111</v>
      </c>
      <c r="B117" s="15">
        <v>40707</v>
      </c>
      <c r="C117" s="15"/>
      <c r="D117" s="15">
        <v>40725</v>
      </c>
      <c r="E117" s="16" t="s">
        <v>64</v>
      </c>
      <c r="F117" s="17"/>
      <c r="G117" s="17"/>
      <c r="H117" s="17">
        <f t="shared" si="20"/>
        <v>831.94000000000028</v>
      </c>
      <c r="I117" s="17">
        <f t="shared" si="21"/>
        <v>115.55999999999973</v>
      </c>
      <c r="J117" s="17">
        <f t="shared" si="22"/>
        <v>831.94000000000028</v>
      </c>
      <c r="K117" s="17">
        <f t="shared" si="24"/>
        <v>668.96</v>
      </c>
      <c r="L117" s="17">
        <f t="shared" si="23"/>
        <v>784.52000000000021</v>
      </c>
      <c r="M117" s="17" t="s">
        <v>135</v>
      </c>
    </row>
    <row r="118" spans="1:13" x14ac:dyDescent="0.25">
      <c r="A118" s="14">
        <v>112</v>
      </c>
      <c r="B118" s="15">
        <v>40725</v>
      </c>
      <c r="C118" s="15">
        <v>40737</v>
      </c>
      <c r="D118" s="15"/>
      <c r="E118" s="16" t="s">
        <v>21</v>
      </c>
      <c r="F118" s="17"/>
      <c r="G118" s="17">
        <v>6.41</v>
      </c>
      <c r="H118" s="17">
        <f t="shared" si="20"/>
        <v>838.35000000000025</v>
      </c>
      <c r="I118" s="17">
        <f t="shared" si="21"/>
        <v>121.96999999999973</v>
      </c>
      <c r="J118" s="17">
        <f t="shared" si="22"/>
        <v>838.35000000000025</v>
      </c>
      <c r="K118" s="17">
        <f t="shared" si="24"/>
        <v>668.96</v>
      </c>
      <c r="L118" s="17">
        <f t="shared" si="23"/>
        <v>790.93000000000018</v>
      </c>
      <c r="M118" s="17"/>
    </row>
    <row r="119" spans="1:13" x14ac:dyDescent="0.25">
      <c r="A119" s="14">
        <v>113</v>
      </c>
      <c r="B119" s="15">
        <v>40729</v>
      </c>
      <c r="C119" s="15"/>
      <c r="D119" s="15">
        <v>40744</v>
      </c>
      <c r="E119" s="16" t="s">
        <v>65</v>
      </c>
      <c r="F119" s="17"/>
      <c r="G119" s="17"/>
      <c r="H119" s="17">
        <f t="shared" si="20"/>
        <v>838.35000000000025</v>
      </c>
      <c r="I119" s="17">
        <f t="shared" si="21"/>
        <v>121.96999999999973</v>
      </c>
      <c r="J119" s="17">
        <f t="shared" si="22"/>
        <v>838.35000000000025</v>
      </c>
      <c r="K119" s="17">
        <f t="shared" si="24"/>
        <v>668.96</v>
      </c>
      <c r="L119" s="17">
        <f t="shared" si="23"/>
        <v>790.93000000000018</v>
      </c>
      <c r="M119" s="17" t="s">
        <v>143</v>
      </c>
    </row>
    <row r="120" spans="1:13" x14ac:dyDescent="0.25">
      <c r="A120" s="14">
        <v>114</v>
      </c>
      <c r="B120" s="15">
        <v>40729</v>
      </c>
      <c r="C120" s="15"/>
      <c r="D120" s="15"/>
      <c r="E120" s="16" t="s">
        <v>86</v>
      </c>
      <c r="F120" s="17"/>
      <c r="G120" s="17"/>
      <c r="H120" s="17">
        <f t="shared" si="20"/>
        <v>838.35000000000025</v>
      </c>
      <c r="I120" s="17">
        <f t="shared" si="21"/>
        <v>121.96999999999973</v>
      </c>
      <c r="J120" s="17">
        <f t="shared" si="22"/>
        <v>838.35000000000025</v>
      </c>
      <c r="K120" s="17">
        <f t="shared" si="24"/>
        <v>668.96</v>
      </c>
      <c r="L120" s="17">
        <f t="shared" si="23"/>
        <v>790.93000000000018</v>
      </c>
      <c r="M120" s="17" t="s">
        <v>129</v>
      </c>
    </row>
    <row r="121" spans="1:13" x14ac:dyDescent="0.25">
      <c r="A121" s="14">
        <v>115</v>
      </c>
      <c r="B121" s="15">
        <v>40730</v>
      </c>
      <c r="C121" s="15">
        <v>40737</v>
      </c>
      <c r="D121" s="15"/>
      <c r="E121" s="16" t="s">
        <v>21</v>
      </c>
      <c r="F121" s="17"/>
      <c r="G121" s="17">
        <v>0.28999999999999998</v>
      </c>
      <c r="H121" s="17">
        <f t="shared" si="20"/>
        <v>838.64000000000021</v>
      </c>
      <c r="I121" s="17">
        <f t="shared" si="21"/>
        <v>122.25999999999974</v>
      </c>
      <c r="J121" s="17">
        <f t="shared" si="22"/>
        <v>838.64000000000021</v>
      </c>
      <c r="K121" s="17">
        <f t="shared" si="24"/>
        <v>668.96</v>
      </c>
      <c r="L121" s="17">
        <f t="shared" si="23"/>
        <v>791.22000000000014</v>
      </c>
      <c r="M121" s="17"/>
    </row>
    <row r="122" spans="1:13" x14ac:dyDescent="0.25">
      <c r="A122" s="14">
        <v>116</v>
      </c>
      <c r="B122" s="15">
        <v>40737</v>
      </c>
      <c r="C122" s="15">
        <v>40737</v>
      </c>
      <c r="D122" s="15"/>
      <c r="E122" s="16" t="s">
        <v>22</v>
      </c>
      <c r="F122" s="17"/>
      <c r="G122" s="17">
        <v>136.88</v>
      </c>
      <c r="H122" s="17">
        <f t="shared" si="20"/>
        <v>975.52000000000021</v>
      </c>
      <c r="I122" s="17">
        <f t="shared" si="21"/>
        <v>259.13999999999976</v>
      </c>
      <c r="J122" s="17">
        <f t="shared" si="22"/>
        <v>975.52000000000021</v>
      </c>
      <c r="K122" s="17">
        <f t="shared" si="24"/>
        <v>668.96</v>
      </c>
      <c r="L122" s="17">
        <f t="shared" si="23"/>
        <v>928.10000000000014</v>
      </c>
      <c r="M122" s="17"/>
    </row>
    <row r="123" spans="1:13" x14ac:dyDescent="0.25">
      <c r="A123" s="14">
        <v>117</v>
      </c>
      <c r="B123" s="15">
        <v>40737</v>
      </c>
      <c r="C123" s="15"/>
      <c r="D123" s="15">
        <v>40757</v>
      </c>
      <c r="E123" s="16" t="s">
        <v>66</v>
      </c>
      <c r="F123" s="17"/>
      <c r="G123" s="17"/>
      <c r="H123" s="17">
        <f t="shared" si="20"/>
        <v>975.52000000000021</v>
      </c>
      <c r="I123" s="17">
        <f t="shared" si="21"/>
        <v>259.13999999999976</v>
      </c>
      <c r="J123" s="17">
        <f t="shared" si="22"/>
        <v>975.52000000000021</v>
      </c>
      <c r="K123" s="17">
        <f t="shared" si="24"/>
        <v>668.96</v>
      </c>
      <c r="L123" s="17">
        <f t="shared" si="23"/>
        <v>928.10000000000014</v>
      </c>
      <c r="M123" s="17" t="s">
        <v>136</v>
      </c>
    </row>
    <row r="124" spans="1:13" x14ac:dyDescent="0.25">
      <c r="A124" s="14">
        <v>118</v>
      </c>
      <c r="B124" s="15">
        <v>40739</v>
      </c>
      <c r="C124" s="15"/>
      <c r="D124" s="15">
        <v>40749</v>
      </c>
      <c r="E124" s="16" t="s">
        <v>67</v>
      </c>
      <c r="F124" s="17"/>
      <c r="G124" s="17"/>
      <c r="H124" s="17">
        <f t="shared" si="20"/>
        <v>975.52000000000021</v>
      </c>
      <c r="I124" s="17">
        <f t="shared" si="21"/>
        <v>259.13999999999976</v>
      </c>
      <c r="J124" s="17">
        <f t="shared" si="22"/>
        <v>975.52000000000021</v>
      </c>
      <c r="K124" s="17">
        <f t="shared" si="24"/>
        <v>668.96</v>
      </c>
      <c r="L124" s="17">
        <f t="shared" si="23"/>
        <v>928.10000000000014</v>
      </c>
      <c r="M124" s="17" t="s">
        <v>143</v>
      </c>
    </row>
    <row r="125" spans="1:13" x14ac:dyDescent="0.25">
      <c r="A125" s="14">
        <v>119</v>
      </c>
      <c r="B125" s="15">
        <v>40743</v>
      </c>
      <c r="C125" s="15">
        <v>40767</v>
      </c>
      <c r="D125" s="15"/>
      <c r="E125" s="16" t="s">
        <v>21</v>
      </c>
      <c r="F125" s="17"/>
      <c r="G125" s="17">
        <v>1.64</v>
      </c>
      <c r="H125" s="17">
        <f t="shared" si="20"/>
        <v>977.1600000000002</v>
      </c>
      <c r="I125" s="17">
        <f t="shared" si="21"/>
        <v>260.77999999999975</v>
      </c>
      <c r="J125" s="17">
        <f t="shared" si="22"/>
        <v>977.1600000000002</v>
      </c>
      <c r="K125" s="17">
        <f t="shared" si="24"/>
        <v>668.96</v>
      </c>
      <c r="L125" s="17">
        <f t="shared" si="23"/>
        <v>929.74000000000012</v>
      </c>
      <c r="M125" s="17"/>
    </row>
    <row r="126" spans="1:13" x14ac:dyDescent="0.25">
      <c r="A126" s="14">
        <v>120</v>
      </c>
      <c r="B126" s="15">
        <v>40751</v>
      </c>
      <c r="C126" s="15">
        <v>40767</v>
      </c>
      <c r="D126" s="15"/>
      <c r="E126" s="16" t="s">
        <v>37</v>
      </c>
      <c r="F126" s="17"/>
      <c r="G126" s="17">
        <v>13</v>
      </c>
      <c r="H126" s="17">
        <f t="shared" si="20"/>
        <v>990.1600000000002</v>
      </c>
      <c r="I126" s="17">
        <f t="shared" si="21"/>
        <v>273.77999999999975</v>
      </c>
      <c r="J126" s="17">
        <f t="shared" si="22"/>
        <v>990.1600000000002</v>
      </c>
      <c r="K126" s="17">
        <f t="shared" si="24"/>
        <v>668.96</v>
      </c>
      <c r="L126" s="17">
        <f t="shared" si="23"/>
        <v>942.74000000000012</v>
      </c>
      <c r="M126" s="17"/>
    </row>
    <row r="127" spans="1:13" x14ac:dyDescent="0.25">
      <c r="A127" s="14">
        <v>121</v>
      </c>
      <c r="B127" s="15">
        <v>40751</v>
      </c>
      <c r="C127" s="15">
        <v>40767</v>
      </c>
      <c r="D127" s="15"/>
      <c r="E127" s="16" t="s">
        <v>81</v>
      </c>
      <c r="F127" s="17">
        <v>164</v>
      </c>
      <c r="G127" s="17"/>
      <c r="H127" s="17">
        <f t="shared" si="20"/>
        <v>826.1600000000002</v>
      </c>
      <c r="I127" s="17">
        <f t="shared" si="21"/>
        <v>109.77999999999975</v>
      </c>
      <c r="J127" s="17">
        <f t="shared" si="22"/>
        <v>826.1600000000002</v>
      </c>
      <c r="K127" s="17">
        <f t="shared" si="24"/>
        <v>668.96</v>
      </c>
      <c r="L127" s="17">
        <f t="shared" si="23"/>
        <v>778.74000000000012</v>
      </c>
      <c r="M127" s="17"/>
    </row>
    <row r="128" spans="1:13" x14ac:dyDescent="0.25">
      <c r="A128" s="14">
        <v>122</v>
      </c>
      <c r="B128" s="15">
        <v>40757</v>
      </c>
      <c r="C128" s="15">
        <v>40767</v>
      </c>
      <c r="D128" s="15"/>
      <c r="E128" s="16" t="s">
        <v>21</v>
      </c>
      <c r="F128" s="17"/>
      <c r="G128" s="17">
        <v>6.41</v>
      </c>
      <c r="H128" s="17">
        <f t="shared" si="20"/>
        <v>832.57000000000016</v>
      </c>
      <c r="I128" s="17">
        <f t="shared" si="21"/>
        <v>116.18999999999974</v>
      </c>
      <c r="J128" s="17">
        <f t="shared" si="22"/>
        <v>832.57000000000016</v>
      </c>
      <c r="K128" s="17">
        <f t="shared" si="24"/>
        <v>668.96</v>
      </c>
      <c r="L128" s="17">
        <f t="shared" si="23"/>
        <v>785.15000000000009</v>
      </c>
      <c r="M128" s="17"/>
    </row>
    <row r="129" spans="1:13" x14ac:dyDescent="0.25">
      <c r="A129" s="14">
        <v>123</v>
      </c>
      <c r="B129" s="15">
        <v>40758</v>
      </c>
      <c r="C129" s="15"/>
      <c r="D129" s="15">
        <v>40773</v>
      </c>
      <c r="E129" s="16" t="s">
        <v>68</v>
      </c>
      <c r="F129" s="17"/>
      <c r="G129" s="17"/>
      <c r="H129" s="17">
        <f t="shared" si="20"/>
        <v>832.57000000000016</v>
      </c>
      <c r="I129" s="17">
        <f t="shared" si="21"/>
        <v>116.18999999999974</v>
      </c>
      <c r="J129" s="17">
        <f t="shared" si="22"/>
        <v>832.57000000000016</v>
      </c>
      <c r="K129" s="17">
        <f t="shared" si="24"/>
        <v>668.96</v>
      </c>
      <c r="L129" s="17">
        <f t="shared" si="23"/>
        <v>785.15000000000009</v>
      </c>
      <c r="M129" s="17" t="s">
        <v>144</v>
      </c>
    </row>
    <row r="130" spans="1:13" x14ac:dyDescent="0.25">
      <c r="A130" s="14">
        <v>124</v>
      </c>
      <c r="B130" s="15">
        <v>40759</v>
      </c>
      <c r="C130" s="15">
        <v>40767</v>
      </c>
      <c r="D130" s="15"/>
      <c r="E130" s="16" t="s">
        <v>21</v>
      </c>
      <c r="F130" s="17"/>
      <c r="G130" s="17">
        <v>0.28999999999999998</v>
      </c>
      <c r="H130" s="17">
        <f t="shared" si="20"/>
        <v>832.86000000000013</v>
      </c>
      <c r="I130" s="17">
        <f t="shared" si="21"/>
        <v>116.47999999999975</v>
      </c>
      <c r="J130" s="17">
        <f t="shared" si="22"/>
        <v>832.86000000000013</v>
      </c>
      <c r="K130" s="17">
        <f t="shared" si="24"/>
        <v>668.96</v>
      </c>
      <c r="L130" s="17">
        <f t="shared" si="23"/>
        <v>785.44</v>
      </c>
      <c r="M130" s="17"/>
    </row>
    <row r="131" spans="1:13" x14ac:dyDescent="0.25">
      <c r="A131" s="14">
        <v>125</v>
      </c>
      <c r="B131" s="15">
        <v>40767</v>
      </c>
      <c r="C131" s="15">
        <v>40767</v>
      </c>
      <c r="D131" s="15"/>
      <c r="E131" s="16" t="s">
        <v>46</v>
      </c>
      <c r="F131" s="17">
        <v>307</v>
      </c>
      <c r="G131" s="17"/>
      <c r="H131" s="17">
        <f t="shared" si="20"/>
        <v>525.86000000000013</v>
      </c>
      <c r="I131" s="17">
        <f t="shared" si="21"/>
        <v>-190.52000000000027</v>
      </c>
      <c r="J131" s="17">
        <f t="shared" si="22"/>
        <v>525.86000000000013</v>
      </c>
      <c r="K131" s="17">
        <f t="shared" si="24"/>
        <v>668.96</v>
      </c>
      <c r="L131" s="17">
        <f t="shared" si="23"/>
        <v>478.44000000000005</v>
      </c>
      <c r="M131" s="17"/>
    </row>
    <row r="132" spans="1:13" x14ac:dyDescent="0.25">
      <c r="A132" s="14">
        <v>126</v>
      </c>
      <c r="B132" s="15">
        <v>40767</v>
      </c>
      <c r="C132" s="15">
        <v>40767</v>
      </c>
      <c r="D132" s="15"/>
      <c r="E132" s="16" t="s">
        <v>34</v>
      </c>
      <c r="F132" s="17">
        <v>0.36</v>
      </c>
      <c r="G132" s="17"/>
      <c r="H132" s="17">
        <f t="shared" si="20"/>
        <v>525.50000000000011</v>
      </c>
      <c r="I132" s="17">
        <f t="shared" si="21"/>
        <v>-190.88000000000028</v>
      </c>
      <c r="J132" s="17">
        <f t="shared" si="22"/>
        <v>525.50000000000011</v>
      </c>
      <c r="K132" s="17">
        <f t="shared" si="24"/>
        <v>668.96</v>
      </c>
      <c r="L132" s="17">
        <f t="shared" si="23"/>
        <v>478.08000000000004</v>
      </c>
      <c r="M132" s="17"/>
    </row>
    <row r="133" spans="1:13" x14ac:dyDescent="0.25">
      <c r="A133" s="14">
        <v>127</v>
      </c>
      <c r="B133" s="15">
        <v>40767</v>
      </c>
      <c r="C133" s="15">
        <v>40767</v>
      </c>
      <c r="D133" s="15"/>
      <c r="E133" s="16" t="s">
        <v>22</v>
      </c>
      <c r="F133" s="17"/>
      <c r="G133" s="17">
        <v>82.4</v>
      </c>
      <c r="H133" s="17">
        <f t="shared" si="20"/>
        <v>607.90000000000009</v>
      </c>
      <c r="I133" s="17">
        <f t="shared" si="21"/>
        <v>-108.48000000000027</v>
      </c>
      <c r="J133" s="17">
        <f t="shared" si="22"/>
        <v>607.90000000000009</v>
      </c>
      <c r="K133" s="17">
        <f t="shared" si="24"/>
        <v>668.96</v>
      </c>
      <c r="L133" s="17">
        <f t="shared" si="23"/>
        <v>560.48</v>
      </c>
      <c r="M133" s="17"/>
    </row>
    <row r="134" spans="1:13" x14ac:dyDescent="0.25">
      <c r="A134" s="14">
        <v>128</v>
      </c>
      <c r="B134" s="15">
        <v>40767</v>
      </c>
      <c r="C134" s="15"/>
      <c r="D134" s="15">
        <v>40787</v>
      </c>
      <c r="E134" s="16" t="s">
        <v>69</v>
      </c>
      <c r="F134" s="17"/>
      <c r="G134" s="17"/>
      <c r="H134" s="17">
        <f t="shared" si="20"/>
        <v>607.90000000000009</v>
      </c>
      <c r="I134" s="17">
        <f t="shared" si="21"/>
        <v>-108.48000000000027</v>
      </c>
      <c r="J134" s="17">
        <f t="shared" si="22"/>
        <v>607.90000000000009</v>
      </c>
      <c r="K134" s="17">
        <f t="shared" si="24"/>
        <v>668.96</v>
      </c>
      <c r="L134" s="17">
        <f t="shared" si="23"/>
        <v>560.48</v>
      </c>
      <c r="M134" s="17" t="s">
        <v>137</v>
      </c>
    </row>
    <row r="135" spans="1:13" x14ac:dyDescent="0.25">
      <c r="A135" s="14">
        <v>129</v>
      </c>
      <c r="B135" s="15">
        <v>40786</v>
      </c>
      <c r="C135" s="15">
        <v>40799</v>
      </c>
      <c r="D135" s="15"/>
      <c r="E135" s="16" t="s">
        <v>21</v>
      </c>
      <c r="F135" s="17"/>
      <c r="G135" s="17">
        <v>5.68</v>
      </c>
      <c r="H135" s="17">
        <f t="shared" si="20"/>
        <v>613.58000000000004</v>
      </c>
      <c r="I135" s="17">
        <f t="shared" si="21"/>
        <v>-102.80000000000027</v>
      </c>
      <c r="J135" s="17">
        <f t="shared" si="22"/>
        <v>613.58000000000004</v>
      </c>
      <c r="K135" s="17">
        <f t="shared" si="24"/>
        <v>668.96</v>
      </c>
      <c r="L135" s="17">
        <f t="shared" si="23"/>
        <v>566.16</v>
      </c>
      <c r="M135" s="17"/>
    </row>
    <row r="136" spans="1:13" x14ac:dyDescent="0.25">
      <c r="A136" s="14">
        <v>130</v>
      </c>
      <c r="B136" s="15">
        <v>40788</v>
      </c>
      <c r="C136" s="15">
        <v>40799</v>
      </c>
      <c r="D136" s="15"/>
      <c r="E136" s="16" t="s">
        <v>21</v>
      </c>
      <c r="F136" s="17"/>
      <c r="G136" s="17">
        <v>0.28999999999999998</v>
      </c>
      <c r="H136" s="17">
        <f t="shared" si="20"/>
        <v>613.87</v>
      </c>
      <c r="I136" s="17">
        <f t="shared" si="21"/>
        <v>-102.51000000000026</v>
      </c>
      <c r="J136" s="17">
        <f t="shared" si="22"/>
        <v>613.87</v>
      </c>
      <c r="K136" s="17">
        <f t="shared" si="24"/>
        <v>668.96</v>
      </c>
      <c r="L136" s="17">
        <f t="shared" si="23"/>
        <v>566.44999999999993</v>
      </c>
      <c r="M136" s="17"/>
    </row>
    <row r="137" spans="1:13" x14ac:dyDescent="0.25">
      <c r="A137" s="14">
        <v>131</v>
      </c>
      <c r="B137" s="15">
        <v>40799</v>
      </c>
      <c r="C137" s="15"/>
      <c r="D137" s="15">
        <v>40819</v>
      </c>
      <c r="E137" s="16" t="s">
        <v>70</v>
      </c>
      <c r="F137" s="17"/>
      <c r="G137" s="17"/>
      <c r="H137" s="17">
        <f t="shared" si="20"/>
        <v>613.87</v>
      </c>
      <c r="I137" s="17">
        <f t="shared" si="21"/>
        <v>-102.51000000000026</v>
      </c>
      <c r="J137" s="17">
        <f t="shared" si="22"/>
        <v>613.87</v>
      </c>
      <c r="K137" s="17">
        <f t="shared" si="24"/>
        <v>668.96</v>
      </c>
      <c r="L137" s="17">
        <f t="shared" si="23"/>
        <v>566.44999999999993</v>
      </c>
      <c r="M137" s="17" t="s">
        <v>138</v>
      </c>
    </row>
    <row r="138" spans="1:13" x14ac:dyDescent="0.25">
      <c r="A138" s="14">
        <v>132</v>
      </c>
      <c r="B138" s="15">
        <v>40802</v>
      </c>
      <c r="C138" s="15">
        <v>40819</v>
      </c>
      <c r="D138" s="15"/>
      <c r="E138" s="16" t="s">
        <v>71</v>
      </c>
      <c r="F138" s="17"/>
      <c r="G138" s="17">
        <v>6.1</v>
      </c>
      <c r="H138" s="17">
        <f t="shared" si="20"/>
        <v>619.97</v>
      </c>
      <c r="I138" s="17">
        <f t="shared" si="21"/>
        <v>-96.410000000000267</v>
      </c>
      <c r="J138" s="17">
        <f t="shared" si="22"/>
        <v>619.97</v>
      </c>
      <c r="K138" s="17">
        <f t="shared" si="24"/>
        <v>668.96</v>
      </c>
      <c r="L138" s="17">
        <f t="shared" si="23"/>
        <v>572.54999999999995</v>
      </c>
      <c r="M138" s="17"/>
    </row>
    <row r="139" spans="1:13" x14ac:dyDescent="0.25">
      <c r="A139" s="14">
        <v>133</v>
      </c>
      <c r="B139" s="15">
        <v>40802</v>
      </c>
      <c r="C139" s="15">
        <v>40819</v>
      </c>
      <c r="D139" s="15"/>
      <c r="E139" s="16" t="s">
        <v>29</v>
      </c>
      <c r="F139" s="17"/>
      <c r="G139" s="17">
        <v>310</v>
      </c>
      <c r="H139" s="17">
        <f t="shared" si="20"/>
        <v>929.97</v>
      </c>
      <c r="I139" s="17">
        <f t="shared" si="21"/>
        <v>213.58999999999975</v>
      </c>
      <c r="J139" s="17">
        <f t="shared" si="22"/>
        <v>929.97</v>
      </c>
      <c r="K139" s="17">
        <f t="shared" si="24"/>
        <v>668.96</v>
      </c>
      <c r="L139" s="17">
        <f t="shared" si="23"/>
        <v>882.55</v>
      </c>
      <c r="M139" s="17"/>
    </row>
    <row r="140" spans="1:13" x14ac:dyDescent="0.25">
      <c r="A140" s="14">
        <v>134</v>
      </c>
      <c r="B140" s="15">
        <v>40802</v>
      </c>
      <c r="C140" s="15"/>
      <c r="D140" s="15"/>
      <c r="E140" s="16" t="s">
        <v>22</v>
      </c>
      <c r="F140" s="17"/>
      <c r="G140" s="17">
        <v>39.42</v>
      </c>
      <c r="H140" s="17">
        <f t="shared" si="20"/>
        <v>969.39</v>
      </c>
      <c r="I140" s="17">
        <f t="shared" si="21"/>
        <v>253.00999999999976</v>
      </c>
      <c r="J140" s="17">
        <f t="shared" si="22"/>
        <v>969.39</v>
      </c>
      <c r="K140" s="17">
        <f t="shared" si="24"/>
        <v>668.96</v>
      </c>
      <c r="L140" s="17">
        <f t="shared" si="23"/>
        <v>921.96999999999991</v>
      </c>
      <c r="M140" s="17"/>
    </row>
    <row r="141" spans="1:13" x14ac:dyDescent="0.25">
      <c r="A141" s="14">
        <v>135</v>
      </c>
      <c r="B141" s="15">
        <v>40807</v>
      </c>
      <c r="C141" s="15"/>
      <c r="D141" s="15"/>
      <c r="E141" s="16" t="s">
        <v>22</v>
      </c>
      <c r="F141" s="17">
        <v>39.42</v>
      </c>
      <c r="G141" s="17"/>
      <c r="H141" s="17">
        <f t="shared" si="20"/>
        <v>929.97</v>
      </c>
      <c r="I141" s="17">
        <f t="shared" si="21"/>
        <v>213.58999999999975</v>
      </c>
      <c r="J141" s="17">
        <f t="shared" si="22"/>
        <v>929.97</v>
      </c>
      <c r="K141" s="17">
        <f t="shared" si="24"/>
        <v>668.96</v>
      </c>
      <c r="L141" s="17">
        <f t="shared" si="23"/>
        <v>882.55</v>
      </c>
      <c r="M141" s="17"/>
    </row>
    <row r="142" spans="1:13" x14ac:dyDescent="0.25">
      <c r="A142" s="14">
        <v>136</v>
      </c>
      <c r="B142" s="15">
        <v>40807</v>
      </c>
      <c r="C142" s="15">
        <v>41185</v>
      </c>
      <c r="D142" s="15"/>
      <c r="E142" s="16" t="s">
        <v>22</v>
      </c>
      <c r="F142" s="17"/>
      <c r="G142" s="17">
        <v>65.47</v>
      </c>
      <c r="H142" s="17">
        <f t="shared" si="20"/>
        <v>995.44</v>
      </c>
      <c r="I142" s="17">
        <f t="shared" si="21"/>
        <v>279.05999999999972</v>
      </c>
      <c r="J142" s="17">
        <f t="shared" si="22"/>
        <v>995.44</v>
      </c>
      <c r="K142" s="17">
        <f t="shared" si="24"/>
        <v>668.96</v>
      </c>
      <c r="L142" s="17">
        <f t="shared" si="23"/>
        <v>948.02</v>
      </c>
      <c r="M142" s="17"/>
    </row>
    <row r="143" spans="1:13" x14ac:dyDescent="0.25">
      <c r="A143" s="14">
        <v>137</v>
      </c>
      <c r="B143" s="15">
        <v>40816</v>
      </c>
      <c r="C143" s="15">
        <v>40819</v>
      </c>
      <c r="D143" s="15"/>
      <c r="E143" s="16" t="s">
        <v>21</v>
      </c>
      <c r="F143" s="17"/>
      <c r="G143" s="17">
        <v>5.68</v>
      </c>
      <c r="H143" s="17">
        <f t="shared" si="20"/>
        <v>1001.12</v>
      </c>
      <c r="I143" s="17">
        <f t="shared" si="21"/>
        <v>284.73999999999972</v>
      </c>
      <c r="J143" s="17">
        <f t="shared" si="22"/>
        <v>1001.12</v>
      </c>
      <c r="K143" s="17">
        <f t="shared" si="24"/>
        <v>668.96</v>
      </c>
      <c r="L143" s="17">
        <f t="shared" si="23"/>
        <v>953.69999999999993</v>
      </c>
      <c r="M143" s="17"/>
    </row>
    <row r="144" spans="1:13" x14ac:dyDescent="0.25">
      <c r="A144" s="14">
        <v>138</v>
      </c>
      <c r="B144" s="15">
        <v>40819</v>
      </c>
      <c r="C144" s="15">
        <v>40819</v>
      </c>
      <c r="D144" s="15"/>
      <c r="E144" s="16" t="s">
        <v>22</v>
      </c>
      <c r="F144" s="17"/>
      <c r="G144" s="17">
        <v>75.09</v>
      </c>
      <c r="H144" s="17">
        <f t="shared" ref="H144:H158" si="25">H143-F144+G144</f>
        <v>1076.21</v>
      </c>
      <c r="I144" s="17">
        <f t="shared" ref="I144:I158" si="26">I143-F144+G144</f>
        <v>359.8299999999997</v>
      </c>
      <c r="J144" s="17">
        <f t="shared" ref="J144:J158" si="27">J143+G144-F144</f>
        <v>1076.21</v>
      </c>
      <c r="K144" s="17">
        <f t="shared" si="24"/>
        <v>668.96</v>
      </c>
      <c r="L144" s="17">
        <f t="shared" ref="L144:L158" si="28">L143-F144+G144</f>
        <v>1028.79</v>
      </c>
      <c r="M144" s="17"/>
    </row>
    <row r="145" spans="1:13" x14ac:dyDescent="0.25">
      <c r="A145" s="14">
        <v>139</v>
      </c>
      <c r="B145" s="15">
        <v>40819</v>
      </c>
      <c r="C145" s="15"/>
      <c r="D145" s="15">
        <v>40837</v>
      </c>
      <c r="E145" s="16" t="s">
        <v>72</v>
      </c>
      <c r="F145" s="17"/>
      <c r="G145" s="17"/>
      <c r="H145" s="17">
        <f t="shared" si="25"/>
        <v>1076.21</v>
      </c>
      <c r="I145" s="17">
        <f t="shared" si="26"/>
        <v>359.8299999999997</v>
      </c>
      <c r="J145" s="17">
        <f t="shared" si="27"/>
        <v>1076.21</v>
      </c>
      <c r="K145" s="17">
        <f t="shared" si="24"/>
        <v>668.96</v>
      </c>
      <c r="L145" s="17">
        <f t="shared" si="28"/>
        <v>1028.79</v>
      </c>
      <c r="M145" s="17" t="s">
        <v>139</v>
      </c>
    </row>
    <row r="146" spans="1:13" x14ac:dyDescent="0.25">
      <c r="A146" s="14">
        <v>140</v>
      </c>
      <c r="B146" s="15">
        <v>40820</v>
      </c>
      <c r="C146" s="15">
        <v>40849</v>
      </c>
      <c r="D146" s="15"/>
      <c r="E146" s="16" t="s">
        <v>21</v>
      </c>
      <c r="F146" s="17"/>
      <c r="G146" s="17">
        <v>0.28999999999999998</v>
      </c>
      <c r="H146" s="17">
        <f t="shared" si="25"/>
        <v>1076.5</v>
      </c>
      <c r="I146" s="17">
        <f t="shared" si="26"/>
        <v>360.11999999999972</v>
      </c>
      <c r="J146" s="17">
        <f t="shared" si="27"/>
        <v>1076.5</v>
      </c>
      <c r="K146" s="17">
        <f t="shared" si="24"/>
        <v>668.96</v>
      </c>
      <c r="L146" s="17">
        <f t="shared" si="28"/>
        <v>1029.08</v>
      </c>
      <c r="M146" s="17"/>
    </row>
    <row r="147" spans="1:13" x14ac:dyDescent="0.25">
      <c r="A147" s="14">
        <v>141</v>
      </c>
      <c r="B147" s="15">
        <v>40820</v>
      </c>
      <c r="C147" s="15"/>
      <c r="D147" s="15"/>
      <c r="E147" s="16" t="s">
        <v>73</v>
      </c>
      <c r="F147" s="17"/>
      <c r="G147" s="17"/>
      <c r="H147" s="17">
        <f t="shared" si="25"/>
        <v>1076.5</v>
      </c>
      <c r="I147" s="17">
        <f t="shared" si="26"/>
        <v>360.11999999999972</v>
      </c>
      <c r="J147" s="17">
        <f t="shared" si="27"/>
        <v>1076.5</v>
      </c>
      <c r="K147" s="17">
        <f t="shared" si="24"/>
        <v>668.96</v>
      </c>
      <c r="L147" s="17">
        <f t="shared" si="28"/>
        <v>1029.08</v>
      </c>
      <c r="M147" s="17"/>
    </row>
    <row r="148" spans="1:13" x14ac:dyDescent="0.25">
      <c r="A148" s="14">
        <v>142</v>
      </c>
      <c r="B148" s="15">
        <v>40820</v>
      </c>
      <c r="C148" s="15"/>
      <c r="D148" s="15"/>
      <c r="E148" s="16" t="s">
        <v>74</v>
      </c>
      <c r="F148" s="17"/>
      <c r="G148" s="17"/>
      <c r="H148" s="17">
        <f t="shared" si="25"/>
        <v>1076.5</v>
      </c>
      <c r="I148" s="17">
        <f t="shared" si="26"/>
        <v>360.11999999999972</v>
      </c>
      <c r="J148" s="17">
        <f t="shared" si="27"/>
        <v>1076.5</v>
      </c>
      <c r="K148" s="17">
        <f t="shared" si="24"/>
        <v>668.96</v>
      </c>
      <c r="L148" s="17">
        <f t="shared" si="28"/>
        <v>1029.08</v>
      </c>
      <c r="M148" s="17"/>
    </row>
    <row r="149" spans="1:13" x14ac:dyDescent="0.25">
      <c r="A149" s="14">
        <v>143</v>
      </c>
      <c r="B149" s="15">
        <v>40837</v>
      </c>
      <c r="C149" s="15">
        <v>40849</v>
      </c>
      <c r="D149" s="15"/>
      <c r="E149" s="16" t="s">
        <v>32</v>
      </c>
      <c r="F149" s="17">
        <v>152.34</v>
      </c>
      <c r="G149" s="17"/>
      <c r="H149" s="17">
        <f t="shared" si="25"/>
        <v>924.16</v>
      </c>
      <c r="I149" s="17">
        <f t="shared" si="26"/>
        <v>207.77999999999972</v>
      </c>
      <c r="J149" s="17">
        <f t="shared" si="27"/>
        <v>924.16</v>
      </c>
      <c r="K149" s="17">
        <f t="shared" si="24"/>
        <v>668.96</v>
      </c>
      <c r="L149" s="17">
        <f t="shared" si="28"/>
        <v>876.7399999999999</v>
      </c>
      <c r="M149" s="17"/>
    </row>
    <row r="150" spans="1:13" x14ac:dyDescent="0.25">
      <c r="A150" s="14">
        <v>144</v>
      </c>
      <c r="B150" s="15">
        <v>40840</v>
      </c>
      <c r="C150" s="15"/>
      <c r="D150" s="15">
        <v>40855</v>
      </c>
      <c r="E150" s="16" t="s">
        <v>75</v>
      </c>
      <c r="F150" s="17"/>
      <c r="G150" s="17"/>
      <c r="H150" s="17">
        <f t="shared" si="25"/>
        <v>924.16</v>
      </c>
      <c r="I150" s="17">
        <f t="shared" si="26"/>
        <v>207.77999999999972</v>
      </c>
      <c r="J150" s="17">
        <f t="shared" si="27"/>
        <v>924.16</v>
      </c>
      <c r="K150" s="17">
        <f t="shared" ref="K150:K158" si="29">324.14+40.51+304.31</f>
        <v>668.96</v>
      </c>
      <c r="L150" s="17">
        <f t="shared" si="28"/>
        <v>876.7399999999999</v>
      </c>
      <c r="M150" s="17"/>
    </row>
    <row r="151" spans="1:13" x14ac:dyDescent="0.25">
      <c r="A151" s="14">
        <v>145</v>
      </c>
      <c r="B151" s="15">
        <v>40840</v>
      </c>
      <c r="C151" s="15"/>
      <c r="D151" s="15">
        <v>40855</v>
      </c>
      <c r="E151" s="16" t="s">
        <v>76</v>
      </c>
      <c r="F151" s="17"/>
      <c r="G151" s="17"/>
      <c r="H151" s="17">
        <f t="shared" si="25"/>
        <v>924.16</v>
      </c>
      <c r="I151" s="17">
        <f t="shared" si="26"/>
        <v>207.77999999999972</v>
      </c>
      <c r="J151" s="17">
        <f t="shared" si="27"/>
        <v>924.16</v>
      </c>
      <c r="K151" s="17">
        <f t="shared" si="29"/>
        <v>668.96</v>
      </c>
      <c r="L151" s="17">
        <f t="shared" si="28"/>
        <v>876.7399999999999</v>
      </c>
      <c r="M151" s="17"/>
    </row>
    <row r="152" spans="1:13" x14ac:dyDescent="0.25">
      <c r="A152" s="14">
        <v>146</v>
      </c>
      <c r="B152" s="15">
        <v>40849</v>
      </c>
      <c r="C152" s="15">
        <v>40849</v>
      </c>
      <c r="D152" s="15"/>
      <c r="E152" s="16" t="s">
        <v>22</v>
      </c>
      <c r="F152" s="17"/>
      <c r="G152" s="17">
        <v>111.85</v>
      </c>
      <c r="H152" s="17">
        <f t="shared" si="25"/>
        <v>1036.01</v>
      </c>
      <c r="I152" s="17">
        <f t="shared" si="26"/>
        <v>319.62999999999971</v>
      </c>
      <c r="J152" s="17">
        <f t="shared" si="27"/>
        <v>1036.01</v>
      </c>
      <c r="K152" s="17">
        <f t="shared" si="29"/>
        <v>668.96</v>
      </c>
      <c r="L152" s="17">
        <f t="shared" si="28"/>
        <v>988.58999999999992</v>
      </c>
      <c r="M152" s="17"/>
    </row>
    <row r="153" spans="1:13" x14ac:dyDescent="0.25">
      <c r="A153" s="14">
        <v>147</v>
      </c>
      <c r="B153" s="15">
        <v>40849</v>
      </c>
      <c r="C153" s="15"/>
      <c r="D153" s="15">
        <v>40870</v>
      </c>
      <c r="E153" s="16" t="s">
        <v>77</v>
      </c>
      <c r="F153" s="17"/>
      <c r="G153" s="17"/>
      <c r="H153" s="17">
        <f t="shared" si="25"/>
        <v>1036.01</v>
      </c>
      <c r="I153" s="17">
        <f t="shared" si="26"/>
        <v>319.62999999999971</v>
      </c>
      <c r="J153" s="17">
        <f t="shared" si="27"/>
        <v>1036.01</v>
      </c>
      <c r="K153" s="17">
        <f t="shared" si="29"/>
        <v>668.96</v>
      </c>
      <c r="L153" s="17">
        <f t="shared" si="28"/>
        <v>988.58999999999992</v>
      </c>
      <c r="M153" s="17" t="s">
        <v>140</v>
      </c>
    </row>
    <row r="154" spans="1:13" x14ac:dyDescent="0.25">
      <c r="A154" s="14">
        <v>148</v>
      </c>
      <c r="B154" s="15">
        <v>40850</v>
      </c>
      <c r="C154" s="15"/>
      <c r="D154" s="15">
        <v>40861</v>
      </c>
      <c r="E154" s="16" t="s">
        <v>78</v>
      </c>
      <c r="F154" s="17"/>
      <c r="G154" s="17"/>
      <c r="H154" s="17">
        <f t="shared" si="25"/>
        <v>1036.01</v>
      </c>
      <c r="I154" s="17">
        <f t="shared" si="26"/>
        <v>319.62999999999971</v>
      </c>
      <c r="J154" s="17">
        <f t="shared" si="27"/>
        <v>1036.01</v>
      </c>
      <c r="K154" s="17">
        <f t="shared" si="29"/>
        <v>668.96</v>
      </c>
      <c r="L154" s="17">
        <f t="shared" si="28"/>
        <v>988.58999999999992</v>
      </c>
      <c r="M154" s="17"/>
    </row>
    <row r="155" spans="1:13" x14ac:dyDescent="0.25">
      <c r="A155" s="14">
        <v>149</v>
      </c>
      <c r="B155" s="15">
        <v>40850</v>
      </c>
      <c r="C155" s="15"/>
      <c r="D155" s="15">
        <v>40861</v>
      </c>
      <c r="E155" s="16" t="s">
        <v>79</v>
      </c>
      <c r="F155" s="17"/>
      <c r="G155" s="17"/>
      <c r="H155" s="17">
        <f t="shared" si="25"/>
        <v>1036.01</v>
      </c>
      <c r="I155" s="17">
        <f t="shared" si="26"/>
        <v>319.62999999999971</v>
      </c>
      <c r="J155" s="17">
        <f t="shared" si="27"/>
        <v>1036.01</v>
      </c>
      <c r="K155" s="17">
        <f t="shared" si="29"/>
        <v>668.96</v>
      </c>
      <c r="L155" s="17">
        <f t="shared" si="28"/>
        <v>988.58999999999992</v>
      </c>
      <c r="M155" s="17"/>
    </row>
    <row r="156" spans="1:13" x14ac:dyDescent="0.25">
      <c r="A156" s="14">
        <v>150</v>
      </c>
      <c r="B156" s="15">
        <v>40854</v>
      </c>
      <c r="C156" s="15">
        <v>40882</v>
      </c>
      <c r="D156" s="15"/>
      <c r="E156" s="16" t="s">
        <v>21</v>
      </c>
      <c r="F156" s="17"/>
      <c r="G156" s="17">
        <v>1.47</v>
      </c>
      <c r="H156" s="17">
        <f t="shared" si="25"/>
        <v>1037.48</v>
      </c>
      <c r="I156" s="17">
        <f t="shared" si="26"/>
        <v>321.09999999999974</v>
      </c>
      <c r="J156" s="17">
        <f t="shared" si="27"/>
        <v>1037.48</v>
      </c>
      <c r="K156" s="17">
        <f t="shared" si="29"/>
        <v>668.96</v>
      </c>
      <c r="L156" s="17">
        <f t="shared" si="28"/>
        <v>990.06</v>
      </c>
      <c r="M156" s="17"/>
    </row>
    <row r="157" spans="1:13" x14ac:dyDescent="0.25">
      <c r="A157" s="14">
        <v>151</v>
      </c>
      <c r="B157" s="15">
        <v>40862</v>
      </c>
      <c r="C157" s="15">
        <v>40882</v>
      </c>
      <c r="D157" s="15"/>
      <c r="E157" s="16" t="s">
        <v>32</v>
      </c>
      <c r="F157" s="17">
        <v>146.66</v>
      </c>
      <c r="G157" s="17"/>
      <c r="H157" s="17">
        <f t="shared" si="25"/>
        <v>890.82</v>
      </c>
      <c r="I157" s="17">
        <f t="shared" si="26"/>
        <v>174.43999999999974</v>
      </c>
      <c r="J157" s="17">
        <f t="shared" si="27"/>
        <v>890.82</v>
      </c>
      <c r="K157" s="17">
        <f t="shared" si="29"/>
        <v>668.96</v>
      </c>
      <c r="L157" s="17">
        <f t="shared" si="28"/>
        <v>843.4</v>
      </c>
      <c r="M157" s="17"/>
    </row>
    <row r="158" spans="1:13" x14ac:dyDescent="0.25">
      <c r="A158" s="14">
        <v>152</v>
      </c>
      <c r="B158" s="15">
        <v>40877</v>
      </c>
      <c r="C158" s="15">
        <v>40882</v>
      </c>
      <c r="D158" s="15"/>
      <c r="E158" s="16" t="s">
        <v>32</v>
      </c>
      <c r="F158" s="17">
        <v>157.66</v>
      </c>
      <c r="G158" s="17"/>
      <c r="H158" s="17">
        <f t="shared" si="25"/>
        <v>733.16000000000008</v>
      </c>
      <c r="I158" s="17">
        <f t="shared" si="26"/>
        <v>16.779999999999745</v>
      </c>
      <c r="J158" s="17">
        <f t="shared" si="27"/>
        <v>733.16000000000008</v>
      </c>
      <c r="K158" s="17">
        <f t="shared" si="29"/>
        <v>668.96</v>
      </c>
      <c r="L158" s="17">
        <f t="shared" si="28"/>
        <v>685.74</v>
      </c>
      <c r="M158" s="17"/>
    </row>
    <row r="159" spans="1:13" x14ac:dyDescent="0.25">
      <c r="B159" s="1"/>
      <c r="C159" s="1"/>
      <c r="D159" s="2"/>
    </row>
    <row r="160" spans="1:13" x14ac:dyDescent="0.25">
      <c r="B160" s="1"/>
      <c r="C160" s="1"/>
      <c r="D160" s="2"/>
    </row>
    <row r="161" spans="2:9" x14ac:dyDescent="0.25">
      <c r="B161" s="1"/>
      <c r="C161" s="1"/>
      <c r="D161" s="2"/>
      <c r="E161" s="6" t="s">
        <v>6</v>
      </c>
      <c r="F161" s="5"/>
      <c r="G161" s="5"/>
      <c r="H161" s="9" t="s">
        <v>7</v>
      </c>
      <c r="I161" s="9" t="s">
        <v>8</v>
      </c>
    </row>
    <row r="162" spans="2:9" x14ac:dyDescent="0.25">
      <c r="B162" s="1"/>
      <c r="C162" s="1"/>
      <c r="D162" s="2"/>
      <c r="E162" s="5"/>
      <c r="F162" s="5"/>
      <c r="G162" s="5"/>
      <c r="H162" s="10" t="s">
        <v>3</v>
      </c>
      <c r="I162" s="10" t="s">
        <v>4</v>
      </c>
    </row>
    <row r="163" spans="2:9" x14ac:dyDescent="0.25">
      <c r="B163" s="1"/>
      <c r="C163" s="1"/>
      <c r="D163" s="2"/>
      <c r="E163" s="7" t="s">
        <v>9</v>
      </c>
      <c r="F163" s="8"/>
      <c r="G163" s="8"/>
      <c r="H163" s="3">
        <f>H158</f>
        <v>733.16000000000008</v>
      </c>
      <c r="I163" s="3">
        <f>J158</f>
        <v>733.16000000000008</v>
      </c>
    </row>
    <row r="164" spans="2:9" x14ac:dyDescent="0.25">
      <c r="B164" s="1"/>
      <c r="C164" s="1"/>
      <c r="D164" s="2"/>
      <c r="E164" s="7" t="s">
        <v>109</v>
      </c>
      <c r="F164" s="8"/>
      <c r="G164" s="8"/>
      <c r="H164" s="3"/>
      <c r="I164" s="3"/>
    </row>
    <row r="165" spans="2:9" x14ac:dyDescent="0.25">
      <c r="B165" s="1"/>
      <c r="C165" s="1"/>
      <c r="D165" s="2"/>
      <c r="E165" s="7" t="s">
        <v>110</v>
      </c>
      <c r="F165" s="8"/>
      <c r="G165" s="8"/>
      <c r="H165" s="3">
        <v>-324.14</v>
      </c>
      <c r="I165" s="3"/>
    </row>
    <row r="166" spans="2:9" x14ac:dyDescent="0.25">
      <c r="B166" s="1"/>
      <c r="C166" s="1"/>
      <c r="D166" s="2"/>
      <c r="E166" s="7" t="s">
        <v>90</v>
      </c>
      <c r="F166" s="8"/>
      <c r="G166" s="8"/>
      <c r="H166" s="3">
        <v>-13</v>
      </c>
      <c r="I166" s="3">
        <v>-13</v>
      </c>
    </row>
    <row r="167" spans="2:9" x14ac:dyDescent="0.25">
      <c r="B167" s="1"/>
      <c r="C167" s="1"/>
      <c r="D167" s="2"/>
      <c r="E167" s="7" t="s">
        <v>89</v>
      </c>
      <c r="F167" s="8"/>
      <c r="G167" s="8"/>
      <c r="H167" s="3">
        <v>-40.51</v>
      </c>
      <c r="I167" s="3"/>
    </row>
    <row r="168" spans="2:9" x14ac:dyDescent="0.25">
      <c r="B168" s="1"/>
      <c r="C168" s="1"/>
      <c r="D168" s="2"/>
      <c r="E168" s="7" t="s">
        <v>131</v>
      </c>
      <c r="F168" s="8"/>
      <c r="G168" s="8"/>
      <c r="H168" s="3">
        <v>-37</v>
      </c>
      <c r="I168" s="3">
        <v>-37</v>
      </c>
    </row>
    <row r="169" spans="2:9" x14ac:dyDescent="0.25">
      <c r="B169" s="1"/>
      <c r="C169" s="1"/>
      <c r="D169" s="2"/>
      <c r="E169" s="7" t="s">
        <v>108</v>
      </c>
      <c r="F169" s="8"/>
      <c r="G169" s="8"/>
      <c r="H169" s="3">
        <v>2.58</v>
      </c>
      <c r="I169" s="3">
        <v>2.58</v>
      </c>
    </row>
    <row r="170" spans="2:9" x14ac:dyDescent="0.25">
      <c r="B170" s="1"/>
      <c r="C170" s="1"/>
      <c r="E170" s="7" t="s">
        <v>130</v>
      </c>
      <c r="F170" s="8"/>
      <c r="G170" s="8"/>
      <c r="H170" s="3">
        <v>-304.31</v>
      </c>
      <c r="I170" s="3"/>
    </row>
    <row r="171" spans="2:9" x14ac:dyDescent="0.25">
      <c r="B171" s="1"/>
      <c r="C171" s="1"/>
      <c r="E171" s="11" t="s">
        <v>5</v>
      </c>
      <c r="F171" s="12"/>
      <c r="G171" s="12"/>
      <c r="H171" s="13">
        <f>SUM(H163:H170)</f>
        <v>16.780000000000086</v>
      </c>
      <c r="I171" s="13">
        <f>SUM(I163:I170)</f>
        <v>685.74000000000012</v>
      </c>
    </row>
    <row r="172" spans="2:9" x14ac:dyDescent="0.25">
      <c r="E172" s="5"/>
      <c r="F172" s="5"/>
      <c r="G172" s="5"/>
      <c r="H172" s="5"/>
      <c r="I172" s="5"/>
    </row>
  </sheetData>
  <mergeCells count="27">
    <mergeCell ref="M67:M68"/>
    <mergeCell ref="F67:F68"/>
    <mergeCell ref="G67:G68"/>
    <mergeCell ref="A67:A68"/>
    <mergeCell ref="B67:B68"/>
    <mergeCell ref="C67:C68"/>
    <mergeCell ref="D67:D68"/>
    <mergeCell ref="E67:E68"/>
    <mergeCell ref="H67:H68"/>
    <mergeCell ref="I67:I68"/>
    <mergeCell ref="J67:J68"/>
    <mergeCell ref="L67:L68"/>
    <mergeCell ref="K67:K68"/>
    <mergeCell ref="L3:L5"/>
    <mergeCell ref="M3:M5"/>
    <mergeCell ref="A1:M1"/>
    <mergeCell ref="F3:F5"/>
    <mergeCell ref="G3:G5"/>
    <mergeCell ref="H3:H5"/>
    <mergeCell ref="I3:I5"/>
    <mergeCell ref="J3:J5"/>
    <mergeCell ref="A3:A5"/>
    <mergeCell ref="B3:B5"/>
    <mergeCell ref="C3:C5"/>
    <mergeCell ref="D3:D5"/>
    <mergeCell ref="E3:E5"/>
    <mergeCell ref="K3:K5"/>
  </mergeCells>
  <pageMargins left="0.25" right="0.25" top="0.75" bottom="0.75" header="0.3" footer="0.3"/>
  <pageSetup paperSize="5" orientation="landscape" r:id="rId1"/>
  <headerFooter>
    <oddFooter>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9"/>
  <sheetViews>
    <sheetView view="pageLayout" zoomScaleNormal="100" workbookViewId="0">
      <selection activeCell="E20" sqref="E20"/>
    </sheetView>
  </sheetViews>
  <sheetFormatPr defaultColWidth="9.140625" defaultRowHeight="15" x14ac:dyDescent="0.25"/>
  <cols>
    <col min="1" max="1" width="5.7109375" customWidth="1"/>
    <col min="2" max="3" width="8.28515625" customWidth="1"/>
    <col min="4" max="4" width="8.85546875" customWidth="1"/>
    <col min="5" max="5" width="22.7109375" customWidth="1"/>
    <col min="6" max="11" width="8.85546875" customWidth="1"/>
    <col min="12" max="12" width="9.42578125" customWidth="1"/>
    <col min="13" max="13" width="54.85546875" customWidth="1"/>
  </cols>
  <sheetData>
    <row r="1" spans="1:13" x14ac:dyDescent="0.25">
      <c r="A1" s="48" t="s">
        <v>539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</row>
    <row r="2" spans="1:13" x14ac:dyDescent="0.25">
      <c r="A2" s="4"/>
      <c r="B2" s="4"/>
    </row>
    <row r="3" spans="1:13" ht="15" customHeight="1" x14ac:dyDescent="0.25">
      <c r="A3" s="45" t="s">
        <v>10</v>
      </c>
      <c r="B3" s="45" t="s">
        <v>11</v>
      </c>
      <c r="C3" s="45" t="s">
        <v>12</v>
      </c>
      <c r="D3" s="45" t="s">
        <v>19</v>
      </c>
      <c r="E3" s="45" t="s">
        <v>13</v>
      </c>
      <c r="F3" s="45" t="s">
        <v>14</v>
      </c>
      <c r="G3" s="45" t="s">
        <v>15</v>
      </c>
      <c r="H3" s="45" t="s">
        <v>16</v>
      </c>
      <c r="I3" s="45" t="s">
        <v>17</v>
      </c>
      <c r="J3" s="45" t="s">
        <v>18</v>
      </c>
      <c r="K3" s="45" t="s">
        <v>97</v>
      </c>
      <c r="L3" s="45" t="s">
        <v>98</v>
      </c>
      <c r="M3" s="45" t="s">
        <v>99</v>
      </c>
    </row>
    <row r="4" spans="1:13" ht="15" customHeight="1" x14ac:dyDescent="0.25">
      <c r="A4" s="46"/>
      <c r="B4" s="46"/>
      <c r="C4" s="46"/>
      <c r="D4" s="46"/>
      <c r="E4" s="46"/>
      <c r="F4" s="46" t="s">
        <v>1</v>
      </c>
      <c r="G4" s="46" t="s">
        <v>2</v>
      </c>
      <c r="H4" s="46"/>
      <c r="I4" s="46"/>
      <c r="J4" s="46"/>
      <c r="K4" s="46" t="s">
        <v>100</v>
      </c>
      <c r="L4" s="46"/>
      <c r="M4" s="46"/>
    </row>
    <row r="5" spans="1:13" x14ac:dyDescent="0.25">
      <c r="A5" s="47"/>
      <c r="B5" s="47"/>
      <c r="C5" s="47"/>
      <c r="D5" s="47"/>
      <c r="E5" s="47"/>
      <c r="F5" s="47"/>
      <c r="G5" s="47"/>
      <c r="H5" s="47"/>
      <c r="I5" s="47"/>
      <c r="J5" s="47"/>
      <c r="K5" s="47" t="s">
        <v>101</v>
      </c>
      <c r="L5" s="47"/>
      <c r="M5" s="47"/>
    </row>
    <row r="6" spans="1:13" x14ac:dyDescent="0.25">
      <c r="A6" s="14">
        <v>1</v>
      </c>
      <c r="B6" s="15"/>
      <c r="C6" s="15"/>
      <c r="D6" s="16"/>
      <c r="E6" s="16" t="s">
        <v>0</v>
      </c>
      <c r="F6" s="17"/>
      <c r="G6" s="17"/>
      <c r="H6" s="17">
        <v>1053.22</v>
      </c>
      <c r="I6" s="17">
        <v>1053.22</v>
      </c>
      <c r="J6" s="17">
        <v>1053.22</v>
      </c>
      <c r="K6" s="17">
        <v>0</v>
      </c>
      <c r="L6" s="17">
        <v>1053.22</v>
      </c>
      <c r="M6" s="17" t="s">
        <v>540</v>
      </c>
    </row>
    <row r="7" spans="1:13" x14ac:dyDescent="0.25">
      <c r="A7" s="14">
        <v>2</v>
      </c>
      <c r="B7" s="15">
        <v>40088</v>
      </c>
      <c r="C7" s="15">
        <v>40115</v>
      </c>
      <c r="D7" s="15"/>
      <c r="E7" s="16" t="s">
        <v>21</v>
      </c>
      <c r="F7" s="17"/>
      <c r="G7" s="17">
        <v>2.38</v>
      </c>
      <c r="H7" s="17">
        <f t="shared" ref="H7:H70" si="0">H6-F7+G7</f>
        <v>1055.6000000000001</v>
      </c>
      <c r="I7" s="17">
        <f>I6-F7+G7</f>
        <v>1055.6000000000001</v>
      </c>
      <c r="J7" s="17">
        <f>J6+G7-F7</f>
        <v>1055.6000000000001</v>
      </c>
      <c r="K7" s="17">
        <v>0</v>
      </c>
      <c r="L7" s="17">
        <f>L6-F7+G7</f>
        <v>1055.6000000000001</v>
      </c>
      <c r="M7" s="17"/>
    </row>
    <row r="8" spans="1:13" x14ac:dyDescent="0.25">
      <c r="A8" s="14">
        <v>3</v>
      </c>
      <c r="B8" s="15">
        <v>40088</v>
      </c>
      <c r="C8" s="15">
        <v>40115</v>
      </c>
      <c r="D8" s="15"/>
      <c r="E8" s="16" t="s">
        <v>21</v>
      </c>
      <c r="F8" s="17"/>
      <c r="G8" s="17">
        <v>0.85</v>
      </c>
      <c r="H8" s="17">
        <f t="shared" si="0"/>
        <v>1056.45</v>
      </c>
      <c r="I8" s="17">
        <f t="shared" ref="I8:I71" si="1">I7-F8+G8</f>
        <v>1056.45</v>
      </c>
      <c r="J8" s="17">
        <f t="shared" ref="J8:J71" si="2">J7+G8-F8</f>
        <v>1056.45</v>
      </c>
      <c r="K8" s="17">
        <v>0</v>
      </c>
      <c r="L8" s="17">
        <f t="shared" ref="L8:L71" si="3">L7-F8+G8</f>
        <v>1056.45</v>
      </c>
      <c r="M8" s="17"/>
    </row>
    <row r="9" spans="1:13" x14ac:dyDescent="0.25">
      <c r="A9" s="14">
        <v>4</v>
      </c>
      <c r="B9" s="15">
        <v>40091</v>
      </c>
      <c r="C9" s="15">
        <v>40115</v>
      </c>
      <c r="D9" s="15"/>
      <c r="E9" s="16" t="s">
        <v>21</v>
      </c>
      <c r="F9" s="17"/>
      <c r="G9" s="17">
        <v>1.98</v>
      </c>
      <c r="H9" s="17">
        <f t="shared" si="0"/>
        <v>1058.43</v>
      </c>
      <c r="I9" s="17">
        <f t="shared" si="1"/>
        <v>1058.43</v>
      </c>
      <c r="J9" s="17">
        <f t="shared" si="2"/>
        <v>1058.43</v>
      </c>
      <c r="K9" s="17">
        <v>0</v>
      </c>
      <c r="L9" s="17">
        <f t="shared" si="3"/>
        <v>1058.43</v>
      </c>
      <c r="M9" s="17"/>
    </row>
    <row r="10" spans="1:13" x14ac:dyDescent="0.25">
      <c r="A10" s="14">
        <v>5</v>
      </c>
      <c r="B10" s="15">
        <v>40091</v>
      </c>
      <c r="C10" s="15">
        <v>40115</v>
      </c>
      <c r="D10" s="15"/>
      <c r="E10" s="16" t="s">
        <v>21</v>
      </c>
      <c r="F10" s="17"/>
      <c r="G10" s="17">
        <v>1.5</v>
      </c>
      <c r="H10" s="17">
        <f t="shared" si="0"/>
        <v>1059.93</v>
      </c>
      <c r="I10" s="17">
        <f t="shared" si="1"/>
        <v>1059.93</v>
      </c>
      <c r="J10" s="17">
        <f t="shared" si="2"/>
        <v>1059.93</v>
      </c>
      <c r="K10" s="17">
        <v>0</v>
      </c>
      <c r="L10" s="17">
        <f t="shared" si="3"/>
        <v>1059.93</v>
      </c>
      <c r="M10" s="17"/>
    </row>
    <row r="11" spans="1:13" x14ac:dyDescent="0.25">
      <c r="A11" s="14">
        <v>6</v>
      </c>
      <c r="B11" s="15">
        <v>40091</v>
      </c>
      <c r="C11" s="15">
        <v>40115</v>
      </c>
      <c r="D11" s="15"/>
      <c r="E11" s="16" t="s">
        <v>21</v>
      </c>
      <c r="F11" s="17"/>
      <c r="G11" s="17">
        <v>0.89</v>
      </c>
      <c r="H11" s="17">
        <f t="shared" si="0"/>
        <v>1060.8200000000002</v>
      </c>
      <c r="I11" s="17">
        <f t="shared" si="1"/>
        <v>1060.8200000000002</v>
      </c>
      <c r="J11" s="17">
        <f t="shared" si="2"/>
        <v>1060.8200000000002</v>
      </c>
      <c r="K11" s="17">
        <v>0</v>
      </c>
      <c r="L11" s="17">
        <f t="shared" si="3"/>
        <v>1060.8200000000002</v>
      </c>
      <c r="M11" s="17"/>
    </row>
    <row r="12" spans="1:13" x14ac:dyDescent="0.25">
      <c r="A12" s="14">
        <v>7</v>
      </c>
      <c r="B12" s="15">
        <v>40091</v>
      </c>
      <c r="C12" s="15">
        <v>40115</v>
      </c>
      <c r="D12" s="15"/>
      <c r="E12" s="16" t="s">
        <v>21</v>
      </c>
      <c r="F12" s="17"/>
      <c r="G12" s="17">
        <v>0.69</v>
      </c>
      <c r="H12" s="17">
        <f t="shared" si="0"/>
        <v>1061.5100000000002</v>
      </c>
      <c r="I12" s="17">
        <f t="shared" si="1"/>
        <v>1061.5100000000002</v>
      </c>
      <c r="J12" s="17">
        <f t="shared" si="2"/>
        <v>1061.5100000000002</v>
      </c>
      <c r="K12" s="17">
        <v>0</v>
      </c>
      <c r="L12" s="17">
        <f t="shared" si="3"/>
        <v>1061.5100000000002</v>
      </c>
      <c r="M12" s="17"/>
    </row>
    <row r="13" spans="1:13" x14ac:dyDescent="0.25">
      <c r="A13" s="14">
        <v>8</v>
      </c>
      <c r="B13" s="15">
        <v>40092</v>
      </c>
      <c r="C13" s="15">
        <v>40115</v>
      </c>
      <c r="D13" s="15"/>
      <c r="E13" s="16" t="s">
        <v>21</v>
      </c>
      <c r="F13" s="17"/>
      <c r="G13" s="17">
        <v>0.73</v>
      </c>
      <c r="H13" s="17">
        <f t="shared" si="0"/>
        <v>1062.2400000000002</v>
      </c>
      <c r="I13" s="17">
        <f t="shared" si="1"/>
        <v>1062.2400000000002</v>
      </c>
      <c r="J13" s="17">
        <f t="shared" si="2"/>
        <v>1062.2400000000002</v>
      </c>
      <c r="K13" s="17">
        <v>0</v>
      </c>
      <c r="L13" s="17">
        <f t="shared" si="3"/>
        <v>1062.2400000000002</v>
      </c>
      <c r="M13" s="17"/>
    </row>
    <row r="14" spans="1:13" x14ac:dyDescent="0.25">
      <c r="A14" s="14">
        <v>9</v>
      </c>
      <c r="B14" s="15">
        <v>40099</v>
      </c>
      <c r="C14" s="15"/>
      <c r="D14" s="15">
        <v>40106</v>
      </c>
      <c r="E14" s="16" t="s">
        <v>541</v>
      </c>
      <c r="F14" s="17"/>
      <c r="G14" s="17"/>
      <c r="H14" s="17">
        <f t="shared" si="0"/>
        <v>1062.2400000000002</v>
      </c>
      <c r="I14" s="17">
        <f t="shared" si="1"/>
        <v>1062.2400000000002</v>
      </c>
      <c r="J14" s="17">
        <f t="shared" si="2"/>
        <v>1062.2400000000002</v>
      </c>
      <c r="K14" s="17">
        <v>0</v>
      </c>
      <c r="L14" s="17">
        <f t="shared" si="3"/>
        <v>1062.2400000000002</v>
      </c>
      <c r="M14" s="17"/>
    </row>
    <row r="15" spans="1:13" x14ac:dyDescent="0.25">
      <c r="A15" s="14">
        <v>10</v>
      </c>
      <c r="B15" s="15">
        <v>40109</v>
      </c>
      <c r="C15" s="15"/>
      <c r="D15" s="15"/>
      <c r="E15" s="16" t="s">
        <v>542</v>
      </c>
      <c r="F15" s="17"/>
      <c r="G15" s="17"/>
      <c r="H15" s="17">
        <f t="shared" si="0"/>
        <v>1062.2400000000002</v>
      </c>
      <c r="I15" s="17">
        <f>I14-F15+G15-942.42</f>
        <v>119.82000000000028</v>
      </c>
      <c r="J15" s="17">
        <f t="shared" si="2"/>
        <v>1062.2400000000002</v>
      </c>
      <c r="K15" s="17">
        <v>942.42</v>
      </c>
      <c r="L15" s="17">
        <f t="shared" si="3"/>
        <v>1062.2400000000002</v>
      </c>
      <c r="M15" s="17" t="s">
        <v>543</v>
      </c>
    </row>
    <row r="16" spans="1:13" x14ac:dyDescent="0.25">
      <c r="A16" s="14">
        <v>11</v>
      </c>
      <c r="B16" s="15">
        <v>40115</v>
      </c>
      <c r="C16" s="15">
        <v>40115</v>
      </c>
      <c r="D16" s="15"/>
      <c r="E16" s="17" t="s">
        <v>22</v>
      </c>
      <c r="F16" s="17"/>
      <c r="G16" s="17">
        <v>101.66</v>
      </c>
      <c r="H16" s="17">
        <f t="shared" si="0"/>
        <v>1163.9000000000003</v>
      </c>
      <c r="I16" s="17">
        <f t="shared" si="1"/>
        <v>221.48000000000027</v>
      </c>
      <c r="J16" s="17">
        <f t="shared" si="2"/>
        <v>1163.9000000000003</v>
      </c>
      <c r="K16" s="17">
        <v>942.42</v>
      </c>
      <c r="L16" s="17">
        <f t="shared" si="3"/>
        <v>1163.9000000000003</v>
      </c>
      <c r="M16" s="17"/>
    </row>
    <row r="17" spans="1:13" x14ac:dyDescent="0.25">
      <c r="A17" s="14">
        <v>12</v>
      </c>
      <c r="B17" s="15">
        <v>40115</v>
      </c>
      <c r="C17" s="15"/>
      <c r="D17" s="15">
        <v>40135</v>
      </c>
      <c r="E17" s="16" t="s">
        <v>544</v>
      </c>
      <c r="F17" s="17"/>
      <c r="G17" s="17"/>
      <c r="H17" s="17">
        <f t="shared" si="0"/>
        <v>1163.9000000000003</v>
      </c>
      <c r="I17" s="17">
        <f t="shared" si="1"/>
        <v>221.48000000000027</v>
      </c>
      <c r="J17" s="17">
        <f t="shared" si="2"/>
        <v>1163.9000000000003</v>
      </c>
      <c r="K17" s="17">
        <v>942.42</v>
      </c>
      <c r="L17" s="17">
        <f t="shared" si="3"/>
        <v>1163.9000000000003</v>
      </c>
      <c r="M17" s="17"/>
    </row>
    <row r="18" spans="1:13" x14ac:dyDescent="0.25">
      <c r="A18" s="14">
        <v>13</v>
      </c>
      <c r="B18" s="15">
        <v>40116</v>
      </c>
      <c r="C18" s="15"/>
      <c r="D18" s="15"/>
      <c r="E18" s="16" t="s">
        <v>27</v>
      </c>
      <c r="F18" s="17"/>
      <c r="G18" s="17"/>
      <c r="H18" s="17">
        <f t="shared" si="0"/>
        <v>1163.9000000000003</v>
      </c>
      <c r="I18" s="17">
        <f t="shared" si="1"/>
        <v>221.48000000000027</v>
      </c>
      <c r="J18" s="17">
        <f t="shared" si="2"/>
        <v>1163.9000000000003</v>
      </c>
      <c r="K18" s="17">
        <v>942.42</v>
      </c>
      <c r="L18" s="17">
        <f t="shared" si="3"/>
        <v>1163.9000000000003</v>
      </c>
      <c r="M18" s="17"/>
    </row>
    <row r="19" spans="1:13" x14ac:dyDescent="0.25">
      <c r="A19" s="14">
        <v>14</v>
      </c>
      <c r="B19" s="15">
        <v>40116</v>
      </c>
      <c r="C19" s="15">
        <v>40148</v>
      </c>
      <c r="D19" s="15"/>
      <c r="E19" s="16" t="s">
        <v>28</v>
      </c>
      <c r="F19" s="17"/>
      <c r="G19" s="17">
        <v>37</v>
      </c>
      <c r="H19" s="17">
        <f t="shared" si="0"/>
        <v>1200.9000000000003</v>
      </c>
      <c r="I19" s="17">
        <f t="shared" si="1"/>
        <v>258.48000000000025</v>
      </c>
      <c r="J19" s="17">
        <f t="shared" si="2"/>
        <v>1200.9000000000003</v>
      </c>
      <c r="K19" s="17">
        <v>942.42</v>
      </c>
      <c r="L19" s="17">
        <f t="shared" si="3"/>
        <v>1200.9000000000003</v>
      </c>
      <c r="M19" s="17"/>
    </row>
    <row r="20" spans="1:13" x14ac:dyDescent="0.25">
      <c r="A20" s="14">
        <v>15</v>
      </c>
      <c r="B20" s="15">
        <v>40116</v>
      </c>
      <c r="C20" s="15">
        <v>40148</v>
      </c>
      <c r="D20" s="15"/>
      <c r="E20" s="16" t="s">
        <v>32</v>
      </c>
      <c r="F20" s="17">
        <v>100</v>
      </c>
      <c r="G20" s="17"/>
      <c r="H20" s="17">
        <f t="shared" si="0"/>
        <v>1100.9000000000003</v>
      </c>
      <c r="I20" s="17">
        <f t="shared" si="1"/>
        <v>158.48000000000025</v>
      </c>
      <c r="J20" s="17">
        <f t="shared" si="2"/>
        <v>1100.9000000000003</v>
      </c>
      <c r="K20" s="17">
        <v>942.42</v>
      </c>
      <c r="L20" s="17">
        <f t="shared" si="3"/>
        <v>1100.9000000000003</v>
      </c>
      <c r="M20" s="17"/>
    </row>
    <row r="21" spans="1:13" x14ac:dyDescent="0.25">
      <c r="A21" s="14">
        <v>16</v>
      </c>
      <c r="B21" s="15">
        <v>40116</v>
      </c>
      <c r="C21" s="15">
        <v>40148</v>
      </c>
      <c r="D21" s="15"/>
      <c r="E21" s="16" t="s">
        <v>29</v>
      </c>
      <c r="F21" s="17"/>
      <c r="G21" s="17">
        <v>269</v>
      </c>
      <c r="H21" s="17">
        <f t="shared" si="0"/>
        <v>1369.9000000000003</v>
      </c>
      <c r="I21" s="17">
        <f t="shared" si="1"/>
        <v>427.48000000000025</v>
      </c>
      <c r="J21" s="17">
        <f t="shared" si="2"/>
        <v>1369.9000000000003</v>
      </c>
      <c r="K21" s="17">
        <v>942.42</v>
      </c>
      <c r="L21" s="17">
        <f t="shared" si="3"/>
        <v>1369.9000000000003</v>
      </c>
      <c r="M21" s="17"/>
    </row>
    <row r="22" spans="1:13" x14ac:dyDescent="0.25">
      <c r="A22" s="14">
        <v>17</v>
      </c>
      <c r="B22" s="15">
        <v>40121</v>
      </c>
      <c r="C22" s="15">
        <v>40148</v>
      </c>
      <c r="D22" s="15"/>
      <c r="E22" s="16" t="s">
        <v>21</v>
      </c>
      <c r="F22" s="17"/>
      <c r="G22" s="17">
        <v>0.44</v>
      </c>
      <c r="H22" s="17">
        <f t="shared" si="0"/>
        <v>1370.3400000000004</v>
      </c>
      <c r="I22" s="17">
        <f t="shared" si="1"/>
        <v>427.92000000000024</v>
      </c>
      <c r="J22" s="17">
        <f t="shared" si="2"/>
        <v>1370.3400000000004</v>
      </c>
      <c r="K22" s="17">
        <v>942.42</v>
      </c>
      <c r="L22" s="17">
        <f t="shared" si="3"/>
        <v>1370.3400000000004</v>
      </c>
      <c r="M22" s="17"/>
    </row>
    <row r="23" spans="1:13" x14ac:dyDescent="0.25">
      <c r="A23" s="14">
        <v>18</v>
      </c>
      <c r="B23" s="15">
        <v>40148</v>
      </c>
      <c r="C23" s="15">
        <v>40148</v>
      </c>
      <c r="D23" s="15"/>
      <c r="E23" s="16" t="s">
        <v>22</v>
      </c>
      <c r="F23" s="17"/>
      <c r="G23" s="17">
        <v>166.53</v>
      </c>
      <c r="H23" s="17">
        <f t="shared" si="0"/>
        <v>1536.8700000000003</v>
      </c>
      <c r="I23" s="17">
        <f t="shared" si="1"/>
        <v>594.45000000000027</v>
      </c>
      <c r="J23" s="17">
        <f t="shared" si="2"/>
        <v>1536.8700000000003</v>
      </c>
      <c r="K23" s="17">
        <v>942.42</v>
      </c>
      <c r="L23" s="17">
        <f t="shared" si="3"/>
        <v>1536.8700000000003</v>
      </c>
      <c r="M23" s="17"/>
    </row>
    <row r="24" spans="1:13" x14ac:dyDescent="0.25">
      <c r="A24" s="14">
        <v>19</v>
      </c>
      <c r="B24" s="15">
        <v>40148</v>
      </c>
      <c r="C24" s="15"/>
      <c r="D24" s="15">
        <v>40168</v>
      </c>
      <c r="E24" s="16" t="s">
        <v>545</v>
      </c>
      <c r="F24" s="17"/>
      <c r="G24" s="17"/>
      <c r="H24" s="17">
        <f t="shared" si="0"/>
        <v>1536.8700000000003</v>
      </c>
      <c r="I24" s="17">
        <f t="shared" si="1"/>
        <v>594.45000000000027</v>
      </c>
      <c r="J24" s="17">
        <f t="shared" si="2"/>
        <v>1536.8700000000003</v>
      </c>
      <c r="K24" s="17">
        <v>942.42</v>
      </c>
      <c r="L24" s="17">
        <f t="shared" si="3"/>
        <v>1536.8700000000003</v>
      </c>
      <c r="M24" s="17"/>
    </row>
    <row r="25" spans="1:13" x14ac:dyDescent="0.25">
      <c r="A25" s="14">
        <v>20</v>
      </c>
      <c r="B25" s="15">
        <v>40154</v>
      </c>
      <c r="C25" s="15">
        <v>40177</v>
      </c>
      <c r="D25" s="15"/>
      <c r="E25" s="16" t="s">
        <v>21</v>
      </c>
      <c r="F25" s="17"/>
      <c r="G25" s="17">
        <v>1.55</v>
      </c>
      <c r="H25" s="17">
        <f t="shared" si="0"/>
        <v>1538.4200000000003</v>
      </c>
      <c r="I25" s="17">
        <f t="shared" si="1"/>
        <v>596.00000000000023</v>
      </c>
      <c r="J25" s="17">
        <f t="shared" si="2"/>
        <v>1538.4200000000003</v>
      </c>
      <c r="K25" s="17">
        <v>942.42</v>
      </c>
      <c r="L25" s="17">
        <f t="shared" si="3"/>
        <v>1538.4200000000003</v>
      </c>
      <c r="M25" s="17"/>
    </row>
    <row r="26" spans="1:13" x14ac:dyDescent="0.25">
      <c r="A26" s="14">
        <v>21</v>
      </c>
      <c r="B26" s="15">
        <v>40163</v>
      </c>
      <c r="C26" s="15">
        <v>40177</v>
      </c>
      <c r="D26" s="15"/>
      <c r="E26" s="16" t="s">
        <v>31</v>
      </c>
      <c r="F26" s="17">
        <v>909</v>
      </c>
      <c r="G26" s="17"/>
      <c r="H26" s="17">
        <f t="shared" si="0"/>
        <v>629.4200000000003</v>
      </c>
      <c r="I26" s="17">
        <f t="shared" si="1"/>
        <v>-312.99999999999977</v>
      </c>
      <c r="J26" s="17">
        <f t="shared" si="2"/>
        <v>629.4200000000003</v>
      </c>
      <c r="K26" s="17">
        <v>942.42</v>
      </c>
      <c r="L26" s="17">
        <f t="shared" si="3"/>
        <v>629.4200000000003</v>
      </c>
      <c r="M26" s="17"/>
    </row>
    <row r="27" spans="1:13" x14ac:dyDescent="0.25">
      <c r="A27" s="14">
        <v>22</v>
      </c>
      <c r="B27" s="15">
        <v>40177</v>
      </c>
      <c r="C27" s="15">
        <v>40177</v>
      </c>
      <c r="D27" s="15"/>
      <c r="E27" s="16" t="s">
        <v>22</v>
      </c>
      <c r="F27" s="17"/>
      <c r="G27" s="17">
        <v>206.84</v>
      </c>
      <c r="H27" s="17">
        <f t="shared" si="0"/>
        <v>836.26000000000033</v>
      </c>
      <c r="I27" s="17">
        <f t="shared" si="1"/>
        <v>-106.15999999999977</v>
      </c>
      <c r="J27" s="17">
        <f t="shared" si="2"/>
        <v>836.26000000000033</v>
      </c>
      <c r="K27" s="17">
        <v>942.42</v>
      </c>
      <c r="L27" s="17">
        <f t="shared" si="3"/>
        <v>836.26000000000033</v>
      </c>
      <c r="M27" s="17"/>
    </row>
    <row r="28" spans="1:13" x14ac:dyDescent="0.25">
      <c r="A28" s="14">
        <v>23</v>
      </c>
      <c r="B28" s="15">
        <v>40177</v>
      </c>
      <c r="C28" s="15"/>
      <c r="D28" s="15">
        <v>40199</v>
      </c>
      <c r="E28" s="16" t="s">
        <v>546</v>
      </c>
      <c r="F28" s="17"/>
      <c r="G28" s="17"/>
      <c r="H28" s="17">
        <f t="shared" si="0"/>
        <v>836.26000000000033</v>
      </c>
      <c r="I28" s="17">
        <f t="shared" si="1"/>
        <v>-106.15999999999977</v>
      </c>
      <c r="J28" s="17">
        <f t="shared" si="2"/>
        <v>836.26000000000033</v>
      </c>
      <c r="K28" s="17">
        <v>942.42</v>
      </c>
      <c r="L28" s="17">
        <f t="shared" si="3"/>
        <v>836.26000000000033</v>
      </c>
      <c r="M28" s="17"/>
    </row>
    <row r="29" spans="1:13" x14ac:dyDescent="0.25">
      <c r="A29" s="14">
        <v>24</v>
      </c>
      <c r="B29" s="15">
        <v>40185</v>
      </c>
      <c r="C29" s="15">
        <v>40207</v>
      </c>
      <c r="D29" s="15"/>
      <c r="E29" s="16" t="s">
        <v>21</v>
      </c>
      <c r="F29" s="17"/>
      <c r="G29" s="17">
        <v>3.59</v>
      </c>
      <c r="H29" s="17">
        <f t="shared" si="0"/>
        <v>839.85000000000036</v>
      </c>
      <c r="I29" s="17">
        <f t="shared" si="1"/>
        <v>-102.56999999999977</v>
      </c>
      <c r="J29" s="17">
        <f t="shared" si="2"/>
        <v>839.85000000000036</v>
      </c>
      <c r="K29" s="17">
        <v>942.42</v>
      </c>
      <c r="L29" s="17">
        <f t="shared" si="3"/>
        <v>839.85000000000036</v>
      </c>
      <c r="M29" s="17"/>
    </row>
    <row r="30" spans="1:13" x14ac:dyDescent="0.25">
      <c r="A30" s="14">
        <v>25</v>
      </c>
      <c r="B30" s="15">
        <v>40207</v>
      </c>
      <c r="C30" s="15">
        <v>40207</v>
      </c>
      <c r="D30" s="15"/>
      <c r="E30" s="16" t="s">
        <v>22</v>
      </c>
      <c r="F30" s="17"/>
      <c r="G30" s="17">
        <v>162.15</v>
      </c>
      <c r="H30" s="17">
        <f t="shared" si="0"/>
        <v>1002.0000000000003</v>
      </c>
      <c r="I30" s="17">
        <f t="shared" si="1"/>
        <v>59.58000000000024</v>
      </c>
      <c r="J30" s="17">
        <f t="shared" si="2"/>
        <v>1002.0000000000003</v>
      </c>
      <c r="K30" s="17">
        <v>942.42</v>
      </c>
      <c r="L30" s="17">
        <f t="shared" si="3"/>
        <v>1002.0000000000003</v>
      </c>
      <c r="M30" s="17"/>
    </row>
    <row r="31" spans="1:13" x14ac:dyDescent="0.25">
      <c r="A31" s="14">
        <v>26</v>
      </c>
      <c r="B31" s="15">
        <v>40207</v>
      </c>
      <c r="C31" s="15"/>
      <c r="D31" s="15">
        <v>40228</v>
      </c>
      <c r="E31" s="16" t="s">
        <v>547</v>
      </c>
      <c r="F31" s="17"/>
      <c r="G31" s="17"/>
      <c r="H31" s="17">
        <f t="shared" si="0"/>
        <v>1002.0000000000003</v>
      </c>
      <c r="I31" s="17">
        <f t="shared" si="1"/>
        <v>59.58000000000024</v>
      </c>
      <c r="J31" s="17">
        <f t="shared" si="2"/>
        <v>1002.0000000000003</v>
      </c>
      <c r="K31" s="17">
        <v>942.42</v>
      </c>
      <c r="L31" s="17">
        <f t="shared" si="3"/>
        <v>1002.0000000000003</v>
      </c>
      <c r="M31" s="17"/>
    </row>
    <row r="32" spans="1:13" x14ac:dyDescent="0.25">
      <c r="A32" s="14">
        <v>27</v>
      </c>
      <c r="B32" s="15">
        <v>40211</v>
      </c>
      <c r="C32" s="15">
        <v>40239</v>
      </c>
      <c r="D32" s="15"/>
      <c r="E32" s="16" t="s">
        <v>32</v>
      </c>
      <c r="F32" s="17">
        <v>360</v>
      </c>
      <c r="G32" s="17"/>
      <c r="H32" s="17">
        <f t="shared" si="0"/>
        <v>642.00000000000034</v>
      </c>
      <c r="I32" s="17">
        <f t="shared" si="1"/>
        <v>-300.41999999999973</v>
      </c>
      <c r="J32" s="17">
        <f t="shared" si="2"/>
        <v>642.00000000000034</v>
      </c>
      <c r="K32" s="17">
        <v>942.42</v>
      </c>
      <c r="L32" s="17">
        <f t="shared" si="3"/>
        <v>642.00000000000034</v>
      </c>
      <c r="M32" s="17"/>
    </row>
    <row r="33" spans="1:13" x14ac:dyDescent="0.25">
      <c r="A33" s="14">
        <v>28</v>
      </c>
      <c r="B33" s="15">
        <v>40214</v>
      </c>
      <c r="C33" s="15">
        <v>40239</v>
      </c>
      <c r="D33" s="15"/>
      <c r="E33" s="16" t="s">
        <v>21</v>
      </c>
      <c r="F33" s="17"/>
      <c r="G33" s="17">
        <v>2.08</v>
      </c>
      <c r="H33" s="17">
        <f t="shared" si="0"/>
        <v>644.08000000000038</v>
      </c>
      <c r="I33" s="17">
        <f t="shared" si="1"/>
        <v>-298.33999999999975</v>
      </c>
      <c r="J33" s="17">
        <f t="shared" si="2"/>
        <v>644.08000000000038</v>
      </c>
      <c r="K33" s="17">
        <v>942.42</v>
      </c>
      <c r="L33" s="17">
        <f t="shared" si="3"/>
        <v>644.08000000000038</v>
      </c>
      <c r="M33" s="17"/>
    </row>
    <row r="34" spans="1:13" x14ac:dyDescent="0.25">
      <c r="A34" s="14">
        <v>29</v>
      </c>
      <c r="B34" s="15">
        <v>40217</v>
      </c>
      <c r="C34" s="15">
        <v>40239</v>
      </c>
      <c r="D34" s="15"/>
      <c r="E34" s="16" t="s">
        <v>21</v>
      </c>
      <c r="F34" s="17"/>
      <c r="G34" s="17">
        <v>2.04</v>
      </c>
      <c r="H34" s="17">
        <f t="shared" si="0"/>
        <v>646.12000000000035</v>
      </c>
      <c r="I34" s="17">
        <f t="shared" si="1"/>
        <v>-296.29999999999973</v>
      </c>
      <c r="J34" s="17">
        <f t="shared" si="2"/>
        <v>646.12000000000035</v>
      </c>
      <c r="K34" s="17">
        <v>942.42</v>
      </c>
      <c r="L34" s="17">
        <f t="shared" si="3"/>
        <v>646.12000000000035</v>
      </c>
      <c r="M34" s="17"/>
    </row>
    <row r="35" spans="1:13" x14ac:dyDescent="0.25">
      <c r="A35" s="14">
        <v>30</v>
      </c>
      <c r="B35" s="15">
        <v>40239</v>
      </c>
      <c r="C35" s="15">
        <v>40239</v>
      </c>
      <c r="D35" s="15"/>
      <c r="E35" s="16" t="s">
        <v>22</v>
      </c>
      <c r="F35" s="17"/>
      <c r="G35" s="17">
        <v>160.93</v>
      </c>
      <c r="H35" s="17">
        <f t="shared" si="0"/>
        <v>807.05000000000041</v>
      </c>
      <c r="I35" s="17">
        <f t="shared" si="1"/>
        <v>-135.36999999999972</v>
      </c>
      <c r="J35" s="17">
        <f t="shared" si="2"/>
        <v>807.05000000000041</v>
      </c>
      <c r="K35" s="17">
        <v>942.42</v>
      </c>
      <c r="L35" s="17">
        <f t="shared" si="3"/>
        <v>807.05000000000041</v>
      </c>
      <c r="M35" s="17"/>
    </row>
    <row r="36" spans="1:13" x14ac:dyDescent="0.25">
      <c r="A36" s="14">
        <v>31</v>
      </c>
      <c r="B36" s="15">
        <v>40239</v>
      </c>
      <c r="C36" s="15"/>
      <c r="D36" s="15">
        <v>40259</v>
      </c>
      <c r="E36" s="16" t="s">
        <v>548</v>
      </c>
      <c r="F36" s="17"/>
      <c r="G36" s="17"/>
      <c r="H36" s="17">
        <f t="shared" si="0"/>
        <v>807.05000000000041</v>
      </c>
      <c r="I36" s="17">
        <f t="shared" si="1"/>
        <v>-135.36999999999972</v>
      </c>
      <c r="J36" s="17">
        <f t="shared" si="2"/>
        <v>807.05000000000041</v>
      </c>
      <c r="K36" s="17">
        <v>942.42</v>
      </c>
      <c r="L36" s="17">
        <f t="shared" si="3"/>
        <v>807.05000000000041</v>
      </c>
      <c r="M36" s="17"/>
    </row>
    <row r="37" spans="1:13" x14ac:dyDescent="0.25">
      <c r="A37" s="14">
        <v>32</v>
      </c>
      <c r="B37" s="15">
        <v>40245</v>
      </c>
      <c r="C37" s="15">
        <v>40268</v>
      </c>
      <c r="D37" s="15"/>
      <c r="E37" s="16" t="s">
        <v>21</v>
      </c>
      <c r="F37" s="17"/>
      <c r="G37" s="17">
        <v>1.66</v>
      </c>
      <c r="H37" s="17">
        <f t="shared" si="0"/>
        <v>808.71000000000038</v>
      </c>
      <c r="I37" s="17">
        <f t="shared" si="1"/>
        <v>-133.70999999999972</v>
      </c>
      <c r="J37" s="17">
        <f t="shared" si="2"/>
        <v>808.71000000000038</v>
      </c>
      <c r="K37" s="17">
        <v>942.42</v>
      </c>
      <c r="L37" s="17">
        <f t="shared" si="3"/>
        <v>808.71000000000038</v>
      </c>
      <c r="M37" s="17"/>
    </row>
    <row r="38" spans="1:13" x14ac:dyDescent="0.25">
      <c r="A38" s="14">
        <v>33</v>
      </c>
      <c r="B38" s="15">
        <v>40246</v>
      </c>
      <c r="C38" s="15">
        <v>40268</v>
      </c>
      <c r="D38" s="15"/>
      <c r="E38" s="16" t="s">
        <v>21</v>
      </c>
      <c r="F38" s="17"/>
      <c r="G38" s="17">
        <v>2.08</v>
      </c>
      <c r="H38" s="17">
        <f t="shared" si="0"/>
        <v>810.79000000000042</v>
      </c>
      <c r="I38" s="17">
        <f t="shared" si="1"/>
        <v>-131.62999999999971</v>
      </c>
      <c r="J38" s="17">
        <f t="shared" si="2"/>
        <v>810.79000000000042</v>
      </c>
      <c r="K38" s="17">
        <v>942.42</v>
      </c>
      <c r="L38" s="17">
        <f t="shared" si="3"/>
        <v>810.79000000000042</v>
      </c>
      <c r="M38" s="17"/>
    </row>
    <row r="39" spans="1:13" x14ac:dyDescent="0.25">
      <c r="A39" s="14">
        <v>34</v>
      </c>
      <c r="B39" s="15">
        <v>40247</v>
      </c>
      <c r="C39" s="15">
        <v>40268</v>
      </c>
      <c r="D39" s="15"/>
      <c r="E39" s="16" t="s">
        <v>21</v>
      </c>
      <c r="F39" s="17"/>
      <c r="G39" s="17">
        <v>2.04</v>
      </c>
      <c r="H39" s="17">
        <f t="shared" si="0"/>
        <v>812.83000000000038</v>
      </c>
      <c r="I39" s="17">
        <f t="shared" si="1"/>
        <v>-129.58999999999972</v>
      </c>
      <c r="J39" s="17">
        <f t="shared" si="2"/>
        <v>812.83000000000038</v>
      </c>
      <c r="K39" s="17">
        <v>942.42</v>
      </c>
      <c r="L39" s="17">
        <f t="shared" si="3"/>
        <v>812.83000000000038</v>
      </c>
      <c r="M39" s="17"/>
    </row>
    <row r="40" spans="1:13" x14ac:dyDescent="0.25">
      <c r="A40" s="14">
        <v>35</v>
      </c>
      <c r="B40" s="15">
        <v>40268</v>
      </c>
      <c r="C40" s="15">
        <v>40268</v>
      </c>
      <c r="D40" s="15"/>
      <c r="E40" s="16" t="s">
        <v>22</v>
      </c>
      <c r="F40" s="17"/>
      <c r="G40" s="17">
        <v>133.04</v>
      </c>
      <c r="H40" s="17">
        <f t="shared" si="0"/>
        <v>945.87000000000035</v>
      </c>
      <c r="I40" s="17">
        <f t="shared" si="1"/>
        <v>3.4500000000002728</v>
      </c>
      <c r="J40" s="17">
        <f t="shared" si="2"/>
        <v>945.87000000000035</v>
      </c>
      <c r="K40" s="17">
        <v>942.42</v>
      </c>
      <c r="L40" s="17">
        <f t="shared" si="3"/>
        <v>945.87000000000035</v>
      </c>
      <c r="M40" s="17"/>
    </row>
    <row r="41" spans="1:13" x14ac:dyDescent="0.25">
      <c r="A41" s="14">
        <v>36</v>
      </c>
      <c r="B41" s="15">
        <v>40268</v>
      </c>
      <c r="C41" s="15"/>
      <c r="D41" s="15">
        <v>40288</v>
      </c>
      <c r="E41" s="16" t="s">
        <v>549</v>
      </c>
      <c r="F41" s="17"/>
      <c r="G41" s="17"/>
      <c r="H41" s="17">
        <f t="shared" si="0"/>
        <v>945.87000000000035</v>
      </c>
      <c r="I41" s="17">
        <f t="shared" si="1"/>
        <v>3.4500000000002728</v>
      </c>
      <c r="J41" s="17">
        <f t="shared" si="2"/>
        <v>945.87000000000035</v>
      </c>
      <c r="K41" s="17">
        <v>942.42</v>
      </c>
      <c r="L41" s="17">
        <f t="shared" si="3"/>
        <v>945.87000000000035</v>
      </c>
      <c r="M41" s="17"/>
    </row>
    <row r="42" spans="1:13" x14ac:dyDescent="0.25">
      <c r="A42" s="14">
        <v>37</v>
      </c>
      <c r="B42" s="15">
        <v>40274</v>
      </c>
      <c r="C42" s="15">
        <v>40298</v>
      </c>
      <c r="D42" s="15"/>
      <c r="E42" s="16" t="s">
        <v>21</v>
      </c>
      <c r="F42" s="17"/>
      <c r="G42" s="17">
        <v>3.31</v>
      </c>
      <c r="H42" s="17">
        <f t="shared" si="0"/>
        <v>949.18000000000029</v>
      </c>
      <c r="I42" s="17">
        <f t="shared" si="1"/>
        <v>6.7600000000002733</v>
      </c>
      <c r="J42" s="17">
        <f t="shared" si="2"/>
        <v>949.18000000000029</v>
      </c>
      <c r="K42" s="17">
        <v>942.42</v>
      </c>
      <c r="L42" s="17">
        <f t="shared" si="3"/>
        <v>949.18000000000029</v>
      </c>
      <c r="M42" s="17"/>
    </row>
    <row r="43" spans="1:13" x14ac:dyDescent="0.25">
      <c r="A43" s="14">
        <v>38</v>
      </c>
      <c r="B43" s="15">
        <v>40275</v>
      </c>
      <c r="C43" s="15">
        <v>40298</v>
      </c>
      <c r="D43" s="15"/>
      <c r="E43" s="16" t="s">
        <v>21</v>
      </c>
      <c r="F43" s="17"/>
      <c r="G43" s="17">
        <v>2.08</v>
      </c>
      <c r="H43" s="17">
        <f t="shared" si="0"/>
        <v>951.26000000000033</v>
      </c>
      <c r="I43" s="17">
        <f t="shared" si="1"/>
        <v>8.8400000000002734</v>
      </c>
      <c r="J43" s="17">
        <f t="shared" si="2"/>
        <v>951.26000000000033</v>
      </c>
      <c r="K43" s="17">
        <v>942.42</v>
      </c>
      <c r="L43" s="17">
        <f t="shared" si="3"/>
        <v>951.26000000000033</v>
      </c>
      <c r="M43" s="17"/>
    </row>
    <row r="44" spans="1:13" x14ac:dyDescent="0.25">
      <c r="A44" s="14">
        <v>39</v>
      </c>
      <c r="B44" s="15">
        <v>40276</v>
      </c>
      <c r="C44" s="15">
        <v>40298</v>
      </c>
      <c r="D44" s="15"/>
      <c r="E44" s="16" t="s">
        <v>21</v>
      </c>
      <c r="F44" s="17"/>
      <c r="G44" s="17">
        <v>2.04</v>
      </c>
      <c r="H44" s="17">
        <f t="shared" si="0"/>
        <v>953.3000000000003</v>
      </c>
      <c r="I44" s="17">
        <f t="shared" si="1"/>
        <v>10.880000000000273</v>
      </c>
      <c r="J44" s="17">
        <f t="shared" si="2"/>
        <v>953.3000000000003</v>
      </c>
      <c r="K44" s="17">
        <v>942.42</v>
      </c>
      <c r="L44" s="17">
        <f t="shared" si="3"/>
        <v>953.3000000000003</v>
      </c>
      <c r="M44" s="17"/>
    </row>
    <row r="45" spans="1:13" x14ac:dyDescent="0.25">
      <c r="A45" s="14">
        <v>40</v>
      </c>
      <c r="B45" s="15">
        <v>40295</v>
      </c>
      <c r="C45" s="15">
        <v>40298</v>
      </c>
      <c r="D45" s="15"/>
      <c r="E45" s="16" t="s">
        <v>31</v>
      </c>
      <c r="F45" s="17">
        <v>443</v>
      </c>
      <c r="G45" s="17"/>
      <c r="H45" s="17">
        <f t="shared" si="0"/>
        <v>510.3000000000003</v>
      </c>
      <c r="I45" s="17">
        <f t="shared" si="1"/>
        <v>-432.11999999999972</v>
      </c>
      <c r="J45" s="17">
        <f t="shared" si="2"/>
        <v>510.3000000000003</v>
      </c>
      <c r="K45" s="17">
        <v>942.42</v>
      </c>
      <c r="L45" s="17">
        <f t="shared" si="3"/>
        <v>510.3000000000003</v>
      </c>
      <c r="M45" s="17"/>
    </row>
    <row r="46" spans="1:13" x14ac:dyDescent="0.25">
      <c r="A46" s="14">
        <v>41</v>
      </c>
      <c r="B46" s="15">
        <v>40298</v>
      </c>
      <c r="C46" s="15">
        <v>40298</v>
      </c>
      <c r="D46" s="15"/>
      <c r="E46" s="16" t="s">
        <v>22</v>
      </c>
      <c r="F46" s="17"/>
      <c r="G46" s="17">
        <v>119.65</v>
      </c>
      <c r="H46" s="17">
        <f t="shared" si="0"/>
        <v>629.95000000000027</v>
      </c>
      <c r="I46" s="17">
        <f t="shared" si="1"/>
        <v>-312.46999999999969</v>
      </c>
      <c r="J46" s="17">
        <f t="shared" si="2"/>
        <v>629.95000000000027</v>
      </c>
      <c r="K46" s="17">
        <v>942.42</v>
      </c>
      <c r="L46" s="17">
        <f t="shared" si="3"/>
        <v>629.95000000000027</v>
      </c>
      <c r="M46" s="17"/>
    </row>
    <row r="47" spans="1:13" x14ac:dyDescent="0.25">
      <c r="A47" s="14">
        <v>42</v>
      </c>
      <c r="B47" s="15">
        <v>40298</v>
      </c>
      <c r="C47" s="15"/>
      <c r="D47" s="15">
        <v>40318</v>
      </c>
      <c r="E47" s="16" t="s">
        <v>550</v>
      </c>
      <c r="F47" s="17"/>
      <c r="G47" s="17"/>
      <c r="H47" s="17">
        <f t="shared" si="0"/>
        <v>629.95000000000027</v>
      </c>
      <c r="I47" s="17">
        <f t="shared" si="1"/>
        <v>-312.46999999999969</v>
      </c>
      <c r="J47" s="17">
        <f t="shared" si="2"/>
        <v>629.95000000000027</v>
      </c>
      <c r="K47" s="17">
        <v>942.42</v>
      </c>
      <c r="L47" s="17">
        <f t="shared" si="3"/>
        <v>629.95000000000027</v>
      </c>
      <c r="M47" s="17"/>
    </row>
    <row r="48" spans="1:13" x14ac:dyDescent="0.25">
      <c r="A48" s="14">
        <v>43</v>
      </c>
      <c r="B48" s="15">
        <v>40303</v>
      </c>
      <c r="C48" s="15">
        <v>40330</v>
      </c>
      <c r="D48" s="15"/>
      <c r="E48" s="16" t="s">
        <v>21</v>
      </c>
      <c r="F48" s="17"/>
      <c r="G48" s="17">
        <v>4.7</v>
      </c>
      <c r="H48" s="17">
        <f t="shared" si="0"/>
        <v>634.65000000000032</v>
      </c>
      <c r="I48" s="17">
        <f t="shared" si="1"/>
        <v>-307.7699999999997</v>
      </c>
      <c r="J48" s="17">
        <f t="shared" si="2"/>
        <v>634.65000000000032</v>
      </c>
      <c r="K48" s="17">
        <v>942.42</v>
      </c>
      <c r="L48" s="17">
        <f t="shared" si="3"/>
        <v>634.65000000000032</v>
      </c>
      <c r="M48" s="17"/>
    </row>
    <row r="49" spans="1:13" x14ac:dyDescent="0.25">
      <c r="A49" s="14">
        <v>44</v>
      </c>
      <c r="B49" s="15">
        <v>40304</v>
      </c>
      <c r="C49" s="15">
        <v>40330</v>
      </c>
      <c r="D49" s="15"/>
      <c r="E49" s="16" t="s">
        <v>21</v>
      </c>
      <c r="F49" s="17"/>
      <c r="G49" s="17">
        <v>0.33</v>
      </c>
      <c r="H49" s="17">
        <f t="shared" si="0"/>
        <v>634.98000000000036</v>
      </c>
      <c r="I49" s="17">
        <f t="shared" si="1"/>
        <v>-307.43999999999971</v>
      </c>
      <c r="J49" s="17">
        <f t="shared" si="2"/>
        <v>634.98000000000036</v>
      </c>
      <c r="K49" s="17">
        <v>942.42</v>
      </c>
      <c r="L49" s="17">
        <f t="shared" si="3"/>
        <v>634.98000000000036</v>
      </c>
      <c r="M49" s="17"/>
    </row>
    <row r="50" spans="1:13" x14ac:dyDescent="0.25">
      <c r="A50" s="14">
        <v>45</v>
      </c>
      <c r="B50" s="18">
        <v>40318</v>
      </c>
      <c r="C50" s="15">
        <v>40330</v>
      </c>
      <c r="D50" s="15"/>
      <c r="E50" s="16" t="s">
        <v>32</v>
      </c>
      <c r="F50" s="17">
        <v>200</v>
      </c>
      <c r="G50" s="17"/>
      <c r="H50" s="17">
        <f t="shared" si="0"/>
        <v>434.98000000000036</v>
      </c>
      <c r="I50" s="17">
        <f t="shared" si="1"/>
        <v>-507.43999999999971</v>
      </c>
      <c r="J50" s="17">
        <f t="shared" si="2"/>
        <v>434.98000000000036</v>
      </c>
      <c r="K50" s="17">
        <v>942.42</v>
      </c>
      <c r="L50" s="17">
        <f t="shared" si="3"/>
        <v>434.98000000000036</v>
      </c>
      <c r="M50" s="17"/>
    </row>
    <row r="51" spans="1:13" x14ac:dyDescent="0.25">
      <c r="A51" s="14">
        <v>46</v>
      </c>
      <c r="B51" s="15">
        <v>40330</v>
      </c>
      <c r="C51" s="15">
        <v>40330</v>
      </c>
      <c r="D51" s="15"/>
      <c r="E51" s="16" t="s">
        <v>22</v>
      </c>
      <c r="F51" s="17"/>
      <c r="G51" s="17">
        <v>92.8</v>
      </c>
      <c r="H51" s="17">
        <f t="shared" si="0"/>
        <v>527.78000000000031</v>
      </c>
      <c r="I51" s="17">
        <f t="shared" si="1"/>
        <v>-414.6399999999997</v>
      </c>
      <c r="J51" s="17">
        <f t="shared" si="2"/>
        <v>527.78000000000031</v>
      </c>
      <c r="K51" s="17">
        <v>942.42</v>
      </c>
      <c r="L51" s="17">
        <f t="shared" si="3"/>
        <v>527.78000000000031</v>
      </c>
      <c r="M51" s="17"/>
    </row>
    <row r="52" spans="1:13" x14ac:dyDescent="0.25">
      <c r="A52" s="14">
        <v>47</v>
      </c>
      <c r="B52" s="15">
        <v>40330</v>
      </c>
      <c r="C52" s="15"/>
      <c r="D52" s="15">
        <v>40350</v>
      </c>
      <c r="E52" s="16" t="s">
        <v>551</v>
      </c>
      <c r="F52" s="17"/>
      <c r="G52" s="17"/>
      <c r="H52" s="17">
        <f t="shared" si="0"/>
        <v>527.78000000000031</v>
      </c>
      <c r="I52" s="17">
        <f t="shared" si="1"/>
        <v>-414.6399999999997</v>
      </c>
      <c r="J52" s="17">
        <f t="shared" si="2"/>
        <v>527.78000000000031</v>
      </c>
      <c r="K52" s="17">
        <v>942.42</v>
      </c>
      <c r="L52" s="17">
        <f t="shared" si="3"/>
        <v>527.78000000000031</v>
      </c>
      <c r="M52" s="17"/>
    </row>
    <row r="53" spans="1:13" x14ac:dyDescent="0.25">
      <c r="A53" s="14">
        <v>48</v>
      </c>
      <c r="B53" s="15">
        <v>40333</v>
      </c>
      <c r="C53" s="15">
        <v>40359</v>
      </c>
      <c r="D53" s="15"/>
      <c r="E53" s="16" t="s">
        <v>21</v>
      </c>
      <c r="F53" s="17"/>
      <c r="G53" s="17">
        <v>1.61</v>
      </c>
      <c r="H53" s="17">
        <f t="shared" si="0"/>
        <v>529.39000000000033</v>
      </c>
      <c r="I53" s="17">
        <f t="shared" si="1"/>
        <v>-413.02999999999969</v>
      </c>
      <c r="J53" s="17">
        <f t="shared" si="2"/>
        <v>529.39000000000033</v>
      </c>
      <c r="K53" s="17">
        <v>942.42</v>
      </c>
      <c r="L53" s="17">
        <f t="shared" si="3"/>
        <v>529.39000000000033</v>
      </c>
      <c r="M53" s="17"/>
    </row>
    <row r="54" spans="1:13" x14ac:dyDescent="0.25">
      <c r="A54" s="14">
        <v>49</v>
      </c>
      <c r="B54" s="15">
        <v>40333</v>
      </c>
      <c r="C54" s="15">
        <v>40359</v>
      </c>
      <c r="D54" s="15"/>
      <c r="E54" s="16" t="s">
        <v>21</v>
      </c>
      <c r="F54" s="17"/>
      <c r="G54" s="17">
        <v>1.33</v>
      </c>
      <c r="H54" s="17">
        <f t="shared" si="0"/>
        <v>530.72000000000037</v>
      </c>
      <c r="I54" s="17">
        <f t="shared" si="1"/>
        <v>-411.6999999999997</v>
      </c>
      <c r="J54" s="17">
        <f t="shared" si="2"/>
        <v>530.72000000000037</v>
      </c>
      <c r="K54" s="17">
        <v>942.42</v>
      </c>
      <c r="L54" s="17">
        <f t="shared" si="3"/>
        <v>530.72000000000037</v>
      </c>
      <c r="M54" s="17"/>
    </row>
    <row r="55" spans="1:13" x14ac:dyDescent="0.25">
      <c r="A55" s="14">
        <v>50</v>
      </c>
      <c r="B55" s="15">
        <v>40336</v>
      </c>
      <c r="C55" s="15">
        <v>40359</v>
      </c>
      <c r="D55" s="15"/>
      <c r="E55" s="16" t="s">
        <v>21</v>
      </c>
      <c r="F55" s="17"/>
      <c r="G55" s="17">
        <v>1.2</v>
      </c>
      <c r="H55" s="17">
        <f t="shared" si="0"/>
        <v>531.92000000000041</v>
      </c>
      <c r="I55" s="17">
        <f t="shared" si="1"/>
        <v>-410.49999999999972</v>
      </c>
      <c r="J55" s="17">
        <f t="shared" si="2"/>
        <v>531.92000000000041</v>
      </c>
      <c r="K55" s="17">
        <v>942.42</v>
      </c>
      <c r="L55" s="17">
        <f t="shared" si="3"/>
        <v>531.92000000000041</v>
      </c>
      <c r="M55" s="17"/>
    </row>
    <row r="56" spans="1:13" x14ac:dyDescent="0.25">
      <c r="A56" s="14">
        <v>51</v>
      </c>
      <c r="B56" s="15">
        <v>40359</v>
      </c>
      <c r="C56" s="15">
        <v>40359</v>
      </c>
      <c r="D56" s="15"/>
      <c r="E56" s="16" t="s">
        <v>22</v>
      </c>
      <c r="F56" s="17"/>
      <c r="G56" s="17">
        <v>79.98</v>
      </c>
      <c r="H56" s="17">
        <f t="shared" si="0"/>
        <v>611.90000000000043</v>
      </c>
      <c r="I56" s="17">
        <f t="shared" si="1"/>
        <v>-330.5199999999997</v>
      </c>
      <c r="J56" s="17">
        <f t="shared" si="2"/>
        <v>611.90000000000043</v>
      </c>
      <c r="K56" s="17">
        <v>942.42</v>
      </c>
      <c r="L56" s="17">
        <f t="shared" si="3"/>
        <v>611.90000000000043</v>
      </c>
      <c r="M56" s="17"/>
    </row>
    <row r="57" spans="1:13" x14ac:dyDescent="0.25">
      <c r="A57" s="14">
        <v>52</v>
      </c>
      <c r="B57" s="15">
        <v>40359</v>
      </c>
      <c r="C57" s="15"/>
      <c r="D57" s="15">
        <v>40380</v>
      </c>
      <c r="E57" s="16" t="s">
        <v>552</v>
      </c>
      <c r="F57" s="17"/>
      <c r="G57" s="17"/>
      <c r="H57" s="17">
        <f t="shared" si="0"/>
        <v>611.90000000000043</v>
      </c>
      <c r="I57" s="17">
        <f t="shared" si="1"/>
        <v>-330.5199999999997</v>
      </c>
      <c r="J57" s="17">
        <f t="shared" si="2"/>
        <v>611.90000000000043</v>
      </c>
      <c r="K57" s="17">
        <v>942.42</v>
      </c>
      <c r="L57" s="17">
        <f t="shared" si="3"/>
        <v>611.90000000000043</v>
      </c>
      <c r="M57" s="17"/>
    </row>
    <row r="58" spans="1:13" x14ac:dyDescent="0.25">
      <c r="A58" s="14">
        <v>53</v>
      </c>
      <c r="B58" s="15">
        <v>40365</v>
      </c>
      <c r="C58" s="15">
        <v>40365</v>
      </c>
      <c r="D58" s="15"/>
      <c r="E58" s="16" t="s">
        <v>21</v>
      </c>
      <c r="F58" s="17"/>
      <c r="G58" s="17">
        <v>0.34</v>
      </c>
      <c r="H58" s="17">
        <f t="shared" si="0"/>
        <v>612.24000000000046</v>
      </c>
      <c r="I58" s="17">
        <f t="shared" si="1"/>
        <v>-330.17999999999972</v>
      </c>
      <c r="J58" s="17">
        <f t="shared" si="2"/>
        <v>612.24000000000046</v>
      </c>
      <c r="K58" s="17">
        <v>942.42</v>
      </c>
      <c r="L58" s="17">
        <f t="shared" si="3"/>
        <v>612.24000000000046</v>
      </c>
      <c r="M58" s="17"/>
    </row>
    <row r="59" spans="1:13" x14ac:dyDescent="0.25">
      <c r="A59" s="14">
        <v>54</v>
      </c>
      <c r="B59" s="15">
        <v>40365</v>
      </c>
      <c r="C59" s="15">
        <v>40365</v>
      </c>
      <c r="D59" s="15"/>
      <c r="E59" s="16" t="s">
        <v>22</v>
      </c>
      <c r="F59" s="17"/>
      <c r="G59" s="17">
        <v>15.17</v>
      </c>
      <c r="H59" s="17">
        <f t="shared" si="0"/>
        <v>627.41000000000042</v>
      </c>
      <c r="I59" s="17">
        <f t="shared" si="1"/>
        <v>-315.00999999999971</v>
      </c>
      <c r="J59" s="17">
        <f t="shared" si="2"/>
        <v>627.41000000000042</v>
      </c>
      <c r="K59" s="17">
        <v>942.42</v>
      </c>
      <c r="L59" s="17">
        <f t="shared" si="3"/>
        <v>627.41000000000042</v>
      </c>
      <c r="M59" s="17"/>
    </row>
    <row r="60" spans="1:13" x14ac:dyDescent="0.25">
      <c r="A60" s="14">
        <v>55</v>
      </c>
      <c r="B60" s="15">
        <v>40365</v>
      </c>
      <c r="C60" s="15">
        <v>40365</v>
      </c>
      <c r="D60" s="15"/>
      <c r="E60" s="16" t="s">
        <v>34</v>
      </c>
      <c r="F60" s="17">
        <v>0.33</v>
      </c>
      <c r="G60" s="17"/>
      <c r="H60" s="17">
        <f t="shared" si="0"/>
        <v>627.08000000000038</v>
      </c>
      <c r="I60" s="17">
        <f t="shared" si="1"/>
        <v>-315.33999999999969</v>
      </c>
      <c r="J60" s="17">
        <f t="shared" si="2"/>
        <v>627.08000000000038</v>
      </c>
      <c r="K60" s="17">
        <v>942.42</v>
      </c>
      <c r="L60" s="17">
        <f t="shared" si="3"/>
        <v>627.08000000000038</v>
      </c>
      <c r="M60" s="17"/>
    </row>
    <row r="61" spans="1:13" x14ac:dyDescent="0.25">
      <c r="A61" s="14">
        <v>56</v>
      </c>
      <c r="B61" s="15">
        <v>40365</v>
      </c>
      <c r="C61" s="15">
        <v>40365</v>
      </c>
      <c r="D61" s="15"/>
      <c r="E61" s="16" t="s">
        <v>46</v>
      </c>
      <c r="F61" s="17">
        <v>269</v>
      </c>
      <c r="G61" s="17"/>
      <c r="H61" s="17">
        <f t="shared" si="0"/>
        <v>358.08000000000038</v>
      </c>
      <c r="I61" s="17">
        <f t="shared" si="1"/>
        <v>-584.33999999999969</v>
      </c>
      <c r="J61" s="17">
        <f t="shared" si="2"/>
        <v>358.08000000000038</v>
      </c>
      <c r="K61" s="17">
        <v>942.42</v>
      </c>
      <c r="L61" s="17">
        <f t="shared" si="3"/>
        <v>358.08000000000038</v>
      </c>
      <c r="M61" s="17"/>
    </row>
    <row r="62" spans="1:13" x14ac:dyDescent="0.25">
      <c r="A62" s="14">
        <v>57</v>
      </c>
      <c r="B62" s="15">
        <v>40365</v>
      </c>
      <c r="C62" s="15"/>
      <c r="D62" s="15">
        <v>40385</v>
      </c>
      <c r="E62" s="16" t="s">
        <v>553</v>
      </c>
      <c r="F62" s="17"/>
      <c r="G62" s="17"/>
      <c r="H62" s="17">
        <f t="shared" si="0"/>
        <v>358.08000000000038</v>
      </c>
      <c r="I62" s="17">
        <f t="shared" si="1"/>
        <v>-584.33999999999969</v>
      </c>
      <c r="J62" s="17">
        <f t="shared" si="2"/>
        <v>358.08000000000038</v>
      </c>
      <c r="K62" s="17">
        <v>942.42</v>
      </c>
      <c r="L62" s="17">
        <f t="shared" si="3"/>
        <v>358.08000000000038</v>
      </c>
      <c r="M62" s="17"/>
    </row>
    <row r="63" spans="1:13" x14ac:dyDescent="0.25">
      <c r="A63" s="14">
        <v>58</v>
      </c>
      <c r="B63" s="15">
        <v>40366</v>
      </c>
      <c r="C63" s="15">
        <v>40378</v>
      </c>
      <c r="D63" s="15"/>
      <c r="E63" s="16" t="s">
        <v>21</v>
      </c>
      <c r="F63" s="17"/>
      <c r="G63" s="17">
        <v>2.25</v>
      </c>
      <c r="H63" s="17">
        <f t="shared" si="0"/>
        <v>360.33000000000038</v>
      </c>
      <c r="I63" s="17">
        <f t="shared" si="1"/>
        <v>-582.08999999999969</v>
      </c>
      <c r="J63" s="17">
        <f t="shared" si="2"/>
        <v>360.33000000000038</v>
      </c>
      <c r="K63" s="17">
        <v>942.42</v>
      </c>
      <c r="L63" s="17">
        <f t="shared" si="3"/>
        <v>360.33000000000038</v>
      </c>
      <c r="M63" s="17"/>
    </row>
    <row r="64" spans="1:13" x14ac:dyDescent="0.25">
      <c r="A64" s="14">
        <v>59</v>
      </c>
      <c r="B64" s="15">
        <v>40378</v>
      </c>
      <c r="C64" s="15">
        <v>40378</v>
      </c>
      <c r="D64" s="15"/>
      <c r="E64" s="16" t="s">
        <v>22</v>
      </c>
      <c r="F64" s="17"/>
      <c r="G64" s="17">
        <v>44.02</v>
      </c>
      <c r="H64" s="17">
        <f t="shared" si="0"/>
        <v>404.35000000000036</v>
      </c>
      <c r="I64" s="17">
        <f t="shared" si="1"/>
        <v>-538.06999999999971</v>
      </c>
      <c r="J64" s="17">
        <f t="shared" si="2"/>
        <v>404.35000000000036</v>
      </c>
      <c r="K64" s="17">
        <v>942.42</v>
      </c>
      <c r="L64" s="17">
        <f t="shared" si="3"/>
        <v>404.35000000000036</v>
      </c>
      <c r="M64" s="17"/>
    </row>
    <row r="65" spans="1:13" x14ac:dyDescent="0.25">
      <c r="A65" s="14">
        <v>60</v>
      </c>
      <c r="B65" s="15">
        <v>40378</v>
      </c>
      <c r="C65" s="15">
        <v>40365</v>
      </c>
      <c r="D65" s="15"/>
      <c r="E65" s="16" t="s">
        <v>22</v>
      </c>
      <c r="F65" s="17">
        <v>15.17</v>
      </c>
      <c r="G65" s="17"/>
      <c r="H65" s="17">
        <f t="shared" si="0"/>
        <v>389.18000000000035</v>
      </c>
      <c r="I65" s="17">
        <f t="shared" si="1"/>
        <v>-553.23999999999967</v>
      </c>
      <c r="J65" s="17">
        <f t="shared" si="2"/>
        <v>389.18000000000035</v>
      </c>
      <c r="K65" s="17">
        <v>942.42</v>
      </c>
      <c r="L65" s="17">
        <f t="shared" si="3"/>
        <v>389.18000000000035</v>
      </c>
      <c r="M65" s="17"/>
    </row>
    <row r="66" spans="1:13" x14ac:dyDescent="0.25">
      <c r="A66" s="14">
        <v>61</v>
      </c>
      <c r="B66" s="15">
        <v>40378</v>
      </c>
      <c r="C66" s="15"/>
      <c r="D66" s="15">
        <v>40396</v>
      </c>
      <c r="E66" s="16" t="s">
        <v>554</v>
      </c>
      <c r="F66" s="17"/>
      <c r="G66" s="17"/>
      <c r="H66" s="17">
        <f t="shared" si="0"/>
        <v>389.18000000000035</v>
      </c>
      <c r="I66" s="17">
        <f t="shared" si="1"/>
        <v>-553.23999999999967</v>
      </c>
      <c r="J66" s="17">
        <f t="shared" si="2"/>
        <v>389.18000000000035</v>
      </c>
      <c r="K66" s="17">
        <v>942.42</v>
      </c>
      <c r="L66" s="17">
        <f t="shared" si="3"/>
        <v>389.18000000000035</v>
      </c>
      <c r="M66" s="17"/>
    </row>
    <row r="67" spans="1:13" x14ac:dyDescent="0.25">
      <c r="A67" s="14">
        <v>62</v>
      </c>
      <c r="B67" s="15">
        <v>40389</v>
      </c>
      <c r="C67" s="15"/>
      <c r="D67" s="15">
        <v>40409</v>
      </c>
      <c r="E67" s="16" t="s">
        <v>554</v>
      </c>
      <c r="F67" s="17"/>
      <c r="G67" s="17"/>
      <c r="H67" s="17">
        <f t="shared" si="0"/>
        <v>389.18000000000035</v>
      </c>
      <c r="I67" s="17">
        <f t="shared" si="1"/>
        <v>-553.23999999999967</v>
      </c>
      <c r="J67" s="17">
        <f t="shared" si="2"/>
        <v>389.18000000000035</v>
      </c>
      <c r="K67" s="17">
        <v>942.42</v>
      </c>
      <c r="L67" s="17">
        <f t="shared" si="3"/>
        <v>389.18000000000035</v>
      </c>
      <c r="M67" s="17"/>
    </row>
    <row r="68" spans="1:13" x14ac:dyDescent="0.25">
      <c r="A68" s="14">
        <v>63</v>
      </c>
      <c r="B68" s="15">
        <v>40392</v>
      </c>
      <c r="C68" s="15">
        <v>40392</v>
      </c>
      <c r="D68" s="15"/>
      <c r="E68" s="16" t="s">
        <v>22</v>
      </c>
      <c r="F68" s="17"/>
      <c r="G68" s="17">
        <v>31.32</v>
      </c>
      <c r="H68" s="17">
        <f t="shared" si="0"/>
        <v>420.50000000000034</v>
      </c>
      <c r="I68" s="17">
        <f t="shared" si="1"/>
        <v>-521.91999999999962</v>
      </c>
      <c r="J68" s="17">
        <f t="shared" si="2"/>
        <v>420.50000000000034</v>
      </c>
      <c r="K68" s="17">
        <v>942.42</v>
      </c>
      <c r="L68" s="17">
        <f t="shared" si="3"/>
        <v>420.50000000000034</v>
      </c>
      <c r="M68" s="17"/>
    </row>
    <row r="69" spans="1:13" x14ac:dyDescent="0.25">
      <c r="A69" s="14">
        <v>64</v>
      </c>
      <c r="B69" s="15">
        <v>40392</v>
      </c>
      <c r="C69" s="15">
        <v>40378</v>
      </c>
      <c r="D69" s="15"/>
      <c r="E69" s="16" t="s">
        <v>22</v>
      </c>
      <c r="F69" s="17">
        <v>44.02</v>
      </c>
      <c r="G69" s="17"/>
      <c r="H69" s="17">
        <f t="shared" si="0"/>
        <v>376.48000000000036</v>
      </c>
      <c r="I69" s="17">
        <f t="shared" si="1"/>
        <v>-565.9399999999996</v>
      </c>
      <c r="J69" s="17">
        <f t="shared" si="2"/>
        <v>376.48000000000036</v>
      </c>
      <c r="K69" s="17">
        <v>942.42</v>
      </c>
      <c r="L69" s="17">
        <f t="shared" si="3"/>
        <v>376.48000000000036</v>
      </c>
      <c r="M69" s="17"/>
    </row>
    <row r="70" spans="1:13" x14ac:dyDescent="0.25">
      <c r="A70" s="14">
        <v>65</v>
      </c>
      <c r="B70" s="15">
        <v>40392</v>
      </c>
      <c r="C70" s="15"/>
      <c r="D70" s="15">
        <v>40410</v>
      </c>
      <c r="E70" s="16" t="s">
        <v>555</v>
      </c>
      <c r="F70" s="17"/>
      <c r="G70" s="17"/>
      <c r="H70" s="17">
        <f t="shared" si="0"/>
        <v>376.48000000000036</v>
      </c>
      <c r="I70" s="17">
        <f t="shared" si="1"/>
        <v>-565.9399999999996</v>
      </c>
      <c r="J70" s="17">
        <f t="shared" si="2"/>
        <v>376.48000000000036</v>
      </c>
      <c r="K70" s="17">
        <v>942.42</v>
      </c>
      <c r="L70" s="17">
        <f t="shared" si="3"/>
        <v>376.48000000000036</v>
      </c>
      <c r="M70" s="17"/>
    </row>
    <row r="71" spans="1:13" x14ac:dyDescent="0.25">
      <c r="A71" s="14">
        <v>66</v>
      </c>
      <c r="B71" s="15">
        <v>40394</v>
      </c>
      <c r="C71" s="15">
        <v>40421</v>
      </c>
      <c r="D71" s="15"/>
      <c r="E71" s="16" t="s">
        <v>21</v>
      </c>
      <c r="F71" s="17"/>
      <c r="G71" s="17">
        <v>0.34</v>
      </c>
      <c r="H71" s="17">
        <f t="shared" ref="H71:H112" si="4">H70-F71+G71</f>
        <v>376.82000000000033</v>
      </c>
      <c r="I71" s="17">
        <f t="shared" si="1"/>
        <v>-565.59999999999957</v>
      </c>
      <c r="J71" s="17">
        <f t="shared" si="2"/>
        <v>376.82000000000033</v>
      </c>
      <c r="K71" s="17">
        <v>942.42</v>
      </c>
      <c r="L71" s="17">
        <f t="shared" si="3"/>
        <v>376.82000000000033</v>
      </c>
      <c r="M71" s="17"/>
    </row>
    <row r="72" spans="1:13" x14ac:dyDescent="0.25">
      <c r="A72" s="14">
        <v>67</v>
      </c>
      <c r="B72" s="15">
        <v>40395</v>
      </c>
      <c r="C72" s="15">
        <v>40421</v>
      </c>
      <c r="D72" s="15"/>
      <c r="E72" s="16" t="s">
        <v>21</v>
      </c>
      <c r="F72" s="17"/>
      <c r="G72" s="17">
        <v>3.09</v>
      </c>
      <c r="H72" s="17">
        <f t="shared" si="4"/>
        <v>379.91000000000031</v>
      </c>
      <c r="I72" s="17">
        <f t="shared" ref="I72:I112" si="5">I71-F72+G72</f>
        <v>-562.50999999999954</v>
      </c>
      <c r="J72" s="17">
        <f t="shared" ref="J72:J112" si="6">J71+G72-F72</f>
        <v>379.91000000000031</v>
      </c>
      <c r="K72" s="17">
        <v>942.42</v>
      </c>
      <c r="L72" s="17">
        <f t="shared" ref="L72:L112" si="7">L71-F72+G72</f>
        <v>379.91000000000031</v>
      </c>
      <c r="M72" s="17"/>
    </row>
    <row r="73" spans="1:13" x14ac:dyDescent="0.25">
      <c r="A73" s="14">
        <v>68</v>
      </c>
      <c r="B73" s="15">
        <v>40421</v>
      </c>
      <c r="C73" s="15"/>
      <c r="D73" s="15">
        <v>40442</v>
      </c>
      <c r="E73" s="16" t="s">
        <v>556</v>
      </c>
      <c r="F73" s="17"/>
      <c r="G73" s="17"/>
      <c r="H73" s="17">
        <f t="shared" si="4"/>
        <v>379.91000000000031</v>
      </c>
      <c r="I73" s="17">
        <f t="shared" si="5"/>
        <v>-562.50999999999954</v>
      </c>
      <c r="J73" s="17">
        <f t="shared" si="6"/>
        <v>379.91000000000031</v>
      </c>
      <c r="K73" s="17">
        <v>942.42</v>
      </c>
      <c r="L73" s="17">
        <f t="shared" si="7"/>
        <v>379.91000000000031</v>
      </c>
      <c r="M73" s="17"/>
    </row>
    <row r="74" spans="1:13" x14ac:dyDescent="0.25">
      <c r="A74" s="14">
        <v>69</v>
      </c>
      <c r="B74" s="15">
        <v>40423</v>
      </c>
      <c r="C74" s="15">
        <v>40451</v>
      </c>
      <c r="D74" s="15"/>
      <c r="E74" s="16" t="s">
        <v>21</v>
      </c>
      <c r="F74" s="17"/>
      <c r="G74" s="17">
        <v>0.34</v>
      </c>
      <c r="H74" s="17">
        <f t="shared" si="4"/>
        <v>380.25000000000028</v>
      </c>
      <c r="I74" s="17">
        <f t="shared" si="5"/>
        <v>-562.1699999999995</v>
      </c>
      <c r="J74" s="17">
        <f t="shared" si="6"/>
        <v>380.25000000000028</v>
      </c>
      <c r="K74" s="17">
        <v>942.42</v>
      </c>
      <c r="L74" s="17">
        <f t="shared" si="7"/>
        <v>380.25000000000028</v>
      </c>
      <c r="M74" s="17"/>
    </row>
    <row r="75" spans="1:13" x14ac:dyDescent="0.25">
      <c r="A75" s="14">
        <v>70</v>
      </c>
      <c r="B75" s="15">
        <v>40424</v>
      </c>
      <c r="C75" s="15">
        <v>40451</v>
      </c>
      <c r="D75" s="15"/>
      <c r="E75" s="16" t="s">
        <v>21</v>
      </c>
      <c r="F75" s="17"/>
      <c r="G75" s="17">
        <v>3.09</v>
      </c>
      <c r="H75" s="17">
        <f t="shared" si="4"/>
        <v>383.34000000000026</v>
      </c>
      <c r="I75" s="17">
        <f t="shared" si="5"/>
        <v>-559.07999999999947</v>
      </c>
      <c r="J75" s="17">
        <f t="shared" si="6"/>
        <v>383.34000000000026</v>
      </c>
      <c r="K75" s="17">
        <v>942.42</v>
      </c>
      <c r="L75" s="17">
        <f t="shared" si="7"/>
        <v>383.34000000000026</v>
      </c>
      <c r="M75" s="17"/>
    </row>
    <row r="76" spans="1:13" x14ac:dyDescent="0.25">
      <c r="A76" s="14">
        <v>71</v>
      </c>
      <c r="B76" s="15">
        <v>40428</v>
      </c>
      <c r="C76" s="15">
        <v>40451</v>
      </c>
      <c r="D76" s="15"/>
      <c r="E76" s="16" t="s">
        <v>21</v>
      </c>
      <c r="F76" s="17"/>
      <c r="G76" s="17">
        <v>0.34</v>
      </c>
      <c r="H76" s="17">
        <f t="shared" si="4"/>
        <v>383.68000000000023</v>
      </c>
      <c r="I76" s="17">
        <f t="shared" si="5"/>
        <v>-558.73999999999944</v>
      </c>
      <c r="J76" s="17">
        <f t="shared" si="6"/>
        <v>383.68000000000023</v>
      </c>
      <c r="K76" s="17">
        <v>942.42</v>
      </c>
      <c r="L76" s="17">
        <f t="shared" si="7"/>
        <v>383.68000000000023</v>
      </c>
      <c r="M76" s="17"/>
    </row>
    <row r="77" spans="1:13" x14ac:dyDescent="0.25">
      <c r="A77" s="14">
        <v>72</v>
      </c>
      <c r="B77" s="15">
        <v>40451</v>
      </c>
      <c r="C77" s="15"/>
      <c r="D77" s="15">
        <v>40471</v>
      </c>
      <c r="E77" s="16" t="s">
        <v>557</v>
      </c>
      <c r="F77" s="17"/>
      <c r="G77" s="17"/>
      <c r="H77" s="17">
        <f t="shared" si="4"/>
        <v>383.68000000000023</v>
      </c>
      <c r="I77" s="17">
        <f t="shared" si="5"/>
        <v>-558.73999999999944</v>
      </c>
      <c r="J77" s="17">
        <f t="shared" si="6"/>
        <v>383.68000000000023</v>
      </c>
      <c r="K77" s="17">
        <v>942.42</v>
      </c>
      <c r="L77" s="17">
        <f t="shared" si="7"/>
        <v>383.68000000000023</v>
      </c>
      <c r="M77" s="17"/>
    </row>
    <row r="78" spans="1:13" x14ac:dyDescent="0.25">
      <c r="A78" s="14">
        <v>73</v>
      </c>
      <c r="B78" s="15">
        <v>40455</v>
      </c>
      <c r="C78" s="15">
        <v>40480</v>
      </c>
      <c r="D78" s="15"/>
      <c r="E78" s="16" t="s">
        <v>21</v>
      </c>
      <c r="F78" s="17"/>
      <c r="G78" s="17">
        <v>0.34</v>
      </c>
      <c r="H78" s="17">
        <f t="shared" si="4"/>
        <v>384.02000000000021</v>
      </c>
      <c r="I78" s="17">
        <f t="shared" si="5"/>
        <v>-558.39999999999941</v>
      </c>
      <c r="J78" s="17">
        <f t="shared" si="6"/>
        <v>384.02000000000021</v>
      </c>
      <c r="K78" s="17">
        <v>942.42</v>
      </c>
      <c r="L78" s="17">
        <f t="shared" si="7"/>
        <v>384.02000000000021</v>
      </c>
      <c r="M78" s="17"/>
    </row>
    <row r="79" spans="1:13" x14ac:dyDescent="0.25">
      <c r="A79" s="14">
        <v>74</v>
      </c>
      <c r="B79" s="15">
        <v>40456</v>
      </c>
      <c r="C79" s="15">
        <v>40480</v>
      </c>
      <c r="D79" s="15"/>
      <c r="E79" s="16" t="s">
        <v>21</v>
      </c>
      <c r="F79" s="17"/>
      <c r="G79" s="17">
        <v>3.09</v>
      </c>
      <c r="H79" s="17">
        <f t="shared" si="4"/>
        <v>387.11000000000018</v>
      </c>
      <c r="I79" s="17">
        <f t="shared" si="5"/>
        <v>-555.30999999999938</v>
      </c>
      <c r="J79" s="17">
        <f t="shared" si="6"/>
        <v>387.11000000000018</v>
      </c>
      <c r="K79" s="17">
        <v>942.42</v>
      </c>
      <c r="L79" s="17">
        <f t="shared" si="7"/>
        <v>387.11000000000018</v>
      </c>
      <c r="M79" s="17"/>
    </row>
    <row r="80" spans="1:13" x14ac:dyDescent="0.25">
      <c r="A80" s="14">
        <v>75</v>
      </c>
      <c r="B80" s="15">
        <v>40457</v>
      </c>
      <c r="C80" s="15">
        <v>40480</v>
      </c>
      <c r="D80" s="15"/>
      <c r="E80" s="16" t="s">
        <v>21</v>
      </c>
      <c r="F80" s="17"/>
      <c r="G80" s="17">
        <v>0.34</v>
      </c>
      <c r="H80" s="17">
        <f t="shared" si="4"/>
        <v>387.45000000000016</v>
      </c>
      <c r="I80" s="17">
        <f t="shared" si="5"/>
        <v>-554.96999999999935</v>
      </c>
      <c r="J80" s="17">
        <f t="shared" si="6"/>
        <v>387.45000000000016</v>
      </c>
      <c r="K80" s="17">
        <v>942.42</v>
      </c>
      <c r="L80" s="17">
        <f t="shared" si="7"/>
        <v>387.45000000000016</v>
      </c>
      <c r="M80" s="17"/>
    </row>
    <row r="81" spans="1:13" x14ac:dyDescent="0.25">
      <c r="A81" s="14">
        <v>76</v>
      </c>
      <c r="B81" s="15">
        <v>40480</v>
      </c>
      <c r="C81" s="15"/>
      <c r="D81" s="15">
        <v>40501</v>
      </c>
      <c r="E81" s="16" t="s">
        <v>558</v>
      </c>
      <c r="F81" s="17"/>
      <c r="G81" s="17"/>
      <c r="H81" s="17">
        <f t="shared" si="4"/>
        <v>387.45000000000016</v>
      </c>
      <c r="I81" s="17">
        <f t="shared" si="5"/>
        <v>-554.96999999999935</v>
      </c>
      <c r="J81" s="17">
        <f t="shared" si="6"/>
        <v>387.45000000000016</v>
      </c>
      <c r="K81" s="17">
        <v>942.42</v>
      </c>
      <c r="L81" s="17">
        <f t="shared" si="7"/>
        <v>387.45000000000016</v>
      </c>
      <c r="M81" s="17"/>
    </row>
    <row r="82" spans="1:13" x14ac:dyDescent="0.25">
      <c r="A82" s="14">
        <v>77</v>
      </c>
      <c r="B82" s="15">
        <v>40484</v>
      </c>
      <c r="C82" s="15">
        <v>40513</v>
      </c>
      <c r="D82" s="15"/>
      <c r="E82" s="16" t="s">
        <v>21</v>
      </c>
      <c r="F82" s="17"/>
      <c r="G82" s="17">
        <v>0.34</v>
      </c>
      <c r="H82" s="17">
        <f t="shared" si="4"/>
        <v>387.79000000000013</v>
      </c>
      <c r="I82" s="17">
        <f t="shared" si="5"/>
        <v>-554.62999999999931</v>
      </c>
      <c r="J82" s="17">
        <f t="shared" si="6"/>
        <v>387.79000000000013</v>
      </c>
      <c r="K82" s="17">
        <v>942.42</v>
      </c>
      <c r="L82" s="17">
        <f t="shared" si="7"/>
        <v>387.79000000000013</v>
      </c>
      <c r="M82" s="17"/>
    </row>
    <row r="83" spans="1:13" x14ac:dyDescent="0.25">
      <c r="A83" s="14">
        <v>78</v>
      </c>
      <c r="B83" s="15">
        <v>40485</v>
      </c>
      <c r="C83" s="15">
        <v>40513</v>
      </c>
      <c r="D83" s="15"/>
      <c r="E83" s="16" t="s">
        <v>21</v>
      </c>
      <c r="F83" s="17"/>
      <c r="G83" s="17">
        <v>3.09</v>
      </c>
      <c r="H83" s="17">
        <f t="shared" si="4"/>
        <v>390.88000000000011</v>
      </c>
      <c r="I83" s="17">
        <f t="shared" si="5"/>
        <v>-551.53999999999928</v>
      </c>
      <c r="J83" s="17">
        <f t="shared" si="6"/>
        <v>390.88000000000011</v>
      </c>
      <c r="K83" s="17">
        <v>942.42</v>
      </c>
      <c r="L83" s="17">
        <f t="shared" si="7"/>
        <v>390.88000000000011</v>
      </c>
      <c r="M83" s="17"/>
    </row>
    <row r="84" spans="1:13" x14ac:dyDescent="0.25">
      <c r="A84" s="14">
        <v>79</v>
      </c>
      <c r="B84" s="15">
        <v>40486</v>
      </c>
      <c r="C84" s="15">
        <v>40513</v>
      </c>
      <c r="D84" s="15"/>
      <c r="E84" s="16" t="s">
        <v>21</v>
      </c>
      <c r="F84" s="17"/>
      <c r="G84" s="17">
        <v>0.34</v>
      </c>
      <c r="H84" s="17">
        <f t="shared" si="4"/>
        <v>391.22000000000008</v>
      </c>
      <c r="I84" s="17">
        <f t="shared" si="5"/>
        <v>-551.19999999999925</v>
      </c>
      <c r="J84" s="17">
        <f t="shared" si="6"/>
        <v>391.22000000000008</v>
      </c>
      <c r="K84" s="17">
        <v>942.42</v>
      </c>
      <c r="L84" s="17">
        <f t="shared" si="7"/>
        <v>391.22000000000008</v>
      </c>
      <c r="M84" s="17"/>
    </row>
    <row r="85" spans="1:13" x14ac:dyDescent="0.25">
      <c r="A85" s="14">
        <v>80</v>
      </c>
      <c r="B85" s="15">
        <v>40513</v>
      </c>
      <c r="C85" s="15"/>
      <c r="D85" s="15">
        <v>40533</v>
      </c>
      <c r="E85" s="16" t="s">
        <v>559</v>
      </c>
      <c r="F85" s="17"/>
      <c r="G85" s="17"/>
      <c r="H85" s="17">
        <f t="shared" si="4"/>
        <v>391.22000000000008</v>
      </c>
      <c r="I85" s="17">
        <f t="shared" si="5"/>
        <v>-551.19999999999925</v>
      </c>
      <c r="J85" s="17">
        <f t="shared" si="6"/>
        <v>391.22000000000008</v>
      </c>
      <c r="K85" s="17">
        <v>942.42</v>
      </c>
      <c r="L85" s="17">
        <f t="shared" si="7"/>
        <v>391.22000000000008</v>
      </c>
      <c r="M85" s="17"/>
    </row>
    <row r="86" spans="1:13" x14ac:dyDescent="0.25">
      <c r="A86" s="14">
        <v>81</v>
      </c>
      <c r="B86" s="15">
        <v>40518</v>
      </c>
      <c r="C86" s="15">
        <v>40907</v>
      </c>
      <c r="D86" s="15"/>
      <c r="E86" s="16" t="s">
        <v>21</v>
      </c>
      <c r="F86" s="17"/>
      <c r="G86" s="17">
        <v>0.34</v>
      </c>
      <c r="H86" s="17">
        <f t="shared" si="4"/>
        <v>391.56000000000006</v>
      </c>
      <c r="I86" s="17">
        <f t="shared" si="5"/>
        <v>-550.85999999999922</v>
      </c>
      <c r="J86" s="17">
        <f t="shared" si="6"/>
        <v>391.56000000000006</v>
      </c>
      <c r="K86" s="17">
        <v>942.42</v>
      </c>
      <c r="L86" s="17">
        <f t="shared" si="7"/>
        <v>391.56000000000006</v>
      </c>
      <c r="M86" s="17"/>
    </row>
    <row r="87" spans="1:13" x14ac:dyDescent="0.25">
      <c r="A87" s="14">
        <v>82</v>
      </c>
      <c r="B87" s="15">
        <v>40519</v>
      </c>
      <c r="C87" s="15">
        <v>40907</v>
      </c>
      <c r="D87" s="15"/>
      <c r="E87" s="16" t="s">
        <v>21</v>
      </c>
      <c r="F87" s="17"/>
      <c r="G87" s="17">
        <v>3.09</v>
      </c>
      <c r="H87" s="17">
        <f t="shared" si="4"/>
        <v>394.65000000000003</v>
      </c>
      <c r="I87" s="17">
        <f t="shared" si="5"/>
        <v>-547.76999999999919</v>
      </c>
      <c r="J87" s="17">
        <f t="shared" si="6"/>
        <v>394.65000000000003</v>
      </c>
      <c r="K87" s="17">
        <v>942.42</v>
      </c>
      <c r="L87" s="17">
        <f t="shared" si="7"/>
        <v>394.65000000000003</v>
      </c>
      <c r="M87" s="17"/>
    </row>
    <row r="88" spans="1:13" x14ac:dyDescent="0.25">
      <c r="A88" s="14">
        <v>83</v>
      </c>
      <c r="B88" s="15">
        <v>40520</v>
      </c>
      <c r="C88" s="15">
        <v>40907</v>
      </c>
      <c r="D88" s="15"/>
      <c r="E88" s="16" t="s">
        <v>21</v>
      </c>
      <c r="F88" s="17"/>
      <c r="G88" s="17">
        <v>0.34</v>
      </c>
      <c r="H88" s="17">
        <f t="shared" si="4"/>
        <v>394.99</v>
      </c>
      <c r="I88" s="17">
        <f t="shared" si="5"/>
        <v>-547.42999999999915</v>
      </c>
      <c r="J88" s="17">
        <f t="shared" si="6"/>
        <v>394.99</v>
      </c>
      <c r="K88" s="17">
        <v>942.42</v>
      </c>
      <c r="L88" s="17">
        <f t="shared" si="7"/>
        <v>394.99</v>
      </c>
      <c r="M88" s="17"/>
    </row>
    <row r="89" spans="1:13" x14ac:dyDescent="0.25">
      <c r="A89" s="14">
        <v>84</v>
      </c>
      <c r="B89" s="15">
        <v>40520</v>
      </c>
      <c r="C89" s="15"/>
      <c r="D89" s="15"/>
      <c r="E89" s="16" t="s">
        <v>560</v>
      </c>
      <c r="F89" s="17"/>
      <c r="G89" s="17"/>
      <c r="H89" s="17">
        <f t="shared" si="4"/>
        <v>394.99</v>
      </c>
      <c r="I89" s="17">
        <f t="shared" si="5"/>
        <v>-547.42999999999915</v>
      </c>
      <c r="J89" s="17">
        <f t="shared" si="6"/>
        <v>394.99</v>
      </c>
      <c r="K89" s="17">
        <v>942.42</v>
      </c>
      <c r="L89" s="17">
        <f t="shared" si="7"/>
        <v>394.99</v>
      </c>
      <c r="M89" s="17"/>
    </row>
    <row r="90" spans="1:13" x14ac:dyDescent="0.25">
      <c r="A90" s="14">
        <v>85</v>
      </c>
      <c r="B90" s="15">
        <v>40542</v>
      </c>
      <c r="C90" s="15"/>
      <c r="D90" s="15">
        <v>40564</v>
      </c>
      <c r="E90" s="16" t="s">
        <v>561</v>
      </c>
      <c r="F90" s="17"/>
      <c r="G90" s="17"/>
      <c r="H90" s="17">
        <f t="shared" si="4"/>
        <v>394.99</v>
      </c>
      <c r="I90" s="17">
        <f t="shared" si="5"/>
        <v>-547.42999999999915</v>
      </c>
      <c r="J90" s="17">
        <f t="shared" si="6"/>
        <v>394.99</v>
      </c>
      <c r="K90" s="17">
        <v>942.42</v>
      </c>
      <c r="L90" s="17">
        <f t="shared" si="7"/>
        <v>394.99</v>
      </c>
      <c r="M90" s="17"/>
    </row>
    <row r="91" spans="1:13" x14ac:dyDescent="0.25">
      <c r="A91" s="14">
        <v>86</v>
      </c>
      <c r="B91" s="15">
        <v>40574</v>
      </c>
      <c r="C91" s="15"/>
      <c r="D91" s="15">
        <v>40592</v>
      </c>
      <c r="E91" s="16" t="s">
        <v>561</v>
      </c>
      <c r="F91" s="17"/>
      <c r="G91" s="17"/>
      <c r="H91" s="17">
        <f t="shared" si="4"/>
        <v>394.99</v>
      </c>
      <c r="I91" s="17">
        <f t="shared" si="5"/>
        <v>-547.42999999999915</v>
      </c>
      <c r="J91" s="17">
        <f t="shared" si="6"/>
        <v>394.99</v>
      </c>
      <c r="K91" s="17">
        <v>942.42</v>
      </c>
      <c r="L91" s="17">
        <f t="shared" si="7"/>
        <v>394.99</v>
      </c>
      <c r="M91" s="17"/>
    </row>
    <row r="92" spans="1:13" x14ac:dyDescent="0.25">
      <c r="A92" s="14">
        <v>87</v>
      </c>
      <c r="B92" s="15">
        <v>40698</v>
      </c>
      <c r="C92" s="15">
        <v>40148</v>
      </c>
      <c r="D92" s="15"/>
      <c r="E92" s="16" t="s">
        <v>286</v>
      </c>
      <c r="F92" s="17">
        <v>37</v>
      </c>
      <c r="G92" s="17">
        <v>37</v>
      </c>
      <c r="H92" s="17">
        <f t="shared" si="4"/>
        <v>394.99</v>
      </c>
      <c r="I92" s="17">
        <f t="shared" si="5"/>
        <v>-547.42999999999915</v>
      </c>
      <c r="J92" s="17">
        <f t="shared" si="6"/>
        <v>394.99</v>
      </c>
      <c r="K92" s="17">
        <v>942.42</v>
      </c>
      <c r="L92" s="17">
        <f t="shared" si="7"/>
        <v>394.99</v>
      </c>
      <c r="M92" s="17"/>
    </row>
    <row r="93" spans="1:13" x14ac:dyDescent="0.25">
      <c r="A93" s="14">
        <v>88</v>
      </c>
      <c r="B93" s="15">
        <v>40698</v>
      </c>
      <c r="C93" s="15"/>
      <c r="D93" s="15"/>
      <c r="E93" s="16" t="s">
        <v>562</v>
      </c>
      <c r="F93" s="17">
        <v>909</v>
      </c>
      <c r="G93" s="17">
        <v>909</v>
      </c>
      <c r="H93" s="17">
        <f t="shared" si="4"/>
        <v>394.99</v>
      </c>
      <c r="I93" s="17">
        <f t="shared" si="5"/>
        <v>-547.42999999999915</v>
      </c>
      <c r="J93" s="17">
        <f t="shared" si="6"/>
        <v>394.99</v>
      </c>
      <c r="K93" s="17">
        <v>942.42</v>
      </c>
      <c r="L93" s="17">
        <f t="shared" si="7"/>
        <v>394.99</v>
      </c>
      <c r="M93" s="17"/>
    </row>
    <row r="94" spans="1:13" x14ac:dyDescent="0.25">
      <c r="A94" s="14">
        <v>89</v>
      </c>
      <c r="B94" s="15">
        <v>40698</v>
      </c>
      <c r="C94" s="15"/>
      <c r="D94" s="15"/>
      <c r="E94" s="16" t="s">
        <v>60</v>
      </c>
      <c r="F94" s="17">
        <v>53.18</v>
      </c>
      <c r="G94" s="17"/>
      <c r="H94" s="17">
        <f t="shared" si="4"/>
        <v>341.81</v>
      </c>
      <c r="I94" s="17">
        <f t="shared" si="5"/>
        <v>-600.6099999999991</v>
      </c>
      <c r="J94" s="17">
        <f t="shared" si="6"/>
        <v>341.81</v>
      </c>
      <c r="K94" s="17">
        <v>942.42</v>
      </c>
      <c r="L94" s="17">
        <f t="shared" si="7"/>
        <v>341.81</v>
      </c>
      <c r="M94" s="17"/>
    </row>
    <row r="95" spans="1:13" x14ac:dyDescent="0.25">
      <c r="A95" s="14">
        <v>90</v>
      </c>
      <c r="B95" s="15">
        <v>40698</v>
      </c>
      <c r="C95" s="15"/>
      <c r="D95" s="15"/>
      <c r="E95" s="16" t="s">
        <v>285</v>
      </c>
      <c r="F95" s="17">
        <v>1315.67</v>
      </c>
      <c r="G95" s="17">
        <v>1315.67</v>
      </c>
      <c r="H95" s="17">
        <f t="shared" si="4"/>
        <v>341.80999999999995</v>
      </c>
      <c r="I95" s="17">
        <f t="shared" si="5"/>
        <v>-600.60999999999922</v>
      </c>
      <c r="J95" s="17">
        <f t="shared" si="6"/>
        <v>341.80999999999995</v>
      </c>
      <c r="K95" s="17">
        <v>942.42</v>
      </c>
      <c r="L95" s="17">
        <f t="shared" si="7"/>
        <v>341.80999999999995</v>
      </c>
      <c r="M95" s="17"/>
    </row>
    <row r="96" spans="1:13" x14ac:dyDescent="0.25">
      <c r="A96" s="14">
        <v>91</v>
      </c>
      <c r="B96" s="15">
        <v>40698</v>
      </c>
      <c r="C96" s="15">
        <v>40392</v>
      </c>
      <c r="D96" s="15"/>
      <c r="E96" s="16" t="s">
        <v>22</v>
      </c>
      <c r="F96" s="17">
        <v>31.32</v>
      </c>
      <c r="G96" s="17"/>
      <c r="H96" s="17">
        <f t="shared" si="4"/>
        <v>310.48999999999995</v>
      </c>
      <c r="I96" s="17">
        <f t="shared" si="5"/>
        <v>-631.92999999999927</v>
      </c>
      <c r="J96" s="17">
        <f t="shared" si="6"/>
        <v>310.48999999999995</v>
      </c>
      <c r="K96" s="17">
        <v>942.42</v>
      </c>
      <c r="L96" s="17">
        <f t="shared" si="7"/>
        <v>310.48999999999995</v>
      </c>
      <c r="M96" s="17"/>
    </row>
    <row r="97" spans="1:13" x14ac:dyDescent="0.25">
      <c r="A97" s="14">
        <v>92</v>
      </c>
      <c r="B97" s="15">
        <v>40698</v>
      </c>
      <c r="C97" s="15"/>
      <c r="D97" s="15"/>
      <c r="E97" s="16" t="s">
        <v>172</v>
      </c>
      <c r="F97" s="17"/>
      <c r="G97" s="17"/>
      <c r="H97" s="17">
        <f t="shared" si="4"/>
        <v>310.48999999999995</v>
      </c>
      <c r="I97" s="17">
        <f t="shared" si="5"/>
        <v>-631.92999999999927</v>
      </c>
      <c r="J97" s="17">
        <f t="shared" si="6"/>
        <v>310.48999999999995</v>
      </c>
      <c r="K97" s="17">
        <v>942.42</v>
      </c>
      <c r="L97" s="17">
        <f t="shared" si="7"/>
        <v>310.48999999999995</v>
      </c>
      <c r="M97" s="17"/>
    </row>
    <row r="98" spans="1:13" x14ac:dyDescent="0.25">
      <c r="A98" s="14">
        <v>93</v>
      </c>
      <c r="B98" s="15"/>
      <c r="C98" s="15"/>
      <c r="D98" s="15"/>
      <c r="E98" s="16" t="s">
        <v>563</v>
      </c>
      <c r="F98" s="17">
        <v>204.76</v>
      </c>
      <c r="G98" s="17"/>
      <c r="H98" s="17">
        <f>H96-F98+G98</f>
        <v>105.72999999999996</v>
      </c>
      <c r="I98" s="17">
        <f>I96-F98+G98</f>
        <v>-836.68999999999926</v>
      </c>
      <c r="J98" s="17">
        <f>J96+G98-F98</f>
        <v>105.72999999999996</v>
      </c>
      <c r="K98" s="17">
        <v>942.42</v>
      </c>
      <c r="L98" s="17">
        <f>L96-F98+G98</f>
        <v>105.72999999999996</v>
      </c>
      <c r="M98" s="17"/>
    </row>
    <row r="99" spans="1:13" x14ac:dyDescent="0.25">
      <c r="A99" s="14">
        <v>94</v>
      </c>
      <c r="B99" s="15">
        <v>40702</v>
      </c>
      <c r="C99" s="15"/>
      <c r="D99" s="15"/>
      <c r="E99" s="41" t="s">
        <v>564</v>
      </c>
      <c r="F99" s="17"/>
      <c r="G99" s="17">
        <v>204.76</v>
      </c>
      <c r="H99" s="17">
        <f t="shared" si="4"/>
        <v>310.48999999999995</v>
      </c>
      <c r="I99" s="17">
        <f t="shared" si="5"/>
        <v>-631.92999999999927</v>
      </c>
      <c r="J99" s="17">
        <f t="shared" si="6"/>
        <v>310.48999999999995</v>
      </c>
      <c r="K99" s="17">
        <v>942.42</v>
      </c>
      <c r="L99" s="17">
        <f t="shared" si="7"/>
        <v>310.48999999999995</v>
      </c>
      <c r="M99" s="17"/>
    </row>
    <row r="100" spans="1:13" x14ac:dyDescent="0.25">
      <c r="A100" s="14">
        <v>95</v>
      </c>
      <c r="B100" s="15">
        <v>40702</v>
      </c>
      <c r="C100" s="15"/>
      <c r="D100" s="15">
        <v>40718</v>
      </c>
      <c r="E100" s="16" t="s">
        <v>565</v>
      </c>
      <c r="F100" s="17"/>
      <c r="G100" s="17"/>
      <c r="H100" s="17">
        <f t="shared" si="4"/>
        <v>310.48999999999995</v>
      </c>
      <c r="I100" s="17">
        <f t="shared" si="5"/>
        <v>-631.92999999999927</v>
      </c>
      <c r="J100" s="17">
        <f t="shared" si="6"/>
        <v>310.48999999999995</v>
      </c>
      <c r="K100" s="17">
        <v>942.42</v>
      </c>
      <c r="L100" s="17">
        <f t="shared" si="7"/>
        <v>310.48999999999995</v>
      </c>
      <c r="M100" s="17"/>
    </row>
    <row r="101" spans="1:13" x14ac:dyDescent="0.25">
      <c r="A101" s="14">
        <v>96</v>
      </c>
      <c r="B101" s="15">
        <v>40702</v>
      </c>
      <c r="C101" s="15">
        <v>40702</v>
      </c>
      <c r="D101" s="15"/>
      <c r="E101" s="16" t="s">
        <v>22</v>
      </c>
      <c r="F101" s="17"/>
      <c r="G101" s="17">
        <v>31.32</v>
      </c>
      <c r="H101" s="17">
        <f t="shared" si="4"/>
        <v>341.80999999999995</v>
      </c>
      <c r="I101" s="17">
        <f t="shared" si="5"/>
        <v>-600.60999999999922</v>
      </c>
      <c r="J101" s="17">
        <f t="shared" si="6"/>
        <v>341.80999999999995</v>
      </c>
      <c r="K101" s="17">
        <v>942.42</v>
      </c>
      <c r="L101" s="17">
        <f t="shared" si="7"/>
        <v>341.80999999999995</v>
      </c>
      <c r="M101" s="17"/>
    </row>
    <row r="102" spans="1:13" x14ac:dyDescent="0.25">
      <c r="A102" s="14">
        <v>97</v>
      </c>
      <c r="B102" s="15">
        <v>40702</v>
      </c>
      <c r="C102" s="15"/>
      <c r="D102" s="15">
        <v>40722</v>
      </c>
      <c r="E102" s="16" t="s">
        <v>566</v>
      </c>
      <c r="F102" s="17"/>
      <c r="G102" s="17"/>
      <c r="H102" s="17">
        <f t="shared" si="4"/>
        <v>341.80999999999995</v>
      </c>
      <c r="I102" s="17">
        <f t="shared" si="5"/>
        <v>-600.60999999999922</v>
      </c>
      <c r="J102" s="17">
        <f t="shared" si="6"/>
        <v>341.80999999999995</v>
      </c>
      <c r="K102" s="17">
        <v>942.42</v>
      </c>
      <c r="L102" s="17">
        <f t="shared" si="7"/>
        <v>341.80999999999995</v>
      </c>
      <c r="M102" s="17"/>
    </row>
    <row r="103" spans="1:13" x14ac:dyDescent="0.25">
      <c r="A103" s="14">
        <v>98</v>
      </c>
      <c r="B103" s="15">
        <v>40703</v>
      </c>
      <c r="C103" s="15"/>
      <c r="D103" s="15"/>
      <c r="E103" s="16" t="s">
        <v>85</v>
      </c>
      <c r="F103" s="17"/>
      <c r="G103" s="17"/>
      <c r="H103" s="17">
        <f t="shared" si="4"/>
        <v>341.80999999999995</v>
      </c>
      <c r="I103" s="17">
        <f t="shared" si="5"/>
        <v>-600.60999999999922</v>
      </c>
      <c r="J103" s="17">
        <f t="shared" si="6"/>
        <v>341.80999999999995</v>
      </c>
      <c r="K103" s="17">
        <v>942.42</v>
      </c>
      <c r="L103" s="17">
        <f t="shared" si="7"/>
        <v>341.80999999999995</v>
      </c>
      <c r="M103" s="17" t="s">
        <v>87</v>
      </c>
    </row>
    <row r="104" spans="1:13" x14ac:dyDescent="0.25">
      <c r="A104" s="14">
        <v>99</v>
      </c>
      <c r="B104" s="15">
        <v>40723</v>
      </c>
      <c r="C104" s="15"/>
      <c r="D104" s="15">
        <v>40744</v>
      </c>
      <c r="E104" s="16" t="s">
        <v>566</v>
      </c>
      <c r="F104" s="17"/>
      <c r="G104" s="17"/>
      <c r="H104" s="17">
        <f>H102-F104+G104</f>
        <v>341.80999999999995</v>
      </c>
      <c r="I104" s="17">
        <f>I102-F104+G104</f>
        <v>-600.60999999999922</v>
      </c>
      <c r="J104" s="17">
        <f>J102+G104-F104</f>
        <v>341.80999999999995</v>
      </c>
      <c r="K104" s="17">
        <v>942.42</v>
      </c>
      <c r="L104" s="17">
        <f>L102-F104+G104</f>
        <v>341.80999999999995</v>
      </c>
      <c r="M104" s="17"/>
    </row>
    <row r="105" spans="1:13" x14ac:dyDescent="0.25">
      <c r="A105" s="14">
        <v>100</v>
      </c>
      <c r="B105" s="15">
        <v>40730</v>
      </c>
      <c r="C105" s="15"/>
      <c r="D105" s="15"/>
      <c r="E105" s="16" t="s">
        <v>567</v>
      </c>
      <c r="F105" s="17"/>
      <c r="G105" s="17"/>
      <c r="H105" s="17">
        <f>H103-F105+G105</f>
        <v>341.80999999999995</v>
      </c>
      <c r="I105" s="17">
        <f>I103-F105+G105</f>
        <v>-600.60999999999922</v>
      </c>
      <c r="J105" s="17">
        <f>J103+G105-F105</f>
        <v>341.80999999999995</v>
      </c>
      <c r="K105" s="17">
        <v>942.42</v>
      </c>
      <c r="L105" s="17">
        <f>L103-F105+G105</f>
        <v>341.80999999999995</v>
      </c>
      <c r="M105" s="17" t="s">
        <v>568</v>
      </c>
    </row>
    <row r="106" spans="1:13" x14ac:dyDescent="0.25">
      <c r="A106" s="14">
        <v>101</v>
      </c>
      <c r="B106" s="15">
        <v>40759</v>
      </c>
      <c r="C106" s="15">
        <v>40785</v>
      </c>
      <c r="D106" s="15"/>
      <c r="E106" s="16" t="s">
        <v>21</v>
      </c>
      <c r="F106" s="17"/>
      <c r="G106" s="17">
        <v>3.42</v>
      </c>
      <c r="H106" s="17">
        <f>H104-F106+G106</f>
        <v>345.22999999999996</v>
      </c>
      <c r="I106" s="17">
        <f>I104-F106+G106</f>
        <v>-597.18999999999926</v>
      </c>
      <c r="J106" s="17">
        <f>J104+G106-F106</f>
        <v>345.22999999999996</v>
      </c>
      <c r="K106" s="17">
        <v>942.42</v>
      </c>
      <c r="L106" s="17">
        <f>L104-F106+G106</f>
        <v>345.22999999999996</v>
      </c>
      <c r="M106" s="17"/>
    </row>
    <row r="107" spans="1:13" x14ac:dyDescent="0.25">
      <c r="A107" s="14">
        <v>102</v>
      </c>
      <c r="B107" s="15">
        <v>40785</v>
      </c>
      <c r="C107" s="15"/>
      <c r="D107" s="15">
        <v>40806</v>
      </c>
      <c r="E107" s="16" t="s">
        <v>569</v>
      </c>
      <c r="F107" s="17"/>
      <c r="G107" s="17"/>
      <c r="H107" s="17">
        <f t="shared" si="4"/>
        <v>345.22999999999996</v>
      </c>
      <c r="I107" s="17">
        <f t="shared" si="5"/>
        <v>-597.18999999999926</v>
      </c>
      <c r="J107" s="17">
        <f t="shared" si="6"/>
        <v>345.22999999999996</v>
      </c>
      <c r="K107" s="17">
        <v>942.42</v>
      </c>
      <c r="L107" s="17">
        <f t="shared" si="7"/>
        <v>345.22999999999996</v>
      </c>
      <c r="M107" s="17"/>
    </row>
    <row r="108" spans="1:13" x14ac:dyDescent="0.25">
      <c r="A108" s="14">
        <v>103</v>
      </c>
      <c r="B108" s="15">
        <v>40788</v>
      </c>
      <c r="C108" s="15">
        <v>40815</v>
      </c>
      <c r="D108" s="15"/>
      <c r="E108" s="16" t="s">
        <v>21</v>
      </c>
      <c r="F108" s="17"/>
      <c r="G108" s="17">
        <v>3.42</v>
      </c>
      <c r="H108" s="17">
        <f t="shared" si="4"/>
        <v>348.65</v>
      </c>
      <c r="I108" s="17">
        <f t="shared" si="5"/>
        <v>-593.7699999999993</v>
      </c>
      <c r="J108" s="17">
        <f t="shared" si="6"/>
        <v>348.65</v>
      </c>
      <c r="K108" s="17">
        <v>942.42</v>
      </c>
      <c r="L108" s="17">
        <f t="shared" si="7"/>
        <v>348.65</v>
      </c>
      <c r="M108" s="17"/>
    </row>
    <row r="109" spans="1:13" x14ac:dyDescent="0.25">
      <c r="A109" s="14">
        <v>104</v>
      </c>
      <c r="B109" s="15">
        <v>40815</v>
      </c>
      <c r="C109" s="15"/>
      <c r="D109" s="15">
        <v>40835</v>
      </c>
      <c r="E109" s="16" t="s">
        <v>570</v>
      </c>
      <c r="F109" s="17"/>
      <c r="G109" s="17"/>
      <c r="H109" s="17">
        <f t="shared" si="4"/>
        <v>348.65</v>
      </c>
      <c r="I109" s="17">
        <f t="shared" si="5"/>
        <v>-593.7699999999993</v>
      </c>
      <c r="J109" s="17">
        <f t="shared" si="6"/>
        <v>348.65</v>
      </c>
      <c r="K109" s="17">
        <v>942.42</v>
      </c>
      <c r="L109" s="17">
        <f t="shared" si="7"/>
        <v>348.65</v>
      </c>
      <c r="M109" s="17"/>
    </row>
    <row r="110" spans="1:13" x14ac:dyDescent="0.25">
      <c r="A110" s="14">
        <v>105</v>
      </c>
      <c r="B110" s="15">
        <v>40820</v>
      </c>
      <c r="C110" s="15">
        <v>40847</v>
      </c>
      <c r="D110" s="15"/>
      <c r="E110" s="16" t="s">
        <v>21</v>
      </c>
      <c r="F110" s="17"/>
      <c r="G110" s="17">
        <v>3.42</v>
      </c>
      <c r="H110" s="17">
        <f t="shared" si="4"/>
        <v>352.07</v>
      </c>
      <c r="I110" s="17">
        <f t="shared" si="5"/>
        <v>-590.34999999999934</v>
      </c>
      <c r="J110" s="17">
        <f t="shared" si="6"/>
        <v>352.07</v>
      </c>
      <c r="K110" s="17">
        <v>942.42</v>
      </c>
      <c r="L110" s="17">
        <f t="shared" si="7"/>
        <v>352.07</v>
      </c>
      <c r="M110" s="17"/>
    </row>
    <row r="111" spans="1:13" x14ac:dyDescent="0.25">
      <c r="A111" s="14">
        <v>106</v>
      </c>
      <c r="B111" s="15">
        <v>40830</v>
      </c>
      <c r="C111" s="15"/>
      <c r="D111" s="15"/>
      <c r="E111" s="16" t="s">
        <v>571</v>
      </c>
      <c r="F111" s="17"/>
      <c r="G111" s="17"/>
      <c r="H111" s="17">
        <f t="shared" si="4"/>
        <v>352.07</v>
      </c>
      <c r="I111" s="17">
        <f t="shared" si="5"/>
        <v>-590.34999999999934</v>
      </c>
      <c r="J111" s="17">
        <f t="shared" si="6"/>
        <v>352.07</v>
      </c>
      <c r="K111" s="17">
        <v>942.42</v>
      </c>
      <c r="L111" s="17">
        <f t="shared" si="7"/>
        <v>352.07</v>
      </c>
      <c r="M111" s="17"/>
    </row>
    <row r="112" spans="1:13" x14ac:dyDescent="0.25">
      <c r="A112" s="14">
        <v>107</v>
      </c>
      <c r="B112" s="15">
        <v>40847</v>
      </c>
      <c r="C112" s="15"/>
      <c r="D112" s="15">
        <v>40868</v>
      </c>
      <c r="E112" s="16" t="s">
        <v>572</v>
      </c>
      <c r="F112" s="17"/>
      <c r="G112" s="17"/>
      <c r="H112" s="17">
        <f t="shared" si="4"/>
        <v>352.07</v>
      </c>
      <c r="I112" s="17">
        <f t="shared" si="5"/>
        <v>-590.34999999999934</v>
      </c>
      <c r="J112" s="17">
        <f t="shared" si="6"/>
        <v>352.07</v>
      </c>
      <c r="K112" s="17">
        <v>942.42</v>
      </c>
      <c r="L112" s="17">
        <f t="shared" si="7"/>
        <v>352.07</v>
      </c>
      <c r="M112" s="17"/>
    </row>
    <row r="113" spans="2:9" x14ac:dyDescent="0.25">
      <c r="B113" s="1"/>
      <c r="C113" s="1"/>
      <c r="D113" s="2"/>
    </row>
    <row r="114" spans="2:9" x14ac:dyDescent="0.25">
      <c r="B114" s="1"/>
      <c r="C114" s="1"/>
      <c r="D114" s="2"/>
      <c r="E114" s="6" t="s">
        <v>6</v>
      </c>
      <c r="F114" s="5"/>
      <c r="G114" s="5"/>
      <c r="H114" s="9" t="s">
        <v>7</v>
      </c>
      <c r="I114" s="9" t="s">
        <v>8</v>
      </c>
    </row>
    <row r="115" spans="2:9" x14ac:dyDescent="0.25">
      <c r="B115" s="1"/>
      <c r="C115" s="1"/>
      <c r="D115" s="2"/>
      <c r="E115" s="5"/>
      <c r="F115" s="5"/>
      <c r="G115" s="5"/>
      <c r="H115" s="10" t="s">
        <v>3</v>
      </c>
      <c r="I115" s="10" t="s">
        <v>4</v>
      </c>
    </row>
    <row r="116" spans="2:9" x14ac:dyDescent="0.25">
      <c r="B116" s="1"/>
      <c r="C116" s="1"/>
      <c r="D116" s="2"/>
      <c r="E116" s="7" t="s">
        <v>9</v>
      </c>
      <c r="F116" s="8"/>
      <c r="G116" s="8"/>
      <c r="H116" s="3">
        <f>+H112</f>
        <v>352.07</v>
      </c>
      <c r="I116" s="3">
        <f>+J112</f>
        <v>352.07</v>
      </c>
    </row>
    <row r="117" spans="2:9" x14ac:dyDescent="0.25">
      <c r="B117" s="1"/>
      <c r="C117" s="1"/>
      <c r="D117" s="2"/>
      <c r="E117" s="7" t="s">
        <v>573</v>
      </c>
      <c r="F117" s="8"/>
      <c r="G117" s="8"/>
      <c r="H117" s="3">
        <v>-942.42</v>
      </c>
      <c r="I117" s="3"/>
    </row>
    <row r="118" spans="2:9" x14ac:dyDescent="0.25">
      <c r="B118" s="1"/>
      <c r="C118" s="1"/>
      <c r="E118" s="11" t="s">
        <v>5</v>
      </c>
      <c r="F118" s="12"/>
      <c r="G118" s="12"/>
      <c r="H118" s="13">
        <f>SUM(H116:H117)</f>
        <v>-590.34999999999991</v>
      </c>
      <c r="I118" s="13">
        <f>SUM(I116:I117)</f>
        <v>352.07</v>
      </c>
    </row>
    <row r="119" spans="2:9" x14ac:dyDescent="0.25">
      <c r="E119" s="5"/>
      <c r="F119" s="5"/>
      <c r="G119" s="5"/>
      <c r="H119" s="5"/>
      <c r="I119" s="5"/>
    </row>
  </sheetData>
  <mergeCells count="14">
    <mergeCell ref="J3:J5"/>
    <mergeCell ref="K3:K5"/>
    <mergeCell ref="L3:L5"/>
    <mergeCell ref="M3:M5"/>
    <mergeCell ref="A1:M1"/>
    <mergeCell ref="A3:A5"/>
    <mergeCell ref="B3:B5"/>
    <mergeCell ref="C3:C5"/>
    <mergeCell ref="D3:D5"/>
    <mergeCell ref="E3:E5"/>
    <mergeCell ref="F3:F5"/>
    <mergeCell ref="G3:G5"/>
    <mergeCell ref="H3:H5"/>
    <mergeCell ref="I3:I5"/>
  </mergeCells>
  <pageMargins left="0.25" right="0.25" top="0.75" bottom="0.75" header="0.3" footer="0.3"/>
  <pageSetup paperSize="5" orientation="landscape" r:id="rId1"/>
  <headerFooter>
    <oddFooter>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0"/>
  <sheetViews>
    <sheetView view="pageLayout" zoomScaleNormal="100" workbookViewId="0">
      <selection activeCell="E19" sqref="E19"/>
    </sheetView>
  </sheetViews>
  <sheetFormatPr defaultColWidth="9.140625" defaultRowHeight="15" x14ac:dyDescent="0.25"/>
  <cols>
    <col min="1" max="1" width="5.7109375" customWidth="1"/>
    <col min="2" max="2" width="8.28515625" customWidth="1"/>
    <col min="3" max="3" width="7.7109375" customWidth="1"/>
    <col min="4" max="4" width="8.85546875" customWidth="1"/>
    <col min="5" max="5" width="22.7109375" customWidth="1"/>
    <col min="6" max="11" width="8.85546875" customWidth="1"/>
    <col min="12" max="12" width="9.42578125" customWidth="1"/>
    <col min="13" max="13" width="54.85546875" customWidth="1"/>
  </cols>
  <sheetData>
    <row r="1" spans="1:13" x14ac:dyDescent="0.25">
      <c r="A1" s="48" t="s">
        <v>574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</row>
    <row r="2" spans="1:13" x14ac:dyDescent="0.25">
      <c r="A2" s="4"/>
      <c r="B2" s="4"/>
    </row>
    <row r="3" spans="1:13" ht="15" customHeight="1" x14ac:dyDescent="0.25">
      <c r="A3" s="45" t="s">
        <v>10</v>
      </c>
      <c r="B3" s="45" t="s">
        <v>11</v>
      </c>
      <c r="C3" s="45" t="s">
        <v>12</v>
      </c>
      <c r="D3" s="45" t="s">
        <v>19</v>
      </c>
      <c r="E3" s="45" t="s">
        <v>13</v>
      </c>
      <c r="F3" s="45" t="s">
        <v>14</v>
      </c>
      <c r="G3" s="45" t="s">
        <v>15</v>
      </c>
      <c r="H3" s="45" t="s">
        <v>16</v>
      </c>
      <c r="I3" s="45" t="s">
        <v>17</v>
      </c>
      <c r="J3" s="45" t="s">
        <v>18</v>
      </c>
      <c r="K3" s="45" t="s">
        <v>97</v>
      </c>
      <c r="L3" s="45" t="s">
        <v>98</v>
      </c>
      <c r="M3" s="45" t="s">
        <v>99</v>
      </c>
    </row>
    <row r="4" spans="1:13" ht="15" customHeight="1" x14ac:dyDescent="0.25">
      <c r="A4" s="46"/>
      <c r="B4" s="46"/>
      <c r="C4" s="46"/>
      <c r="D4" s="46"/>
      <c r="E4" s="46"/>
      <c r="F4" s="46" t="s">
        <v>1</v>
      </c>
      <c r="G4" s="46" t="s">
        <v>2</v>
      </c>
      <c r="H4" s="46"/>
      <c r="I4" s="46"/>
      <c r="J4" s="46"/>
      <c r="K4" s="46" t="s">
        <v>100</v>
      </c>
      <c r="L4" s="46"/>
      <c r="M4" s="46"/>
    </row>
    <row r="5" spans="1:13" x14ac:dyDescent="0.25">
      <c r="A5" s="47"/>
      <c r="B5" s="47"/>
      <c r="C5" s="47"/>
      <c r="D5" s="47"/>
      <c r="E5" s="47"/>
      <c r="F5" s="47"/>
      <c r="G5" s="47"/>
      <c r="H5" s="47"/>
      <c r="I5" s="47"/>
      <c r="J5" s="47"/>
      <c r="K5" s="47" t="s">
        <v>101</v>
      </c>
      <c r="L5" s="47"/>
      <c r="M5" s="47"/>
    </row>
    <row r="6" spans="1:13" x14ac:dyDescent="0.25">
      <c r="A6" s="14">
        <v>1</v>
      </c>
      <c r="B6" s="15"/>
      <c r="C6" s="15"/>
      <c r="D6" s="16"/>
      <c r="E6" s="16" t="s">
        <v>0</v>
      </c>
      <c r="F6" s="17"/>
      <c r="G6" s="17"/>
      <c r="H6" s="17">
        <v>399.27</v>
      </c>
      <c r="I6" s="17">
        <v>399.27</v>
      </c>
      <c r="J6" s="17">
        <v>399.27</v>
      </c>
      <c r="K6" s="17">
        <v>0</v>
      </c>
      <c r="L6" s="17">
        <v>399.27</v>
      </c>
      <c r="M6" s="17" t="s">
        <v>575</v>
      </c>
    </row>
    <row r="7" spans="1:13" x14ac:dyDescent="0.25">
      <c r="A7" s="14">
        <v>2</v>
      </c>
      <c r="B7" s="15">
        <v>40092</v>
      </c>
      <c r="C7" s="15">
        <v>40092</v>
      </c>
      <c r="D7" s="15"/>
      <c r="E7" s="16" t="s">
        <v>22</v>
      </c>
      <c r="F7" s="17"/>
      <c r="G7" s="17">
        <v>34.5</v>
      </c>
      <c r="H7" s="17">
        <f t="shared" ref="H7:H70" si="0">H6-F7+G7</f>
        <v>433.77</v>
      </c>
      <c r="I7" s="17">
        <f>I6-F7+G7</f>
        <v>433.77</v>
      </c>
      <c r="J7" s="17">
        <f>J6+G7-F7</f>
        <v>433.77</v>
      </c>
      <c r="K7" s="17">
        <v>0</v>
      </c>
      <c r="L7" s="17">
        <f>L6-F7+G7</f>
        <v>433.77</v>
      </c>
      <c r="M7" s="17"/>
    </row>
    <row r="8" spans="1:13" x14ac:dyDescent="0.25">
      <c r="A8" s="14">
        <v>3</v>
      </c>
      <c r="B8" s="15">
        <v>40092</v>
      </c>
      <c r="C8" s="15"/>
      <c r="D8" s="15">
        <v>40102</v>
      </c>
      <c r="E8" s="16" t="s">
        <v>576</v>
      </c>
      <c r="F8" s="17"/>
      <c r="G8" s="17"/>
      <c r="H8" s="17">
        <f t="shared" si="0"/>
        <v>433.77</v>
      </c>
      <c r="I8" s="17">
        <f t="shared" ref="I8:I71" si="1">I7-F8+G8</f>
        <v>433.77</v>
      </c>
      <c r="J8" s="17">
        <f t="shared" ref="J8:J71" si="2">J7+G8-F8</f>
        <v>433.77</v>
      </c>
      <c r="K8" s="17">
        <v>0</v>
      </c>
      <c r="L8" s="17">
        <f t="shared" ref="L8:L71" si="3">L7-F8+G8</f>
        <v>433.77</v>
      </c>
      <c r="M8" s="17"/>
    </row>
    <row r="9" spans="1:13" x14ac:dyDescent="0.25">
      <c r="A9" s="14">
        <v>4</v>
      </c>
      <c r="B9" s="15">
        <v>40094</v>
      </c>
      <c r="C9" s="15"/>
      <c r="D9" s="15">
        <v>40102</v>
      </c>
      <c r="E9" s="16" t="s">
        <v>577</v>
      </c>
      <c r="F9" s="17"/>
      <c r="G9" s="17"/>
      <c r="H9" s="17">
        <f t="shared" si="0"/>
        <v>433.77</v>
      </c>
      <c r="I9" s="17">
        <f t="shared" si="1"/>
        <v>433.77</v>
      </c>
      <c r="J9" s="17">
        <f t="shared" si="2"/>
        <v>433.77</v>
      </c>
      <c r="K9" s="17">
        <v>0</v>
      </c>
      <c r="L9" s="17">
        <f t="shared" si="3"/>
        <v>433.77</v>
      </c>
      <c r="M9" s="17" t="s">
        <v>231</v>
      </c>
    </row>
    <row r="10" spans="1:13" x14ac:dyDescent="0.25">
      <c r="A10" s="14">
        <v>5</v>
      </c>
      <c r="B10" s="15">
        <v>40094</v>
      </c>
      <c r="C10" s="15">
        <v>40121</v>
      </c>
      <c r="D10" s="15"/>
      <c r="E10" s="16" t="s">
        <v>21</v>
      </c>
      <c r="F10" s="17"/>
      <c r="G10" s="17">
        <v>2.2200000000000002</v>
      </c>
      <c r="H10" s="17">
        <f t="shared" si="0"/>
        <v>435.99</v>
      </c>
      <c r="I10" s="17">
        <f t="shared" si="1"/>
        <v>435.99</v>
      </c>
      <c r="J10" s="17">
        <f t="shared" si="2"/>
        <v>435.99</v>
      </c>
      <c r="K10" s="17">
        <v>0</v>
      </c>
      <c r="L10" s="17">
        <f t="shared" si="3"/>
        <v>435.99</v>
      </c>
      <c r="M10" s="17"/>
    </row>
    <row r="11" spans="1:13" x14ac:dyDescent="0.25">
      <c r="A11" s="14">
        <v>6</v>
      </c>
      <c r="B11" s="15">
        <v>40094</v>
      </c>
      <c r="C11" s="15"/>
      <c r="D11" s="15">
        <v>40102</v>
      </c>
      <c r="E11" s="16" t="s">
        <v>577</v>
      </c>
      <c r="F11" s="17"/>
      <c r="G11" s="17"/>
      <c r="H11" s="17">
        <f t="shared" si="0"/>
        <v>435.99</v>
      </c>
      <c r="I11" s="17">
        <f t="shared" si="1"/>
        <v>435.99</v>
      </c>
      <c r="J11" s="17">
        <f t="shared" si="2"/>
        <v>435.99</v>
      </c>
      <c r="K11" s="17">
        <v>0</v>
      </c>
      <c r="L11" s="17">
        <f t="shared" si="3"/>
        <v>435.99</v>
      </c>
      <c r="M11" s="17"/>
    </row>
    <row r="12" spans="1:13" x14ac:dyDescent="0.25">
      <c r="A12" s="14">
        <v>7</v>
      </c>
      <c r="B12" s="15">
        <v>40095</v>
      </c>
      <c r="C12" s="15">
        <v>40121</v>
      </c>
      <c r="D12" s="15"/>
      <c r="E12" s="16" t="s">
        <v>21</v>
      </c>
      <c r="F12" s="17"/>
      <c r="G12" s="17">
        <v>0.18</v>
      </c>
      <c r="H12" s="17">
        <f t="shared" si="0"/>
        <v>436.17</v>
      </c>
      <c r="I12" s="17">
        <f t="shared" si="1"/>
        <v>436.17</v>
      </c>
      <c r="J12" s="17">
        <f t="shared" si="2"/>
        <v>436.17</v>
      </c>
      <c r="K12" s="17">
        <v>0</v>
      </c>
      <c r="L12" s="17">
        <f t="shared" si="3"/>
        <v>436.17</v>
      </c>
      <c r="M12" s="17"/>
    </row>
    <row r="13" spans="1:13" x14ac:dyDescent="0.25">
      <c r="A13" s="14">
        <v>8</v>
      </c>
      <c r="B13" s="15">
        <v>40098</v>
      </c>
      <c r="C13" s="15">
        <v>40121</v>
      </c>
      <c r="D13" s="15"/>
      <c r="E13" s="16" t="s">
        <v>21</v>
      </c>
      <c r="F13" s="17"/>
      <c r="G13" s="17">
        <v>0.36</v>
      </c>
      <c r="H13" s="17">
        <f t="shared" si="0"/>
        <v>436.53000000000003</v>
      </c>
      <c r="I13" s="17">
        <f t="shared" si="1"/>
        <v>436.53000000000003</v>
      </c>
      <c r="J13" s="17">
        <f t="shared" si="2"/>
        <v>436.53000000000003</v>
      </c>
      <c r="K13" s="17">
        <v>0</v>
      </c>
      <c r="L13" s="17">
        <f t="shared" si="3"/>
        <v>436.53000000000003</v>
      </c>
      <c r="M13" s="17"/>
    </row>
    <row r="14" spans="1:13" x14ac:dyDescent="0.25">
      <c r="A14" s="14">
        <v>9</v>
      </c>
      <c r="B14" s="15">
        <v>40101</v>
      </c>
      <c r="C14" s="15">
        <v>40121</v>
      </c>
      <c r="D14" s="15"/>
      <c r="E14" s="16" t="s">
        <v>21</v>
      </c>
      <c r="F14" s="17"/>
      <c r="G14" s="17">
        <v>1.19</v>
      </c>
      <c r="H14" s="17">
        <f t="shared" si="0"/>
        <v>437.72</v>
      </c>
      <c r="I14" s="17">
        <f t="shared" si="1"/>
        <v>437.72</v>
      </c>
      <c r="J14" s="17">
        <f t="shared" si="2"/>
        <v>437.72</v>
      </c>
      <c r="K14" s="17">
        <v>0</v>
      </c>
      <c r="L14" s="17">
        <f t="shared" si="3"/>
        <v>437.72</v>
      </c>
      <c r="M14" s="17"/>
    </row>
    <row r="15" spans="1:13" x14ac:dyDescent="0.25">
      <c r="A15" s="14">
        <v>10</v>
      </c>
      <c r="B15" s="15">
        <v>40109</v>
      </c>
      <c r="C15" s="15"/>
      <c r="D15" s="15"/>
      <c r="E15" s="16" t="s">
        <v>578</v>
      </c>
      <c r="F15" s="17"/>
      <c r="G15" s="17"/>
      <c r="H15" s="17">
        <f t="shared" si="0"/>
        <v>437.72</v>
      </c>
      <c r="I15" s="17">
        <f>I14-F15+G15-395.51</f>
        <v>42.210000000000036</v>
      </c>
      <c r="J15" s="17">
        <f t="shared" si="2"/>
        <v>437.72</v>
      </c>
      <c r="K15" s="17">
        <v>395.51</v>
      </c>
      <c r="L15" s="17">
        <f t="shared" si="3"/>
        <v>437.72</v>
      </c>
      <c r="M15" s="17" t="s">
        <v>579</v>
      </c>
    </row>
    <row r="16" spans="1:13" x14ac:dyDescent="0.25">
      <c r="A16" s="14">
        <v>11</v>
      </c>
      <c r="B16" s="15">
        <v>40112</v>
      </c>
      <c r="C16" s="15"/>
      <c r="D16" s="15"/>
      <c r="E16" s="16" t="s">
        <v>27</v>
      </c>
      <c r="F16" s="17"/>
      <c r="G16" s="17"/>
      <c r="H16" s="17">
        <f t="shared" si="0"/>
        <v>437.72</v>
      </c>
      <c r="I16" s="17">
        <f t="shared" si="1"/>
        <v>42.210000000000036</v>
      </c>
      <c r="J16" s="17">
        <f t="shared" si="2"/>
        <v>437.72</v>
      </c>
      <c r="K16" s="17">
        <v>395.51</v>
      </c>
      <c r="L16" s="17">
        <f t="shared" si="3"/>
        <v>437.72</v>
      </c>
      <c r="M16" s="17"/>
    </row>
    <row r="17" spans="1:13" x14ac:dyDescent="0.25">
      <c r="A17" s="14">
        <v>12</v>
      </c>
      <c r="B17" s="15">
        <v>40112</v>
      </c>
      <c r="C17" s="15">
        <v>40121</v>
      </c>
      <c r="D17" s="15"/>
      <c r="E17" s="16" t="s">
        <v>28</v>
      </c>
      <c r="F17" s="17"/>
      <c r="G17" s="17">
        <v>37</v>
      </c>
      <c r="H17" s="17">
        <f t="shared" si="0"/>
        <v>474.72</v>
      </c>
      <c r="I17" s="17">
        <f t="shared" si="1"/>
        <v>79.210000000000036</v>
      </c>
      <c r="J17" s="17">
        <f t="shared" si="2"/>
        <v>474.72</v>
      </c>
      <c r="K17" s="17">
        <v>395.51</v>
      </c>
      <c r="L17" s="17">
        <f t="shared" si="3"/>
        <v>474.72</v>
      </c>
      <c r="M17" s="17"/>
    </row>
    <row r="18" spans="1:13" x14ac:dyDescent="0.25">
      <c r="A18" s="14">
        <v>13</v>
      </c>
      <c r="B18" s="15">
        <v>40121</v>
      </c>
      <c r="C18" s="15">
        <v>40121</v>
      </c>
      <c r="D18" s="15"/>
      <c r="E18" s="16" t="s">
        <v>22</v>
      </c>
      <c r="F18" s="17"/>
      <c r="G18" s="17">
        <v>50.57</v>
      </c>
      <c r="H18" s="17">
        <f t="shared" si="0"/>
        <v>525.29000000000008</v>
      </c>
      <c r="I18" s="17">
        <f t="shared" si="1"/>
        <v>129.78000000000003</v>
      </c>
      <c r="J18" s="17">
        <f t="shared" si="2"/>
        <v>525.29000000000008</v>
      </c>
      <c r="K18" s="17">
        <v>395.51</v>
      </c>
      <c r="L18" s="17">
        <f t="shared" si="3"/>
        <v>525.29000000000008</v>
      </c>
      <c r="M18" s="17"/>
    </row>
    <row r="19" spans="1:13" x14ac:dyDescent="0.25">
      <c r="A19" s="14">
        <v>14</v>
      </c>
      <c r="B19" s="15">
        <v>40121</v>
      </c>
      <c r="C19" s="15"/>
      <c r="D19" s="15">
        <v>40141</v>
      </c>
      <c r="E19" s="16" t="s">
        <v>580</v>
      </c>
      <c r="F19" s="17"/>
      <c r="G19" s="17"/>
      <c r="H19" s="17">
        <f t="shared" si="0"/>
        <v>525.29000000000008</v>
      </c>
      <c r="I19" s="17">
        <f t="shared" si="1"/>
        <v>129.78000000000003</v>
      </c>
      <c r="J19" s="17">
        <f t="shared" si="2"/>
        <v>525.29000000000008</v>
      </c>
      <c r="K19" s="17">
        <v>395.51</v>
      </c>
      <c r="L19" s="17">
        <f t="shared" si="3"/>
        <v>525.29000000000008</v>
      </c>
      <c r="M19" s="17"/>
    </row>
    <row r="20" spans="1:13" x14ac:dyDescent="0.25">
      <c r="A20" s="14">
        <v>15</v>
      </c>
      <c r="B20" s="15">
        <v>40123</v>
      </c>
      <c r="C20" s="15">
        <v>40154</v>
      </c>
      <c r="D20" s="15"/>
      <c r="E20" s="16" t="s">
        <v>31</v>
      </c>
      <c r="F20" s="17">
        <v>509</v>
      </c>
      <c r="G20" s="17"/>
      <c r="H20" s="17">
        <f t="shared" si="0"/>
        <v>16.290000000000077</v>
      </c>
      <c r="I20" s="17">
        <f t="shared" si="1"/>
        <v>-379.21999999999997</v>
      </c>
      <c r="J20" s="17">
        <f t="shared" si="2"/>
        <v>16.290000000000077</v>
      </c>
      <c r="K20" s="17">
        <v>395.51</v>
      </c>
      <c r="L20" s="17">
        <f t="shared" si="3"/>
        <v>16.290000000000077</v>
      </c>
      <c r="M20" s="17" t="s">
        <v>96</v>
      </c>
    </row>
    <row r="21" spans="1:13" x14ac:dyDescent="0.25">
      <c r="A21" s="14">
        <v>16</v>
      </c>
      <c r="B21" s="15">
        <v>40154</v>
      </c>
      <c r="C21" s="15">
        <v>40154</v>
      </c>
      <c r="D21" s="15"/>
      <c r="E21" s="16" t="s">
        <v>22</v>
      </c>
      <c r="F21" s="17"/>
      <c r="G21" s="17">
        <v>91.39</v>
      </c>
      <c r="H21" s="17">
        <f t="shared" si="0"/>
        <v>107.68000000000008</v>
      </c>
      <c r="I21" s="17">
        <f t="shared" si="1"/>
        <v>-287.83</v>
      </c>
      <c r="J21" s="17">
        <f t="shared" si="2"/>
        <v>107.68000000000008</v>
      </c>
      <c r="K21" s="17">
        <v>395.51</v>
      </c>
      <c r="L21" s="17">
        <f t="shared" si="3"/>
        <v>107.68000000000008</v>
      </c>
      <c r="M21" s="17"/>
    </row>
    <row r="22" spans="1:13" x14ac:dyDescent="0.25">
      <c r="A22" s="14">
        <v>17</v>
      </c>
      <c r="B22" s="15">
        <v>40154</v>
      </c>
      <c r="C22" s="15"/>
      <c r="D22" s="15">
        <v>40175</v>
      </c>
      <c r="E22" s="16" t="s">
        <v>581</v>
      </c>
      <c r="F22" s="17"/>
      <c r="G22" s="17"/>
      <c r="H22" s="17">
        <f t="shared" si="0"/>
        <v>107.68000000000008</v>
      </c>
      <c r="I22" s="17">
        <f t="shared" si="1"/>
        <v>-287.83</v>
      </c>
      <c r="J22" s="17">
        <f t="shared" si="2"/>
        <v>107.68000000000008</v>
      </c>
      <c r="K22" s="17">
        <v>395.51</v>
      </c>
      <c r="L22" s="17">
        <f t="shared" si="3"/>
        <v>107.68000000000008</v>
      </c>
      <c r="M22" s="17"/>
    </row>
    <row r="23" spans="1:13" x14ac:dyDescent="0.25">
      <c r="A23" s="14">
        <v>18</v>
      </c>
      <c r="B23" s="15">
        <v>40158</v>
      </c>
      <c r="C23" s="15">
        <v>40184</v>
      </c>
      <c r="D23" s="15"/>
      <c r="E23" s="16" t="s">
        <v>21</v>
      </c>
      <c r="F23" s="17"/>
      <c r="G23" s="17">
        <v>0.16</v>
      </c>
      <c r="H23" s="17">
        <f t="shared" si="0"/>
        <v>107.84000000000007</v>
      </c>
      <c r="I23" s="17">
        <f t="shared" si="1"/>
        <v>-287.66999999999996</v>
      </c>
      <c r="J23" s="17">
        <f t="shared" si="2"/>
        <v>107.84000000000007</v>
      </c>
      <c r="K23" s="17">
        <v>395.51</v>
      </c>
      <c r="L23" s="17">
        <f t="shared" si="3"/>
        <v>107.84000000000007</v>
      </c>
      <c r="M23" s="17"/>
    </row>
    <row r="24" spans="1:13" x14ac:dyDescent="0.25">
      <c r="A24" s="14">
        <v>19</v>
      </c>
      <c r="B24" s="15">
        <v>40179</v>
      </c>
      <c r="C24" s="15">
        <v>40184</v>
      </c>
      <c r="D24" s="15"/>
      <c r="E24" s="16" t="s">
        <v>34</v>
      </c>
      <c r="F24" s="17">
        <v>1.03</v>
      </c>
      <c r="G24" s="17"/>
      <c r="H24" s="17">
        <f t="shared" si="0"/>
        <v>106.81000000000007</v>
      </c>
      <c r="I24" s="17">
        <f t="shared" si="1"/>
        <v>-288.69999999999993</v>
      </c>
      <c r="J24" s="17">
        <f t="shared" si="2"/>
        <v>106.81000000000007</v>
      </c>
      <c r="K24" s="17">
        <v>395.51</v>
      </c>
      <c r="L24" s="17">
        <f t="shared" si="3"/>
        <v>106.81000000000007</v>
      </c>
      <c r="M24" s="17"/>
    </row>
    <row r="25" spans="1:13" x14ac:dyDescent="0.25">
      <c r="A25" s="14">
        <v>20</v>
      </c>
      <c r="B25" s="15">
        <v>40184</v>
      </c>
      <c r="C25" s="15">
        <v>40184</v>
      </c>
      <c r="D25" s="15"/>
      <c r="E25" s="16" t="s">
        <v>22</v>
      </c>
      <c r="F25" s="17"/>
      <c r="G25" s="17">
        <v>105.95</v>
      </c>
      <c r="H25" s="17">
        <f t="shared" si="0"/>
        <v>212.76000000000008</v>
      </c>
      <c r="I25" s="17">
        <f t="shared" si="1"/>
        <v>-182.74999999999994</v>
      </c>
      <c r="J25" s="17">
        <f t="shared" si="2"/>
        <v>212.76000000000008</v>
      </c>
      <c r="K25" s="17">
        <v>395.51</v>
      </c>
      <c r="L25" s="17">
        <f t="shared" si="3"/>
        <v>212.76000000000008</v>
      </c>
      <c r="M25" s="17"/>
    </row>
    <row r="26" spans="1:13" x14ac:dyDescent="0.25">
      <c r="A26" s="14">
        <v>21</v>
      </c>
      <c r="B26" s="15">
        <v>40184</v>
      </c>
      <c r="C26" s="15"/>
      <c r="D26" s="15">
        <v>40205</v>
      </c>
      <c r="E26" s="16" t="s">
        <v>582</v>
      </c>
      <c r="F26" s="17"/>
      <c r="G26" s="17"/>
      <c r="H26" s="17">
        <f t="shared" si="0"/>
        <v>212.76000000000008</v>
      </c>
      <c r="I26" s="17">
        <f t="shared" si="1"/>
        <v>-182.74999999999994</v>
      </c>
      <c r="J26" s="17">
        <f t="shared" si="2"/>
        <v>212.76000000000008</v>
      </c>
      <c r="K26" s="17">
        <v>395.51</v>
      </c>
      <c r="L26" s="17">
        <f t="shared" si="3"/>
        <v>212.76000000000008</v>
      </c>
      <c r="M26" s="17"/>
    </row>
    <row r="27" spans="1:13" x14ac:dyDescent="0.25">
      <c r="A27" s="14">
        <v>22</v>
      </c>
      <c r="B27" s="15">
        <v>40213</v>
      </c>
      <c r="C27" s="15">
        <v>40213</v>
      </c>
      <c r="D27" s="15"/>
      <c r="E27" s="16" t="s">
        <v>22</v>
      </c>
      <c r="F27" s="17"/>
      <c r="G27" s="17">
        <v>69.680000000000007</v>
      </c>
      <c r="H27" s="17">
        <f t="shared" si="0"/>
        <v>282.44000000000005</v>
      </c>
      <c r="I27" s="17">
        <f t="shared" si="1"/>
        <v>-113.06999999999994</v>
      </c>
      <c r="J27" s="17">
        <f t="shared" si="2"/>
        <v>282.44000000000005</v>
      </c>
      <c r="K27" s="17">
        <v>395.51</v>
      </c>
      <c r="L27" s="17">
        <f t="shared" si="3"/>
        <v>282.44000000000005</v>
      </c>
      <c r="M27" s="17"/>
    </row>
    <row r="28" spans="1:13" x14ac:dyDescent="0.25">
      <c r="A28" s="14">
        <v>23</v>
      </c>
      <c r="B28" s="15">
        <v>40213</v>
      </c>
      <c r="C28" s="15"/>
      <c r="D28" s="15">
        <v>40234</v>
      </c>
      <c r="E28" s="16" t="s">
        <v>583</v>
      </c>
      <c r="F28" s="17"/>
      <c r="G28" s="17"/>
      <c r="H28" s="17">
        <f t="shared" si="0"/>
        <v>282.44000000000005</v>
      </c>
      <c r="I28" s="17">
        <f t="shared" si="1"/>
        <v>-113.06999999999994</v>
      </c>
      <c r="J28" s="17">
        <f t="shared" si="2"/>
        <v>282.44000000000005</v>
      </c>
      <c r="K28" s="17">
        <v>395.51</v>
      </c>
      <c r="L28" s="17">
        <f t="shared" si="3"/>
        <v>282.44000000000005</v>
      </c>
      <c r="M28" s="17"/>
    </row>
    <row r="29" spans="1:13" x14ac:dyDescent="0.25">
      <c r="A29" s="14">
        <v>24</v>
      </c>
      <c r="B29" s="15">
        <v>40219</v>
      </c>
      <c r="C29" s="15">
        <v>40245</v>
      </c>
      <c r="D29" s="15"/>
      <c r="E29" s="16" t="s">
        <v>31</v>
      </c>
      <c r="F29" s="17">
        <v>239</v>
      </c>
      <c r="G29" s="17"/>
      <c r="H29" s="17">
        <f t="shared" si="0"/>
        <v>43.440000000000055</v>
      </c>
      <c r="I29" s="17">
        <f t="shared" si="1"/>
        <v>-352.06999999999994</v>
      </c>
      <c r="J29" s="17">
        <f t="shared" si="2"/>
        <v>43.440000000000055</v>
      </c>
      <c r="K29" s="17">
        <v>395.51</v>
      </c>
      <c r="L29" s="17">
        <f t="shared" si="3"/>
        <v>43.440000000000055</v>
      </c>
      <c r="M29" s="17" t="s">
        <v>96</v>
      </c>
    </row>
    <row r="30" spans="1:13" x14ac:dyDescent="0.25">
      <c r="A30" s="14">
        <v>25</v>
      </c>
      <c r="B30" s="15">
        <v>40240</v>
      </c>
      <c r="C30" s="15">
        <v>40245</v>
      </c>
      <c r="D30" s="15"/>
      <c r="E30" s="16" t="s">
        <v>32</v>
      </c>
      <c r="F30" s="17">
        <v>40</v>
      </c>
      <c r="G30" s="17"/>
      <c r="H30" s="17">
        <f t="shared" si="0"/>
        <v>3.4400000000000546</v>
      </c>
      <c r="I30" s="17">
        <f t="shared" si="1"/>
        <v>-392.06999999999994</v>
      </c>
      <c r="J30" s="17">
        <f t="shared" si="2"/>
        <v>3.4400000000000546</v>
      </c>
      <c r="K30" s="17">
        <v>395.51</v>
      </c>
      <c r="L30" s="17">
        <f t="shared" si="3"/>
        <v>3.4400000000000546</v>
      </c>
      <c r="M30" s="17"/>
    </row>
    <row r="31" spans="1:13" x14ac:dyDescent="0.25">
      <c r="A31" s="14">
        <v>26</v>
      </c>
      <c r="B31" s="15">
        <v>40245</v>
      </c>
      <c r="C31" s="15">
        <v>40245</v>
      </c>
      <c r="D31" s="15"/>
      <c r="E31" s="16" t="s">
        <v>22</v>
      </c>
      <c r="F31" s="17"/>
      <c r="G31" s="17">
        <v>70.83</v>
      </c>
      <c r="H31" s="17">
        <f t="shared" si="0"/>
        <v>74.270000000000053</v>
      </c>
      <c r="I31" s="17">
        <f t="shared" si="1"/>
        <v>-321.23999999999995</v>
      </c>
      <c r="J31" s="17">
        <f t="shared" si="2"/>
        <v>74.270000000000053</v>
      </c>
      <c r="K31" s="17">
        <v>395.51</v>
      </c>
      <c r="L31" s="17">
        <f t="shared" si="3"/>
        <v>74.270000000000053</v>
      </c>
      <c r="M31" s="17"/>
    </row>
    <row r="32" spans="1:13" x14ac:dyDescent="0.25">
      <c r="A32" s="14">
        <v>27</v>
      </c>
      <c r="B32" s="15">
        <v>40245</v>
      </c>
      <c r="C32" s="15"/>
      <c r="D32" s="15">
        <v>40263</v>
      </c>
      <c r="E32" s="16" t="s">
        <v>584</v>
      </c>
      <c r="F32" s="17"/>
      <c r="G32" s="17"/>
      <c r="H32" s="17">
        <f t="shared" si="0"/>
        <v>74.270000000000053</v>
      </c>
      <c r="I32" s="17">
        <f t="shared" si="1"/>
        <v>-321.23999999999995</v>
      </c>
      <c r="J32" s="17">
        <f t="shared" si="2"/>
        <v>74.270000000000053</v>
      </c>
      <c r="K32" s="17">
        <v>395.51</v>
      </c>
      <c r="L32" s="17">
        <f t="shared" si="3"/>
        <v>74.270000000000053</v>
      </c>
      <c r="M32" s="17"/>
    </row>
    <row r="33" spans="1:13" x14ac:dyDescent="0.25">
      <c r="A33" s="14">
        <v>28</v>
      </c>
      <c r="B33" s="15">
        <v>40249</v>
      </c>
      <c r="C33" s="15">
        <v>40274</v>
      </c>
      <c r="D33" s="15"/>
      <c r="E33" s="16" t="s">
        <v>21</v>
      </c>
      <c r="F33" s="17"/>
      <c r="G33" s="17">
        <v>0.03</v>
      </c>
      <c r="H33" s="17">
        <f t="shared" si="0"/>
        <v>74.300000000000054</v>
      </c>
      <c r="I33" s="17">
        <f t="shared" si="1"/>
        <v>-321.20999999999998</v>
      </c>
      <c r="J33" s="17">
        <f t="shared" si="2"/>
        <v>74.300000000000054</v>
      </c>
      <c r="K33" s="17">
        <v>395.51</v>
      </c>
      <c r="L33" s="17">
        <f t="shared" si="3"/>
        <v>74.300000000000054</v>
      </c>
      <c r="M33" s="17"/>
    </row>
    <row r="34" spans="1:13" x14ac:dyDescent="0.25">
      <c r="A34" s="14">
        <v>29</v>
      </c>
      <c r="B34" s="15">
        <v>40274</v>
      </c>
      <c r="C34" s="15">
        <v>40274</v>
      </c>
      <c r="D34" s="15"/>
      <c r="E34" s="16" t="s">
        <v>22</v>
      </c>
      <c r="F34" s="17"/>
      <c r="G34" s="17">
        <v>74.45</v>
      </c>
      <c r="H34" s="17">
        <f t="shared" si="0"/>
        <v>148.75000000000006</v>
      </c>
      <c r="I34" s="17">
        <f t="shared" si="1"/>
        <v>-246.76</v>
      </c>
      <c r="J34" s="17">
        <f t="shared" si="2"/>
        <v>148.75000000000006</v>
      </c>
      <c r="K34" s="17">
        <v>395.51</v>
      </c>
      <c r="L34" s="17">
        <f t="shared" si="3"/>
        <v>148.75000000000006</v>
      </c>
      <c r="M34" s="17"/>
    </row>
    <row r="35" spans="1:13" x14ac:dyDescent="0.25">
      <c r="A35" s="14">
        <v>30</v>
      </c>
      <c r="B35" s="15">
        <v>40274</v>
      </c>
      <c r="C35" s="15"/>
      <c r="D35" s="15">
        <v>40295</v>
      </c>
      <c r="E35" s="16" t="s">
        <v>585</v>
      </c>
      <c r="F35" s="17"/>
      <c r="G35" s="17"/>
      <c r="H35" s="17">
        <f t="shared" si="0"/>
        <v>148.75000000000006</v>
      </c>
      <c r="I35" s="17">
        <f t="shared" si="1"/>
        <v>-246.76</v>
      </c>
      <c r="J35" s="17">
        <f t="shared" si="2"/>
        <v>148.75000000000006</v>
      </c>
      <c r="K35" s="17">
        <v>395.51</v>
      </c>
      <c r="L35" s="17">
        <f t="shared" si="3"/>
        <v>148.75000000000006</v>
      </c>
      <c r="M35" s="17"/>
    </row>
    <row r="36" spans="1:13" x14ac:dyDescent="0.25">
      <c r="A36" s="14">
        <v>31</v>
      </c>
      <c r="B36" s="15">
        <v>40280</v>
      </c>
      <c r="C36" s="15">
        <v>40304</v>
      </c>
      <c r="D36" s="15"/>
      <c r="E36" s="16" t="s">
        <v>21</v>
      </c>
      <c r="F36" s="17"/>
      <c r="G36" s="17">
        <v>0.74</v>
      </c>
      <c r="H36" s="17">
        <f t="shared" si="0"/>
        <v>149.49000000000007</v>
      </c>
      <c r="I36" s="17">
        <f t="shared" si="1"/>
        <v>-246.01999999999998</v>
      </c>
      <c r="J36" s="17">
        <f t="shared" si="2"/>
        <v>149.49000000000007</v>
      </c>
      <c r="K36" s="17">
        <v>395.51</v>
      </c>
      <c r="L36" s="17">
        <f t="shared" si="3"/>
        <v>149.49000000000007</v>
      </c>
      <c r="M36" s="17"/>
    </row>
    <row r="37" spans="1:13" x14ac:dyDescent="0.25">
      <c r="A37" s="14">
        <v>32</v>
      </c>
      <c r="B37" s="15">
        <v>40296</v>
      </c>
      <c r="C37" s="15"/>
      <c r="D37" s="15">
        <v>40311</v>
      </c>
      <c r="E37" s="16" t="s">
        <v>586</v>
      </c>
      <c r="F37" s="17"/>
      <c r="G37" s="17"/>
      <c r="H37" s="17">
        <f t="shared" si="0"/>
        <v>149.49000000000007</v>
      </c>
      <c r="I37" s="17">
        <f t="shared" si="1"/>
        <v>-246.01999999999998</v>
      </c>
      <c r="J37" s="17">
        <f t="shared" si="2"/>
        <v>149.49000000000007</v>
      </c>
      <c r="K37" s="17">
        <v>395.51</v>
      </c>
      <c r="L37" s="17">
        <f t="shared" si="3"/>
        <v>149.49000000000007</v>
      </c>
      <c r="M37" s="17"/>
    </row>
    <row r="38" spans="1:13" x14ac:dyDescent="0.25">
      <c r="A38" s="14">
        <v>33</v>
      </c>
      <c r="B38" s="15">
        <v>40304</v>
      </c>
      <c r="C38" s="15">
        <v>40304</v>
      </c>
      <c r="D38" s="15"/>
      <c r="E38" s="16" t="s">
        <v>22</v>
      </c>
      <c r="F38" s="17"/>
      <c r="G38" s="17">
        <v>52.78</v>
      </c>
      <c r="H38" s="17">
        <f t="shared" si="0"/>
        <v>202.27000000000007</v>
      </c>
      <c r="I38" s="17">
        <f t="shared" si="1"/>
        <v>-193.23999999999998</v>
      </c>
      <c r="J38" s="17">
        <f t="shared" si="2"/>
        <v>202.27000000000007</v>
      </c>
      <c r="K38" s="17">
        <v>395.51</v>
      </c>
      <c r="L38" s="17">
        <f t="shared" si="3"/>
        <v>202.27000000000007</v>
      </c>
      <c r="M38" s="17"/>
    </row>
    <row r="39" spans="1:13" x14ac:dyDescent="0.25">
      <c r="A39" s="14">
        <v>34</v>
      </c>
      <c r="B39" s="15">
        <v>40304</v>
      </c>
      <c r="C39" s="15"/>
      <c r="D39" s="15">
        <v>40324</v>
      </c>
      <c r="E39" s="16" t="s">
        <v>587</v>
      </c>
      <c r="F39" s="17"/>
      <c r="G39" s="17"/>
      <c r="H39" s="17">
        <f t="shared" si="0"/>
        <v>202.27000000000007</v>
      </c>
      <c r="I39" s="17">
        <f t="shared" si="1"/>
        <v>-193.23999999999998</v>
      </c>
      <c r="J39" s="17">
        <f t="shared" si="2"/>
        <v>202.27000000000007</v>
      </c>
      <c r="K39" s="17">
        <v>395.51</v>
      </c>
      <c r="L39" s="17">
        <f t="shared" si="3"/>
        <v>202.27000000000007</v>
      </c>
      <c r="M39" s="17"/>
    </row>
    <row r="40" spans="1:13" x14ac:dyDescent="0.25">
      <c r="A40" s="14">
        <v>35</v>
      </c>
      <c r="B40" s="15">
        <v>40308</v>
      </c>
      <c r="C40" s="15"/>
      <c r="D40" s="15">
        <v>40316</v>
      </c>
      <c r="E40" s="16" t="s">
        <v>588</v>
      </c>
      <c r="F40" s="17"/>
      <c r="G40" s="17"/>
      <c r="H40" s="17">
        <f t="shared" si="0"/>
        <v>202.27000000000007</v>
      </c>
      <c r="I40" s="17">
        <f t="shared" si="1"/>
        <v>-193.23999999999998</v>
      </c>
      <c r="J40" s="17">
        <f t="shared" si="2"/>
        <v>202.27000000000007</v>
      </c>
      <c r="K40" s="17">
        <v>395.51</v>
      </c>
      <c r="L40" s="17">
        <f t="shared" si="3"/>
        <v>202.27000000000007</v>
      </c>
      <c r="M40" s="17"/>
    </row>
    <row r="41" spans="1:13" x14ac:dyDescent="0.25">
      <c r="A41" s="14">
        <v>36</v>
      </c>
      <c r="B41" s="15">
        <v>40309</v>
      </c>
      <c r="C41" s="15">
        <v>40336</v>
      </c>
      <c r="D41" s="15"/>
      <c r="E41" s="16" t="s">
        <v>21</v>
      </c>
      <c r="F41" s="17"/>
      <c r="G41" s="17">
        <v>0.74</v>
      </c>
      <c r="H41" s="17">
        <f t="shared" si="0"/>
        <v>203.01000000000008</v>
      </c>
      <c r="I41" s="17">
        <f t="shared" si="1"/>
        <v>-192.49999999999997</v>
      </c>
      <c r="J41" s="17">
        <f t="shared" si="2"/>
        <v>203.01000000000008</v>
      </c>
      <c r="K41" s="17">
        <v>395.51</v>
      </c>
      <c r="L41" s="17">
        <f t="shared" si="3"/>
        <v>203.01000000000008</v>
      </c>
      <c r="M41" s="17"/>
    </row>
    <row r="42" spans="1:13" x14ac:dyDescent="0.25">
      <c r="A42" s="14">
        <v>37</v>
      </c>
      <c r="B42" s="15">
        <v>40310</v>
      </c>
      <c r="C42" s="15">
        <v>40336</v>
      </c>
      <c r="D42" s="15"/>
      <c r="E42" s="16" t="s">
        <v>21</v>
      </c>
      <c r="F42" s="17"/>
      <c r="G42" s="17">
        <v>0.74</v>
      </c>
      <c r="H42" s="17">
        <f t="shared" si="0"/>
        <v>203.75000000000009</v>
      </c>
      <c r="I42" s="17">
        <f t="shared" si="1"/>
        <v>-191.75999999999996</v>
      </c>
      <c r="J42" s="17">
        <f t="shared" si="2"/>
        <v>203.75000000000009</v>
      </c>
      <c r="K42" s="17">
        <v>395.51</v>
      </c>
      <c r="L42" s="17">
        <f t="shared" si="3"/>
        <v>203.75000000000009</v>
      </c>
      <c r="M42" s="17"/>
    </row>
    <row r="43" spans="1:13" x14ac:dyDescent="0.25">
      <c r="A43" s="14">
        <v>38</v>
      </c>
      <c r="B43" s="15">
        <v>40325</v>
      </c>
      <c r="C43" s="15"/>
      <c r="D43" s="15">
        <v>40343</v>
      </c>
      <c r="E43" s="16" t="s">
        <v>589</v>
      </c>
      <c r="F43" s="17"/>
      <c r="G43" s="17"/>
      <c r="H43" s="17">
        <f t="shared" si="0"/>
        <v>203.75000000000009</v>
      </c>
      <c r="I43" s="17">
        <f t="shared" si="1"/>
        <v>-191.75999999999996</v>
      </c>
      <c r="J43" s="17">
        <f t="shared" si="2"/>
        <v>203.75000000000009</v>
      </c>
      <c r="K43" s="17">
        <v>395.51</v>
      </c>
      <c r="L43" s="17">
        <f t="shared" si="3"/>
        <v>203.75000000000009</v>
      </c>
      <c r="M43" s="17"/>
    </row>
    <row r="44" spans="1:13" x14ac:dyDescent="0.25">
      <c r="A44" s="14">
        <v>39</v>
      </c>
      <c r="B44" s="15">
        <v>40336</v>
      </c>
      <c r="C44" s="15">
        <v>40336</v>
      </c>
      <c r="D44" s="15"/>
      <c r="E44" s="16" t="s">
        <v>22</v>
      </c>
      <c r="F44" s="17"/>
      <c r="G44" s="17">
        <v>36.24</v>
      </c>
      <c r="H44" s="17">
        <f t="shared" si="0"/>
        <v>239.99000000000009</v>
      </c>
      <c r="I44" s="17">
        <f t="shared" si="1"/>
        <v>-155.51999999999995</v>
      </c>
      <c r="J44" s="17">
        <f t="shared" si="2"/>
        <v>239.99000000000009</v>
      </c>
      <c r="K44" s="17">
        <v>395.51</v>
      </c>
      <c r="L44" s="17">
        <f t="shared" si="3"/>
        <v>239.99000000000009</v>
      </c>
      <c r="M44" s="17"/>
    </row>
    <row r="45" spans="1:13" x14ac:dyDescent="0.25">
      <c r="A45" s="14">
        <v>40</v>
      </c>
      <c r="B45" s="15">
        <v>40336</v>
      </c>
      <c r="C45" s="15"/>
      <c r="D45" s="15">
        <v>40354</v>
      </c>
      <c r="E45" s="16" t="s">
        <v>590</v>
      </c>
      <c r="F45" s="17"/>
      <c r="G45" s="17"/>
      <c r="H45" s="17">
        <f t="shared" si="0"/>
        <v>239.99000000000009</v>
      </c>
      <c r="I45" s="17">
        <f t="shared" si="1"/>
        <v>-155.51999999999995</v>
      </c>
      <c r="J45" s="17">
        <f t="shared" si="2"/>
        <v>239.99000000000009</v>
      </c>
      <c r="K45" s="17">
        <v>395.51</v>
      </c>
      <c r="L45" s="17">
        <f t="shared" si="3"/>
        <v>239.99000000000009</v>
      </c>
      <c r="M45" s="17"/>
    </row>
    <row r="46" spans="1:13" x14ac:dyDescent="0.25">
      <c r="A46" s="14">
        <v>41</v>
      </c>
      <c r="B46" s="15">
        <v>40338</v>
      </c>
      <c r="C46" s="15"/>
      <c r="D46" s="15">
        <v>40346</v>
      </c>
      <c r="E46" s="16" t="s">
        <v>591</v>
      </c>
      <c r="F46" s="17"/>
      <c r="G46" s="17"/>
      <c r="H46" s="17">
        <f t="shared" si="0"/>
        <v>239.99000000000009</v>
      </c>
      <c r="I46" s="17">
        <f t="shared" si="1"/>
        <v>-155.51999999999995</v>
      </c>
      <c r="J46" s="17">
        <f t="shared" si="2"/>
        <v>239.99000000000009</v>
      </c>
      <c r="K46" s="17">
        <v>395.51</v>
      </c>
      <c r="L46" s="17">
        <f t="shared" si="3"/>
        <v>239.99000000000009</v>
      </c>
      <c r="M46" s="17"/>
    </row>
    <row r="47" spans="1:13" x14ac:dyDescent="0.25">
      <c r="A47" s="14">
        <v>42</v>
      </c>
      <c r="B47" s="15">
        <v>40339</v>
      </c>
      <c r="C47" s="15">
        <v>40366</v>
      </c>
      <c r="D47" s="15"/>
      <c r="E47" s="16" t="s">
        <v>21</v>
      </c>
      <c r="F47" s="17"/>
      <c r="G47" s="17">
        <v>0.74</v>
      </c>
      <c r="H47" s="17">
        <f t="shared" si="0"/>
        <v>240.7300000000001</v>
      </c>
      <c r="I47" s="17">
        <f t="shared" si="1"/>
        <v>-154.77999999999994</v>
      </c>
      <c r="J47" s="17">
        <f t="shared" si="2"/>
        <v>240.7300000000001</v>
      </c>
      <c r="K47" s="17">
        <v>395.51</v>
      </c>
      <c r="L47" s="17">
        <f t="shared" si="3"/>
        <v>240.7300000000001</v>
      </c>
      <c r="M47" s="17"/>
    </row>
    <row r="48" spans="1:13" x14ac:dyDescent="0.25">
      <c r="A48" s="14">
        <v>43</v>
      </c>
      <c r="B48" s="15">
        <v>40340</v>
      </c>
      <c r="C48" s="15">
        <v>40366</v>
      </c>
      <c r="D48" s="15"/>
      <c r="E48" s="16" t="s">
        <v>21</v>
      </c>
      <c r="F48" s="17"/>
      <c r="G48" s="17">
        <v>1.28</v>
      </c>
      <c r="H48" s="17">
        <f t="shared" si="0"/>
        <v>242.0100000000001</v>
      </c>
      <c r="I48" s="17">
        <f t="shared" si="1"/>
        <v>-153.49999999999994</v>
      </c>
      <c r="J48" s="17">
        <f t="shared" si="2"/>
        <v>242.0100000000001</v>
      </c>
      <c r="K48" s="17">
        <v>395.51</v>
      </c>
      <c r="L48" s="17">
        <f t="shared" si="3"/>
        <v>242.0100000000001</v>
      </c>
      <c r="M48" s="17"/>
    </row>
    <row r="49" spans="1:13" x14ac:dyDescent="0.25">
      <c r="A49" s="14">
        <v>44</v>
      </c>
      <c r="B49" s="15">
        <v>40357</v>
      </c>
      <c r="C49" s="15"/>
      <c r="D49" s="15">
        <v>40373</v>
      </c>
      <c r="E49" s="16" t="s">
        <v>592</v>
      </c>
      <c r="F49" s="17"/>
      <c r="G49" s="17"/>
      <c r="H49" s="17">
        <f t="shared" si="0"/>
        <v>242.0100000000001</v>
      </c>
      <c r="I49" s="17">
        <f t="shared" si="1"/>
        <v>-153.49999999999994</v>
      </c>
      <c r="J49" s="17">
        <f t="shared" si="2"/>
        <v>242.0100000000001</v>
      </c>
      <c r="K49" s="17">
        <v>395.51</v>
      </c>
      <c r="L49" s="17">
        <f t="shared" si="3"/>
        <v>242.0100000000001</v>
      </c>
      <c r="M49" s="17"/>
    </row>
    <row r="50" spans="1:13" x14ac:dyDescent="0.25">
      <c r="A50" s="14">
        <v>45</v>
      </c>
      <c r="B50" s="15">
        <v>40361</v>
      </c>
      <c r="C50" s="15"/>
      <c r="D50" s="15">
        <v>40372</v>
      </c>
      <c r="E50" s="16" t="s">
        <v>591</v>
      </c>
      <c r="F50" s="17"/>
      <c r="G50" s="17"/>
      <c r="H50" s="17">
        <f t="shared" si="0"/>
        <v>242.0100000000001</v>
      </c>
      <c r="I50" s="17">
        <f t="shared" si="1"/>
        <v>-153.49999999999994</v>
      </c>
      <c r="J50" s="17">
        <f t="shared" si="2"/>
        <v>242.0100000000001</v>
      </c>
      <c r="K50" s="17">
        <v>395.51</v>
      </c>
      <c r="L50" s="17">
        <f t="shared" si="3"/>
        <v>242.0100000000001</v>
      </c>
      <c r="M50" s="17"/>
    </row>
    <row r="51" spans="1:13" x14ac:dyDescent="0.25">
      <c r="A51" s="14">
        <v>46</v>
      </c>
      <c r="B51" s="18">
        <v>40366</v>
      </c>
      <c r="C51" s="15">
        <v>40366</v>
      </c>
      <c r="D51" s="15"/>
      <c r="E51" s="16" t="s">
        <v>22</v>
      </c>
      <c r="F51" s="17"/>
      <c r="G51" s="17">
        <v>28.39</v>
      </c>
      <c r="H51" s="17">
        <f t="shared" si="0"/>
        <v>270.40000000000009</v>
      </c>
      <c r="I51" s="17">
        <f t="shared" si="1"/>
        <v>-125.10999999999994</v>
      </c>
      <c r="J51" s="17">
        <f t="shared" si="2"/>
        <v>270.40000000000009</v>
      </c>
      <c r="K51" s="17">
        <v>395.51</v>
      </c>
      <c r="L51" s="17">
        <f t="shared" si="3"/>
        <v>270.40000000000009</v>
      </c>
      <c r="M51" s="17"/>
    </row>
    <row r="52" spans="1:13" x14ac:dyDescent="0.25">
      <c r="A52" s="14">
        <v>47</v>
      </c>
      <c r="B52" s="15">
        <v>40366</v>
      </c>
      <c r="C52" s="15"/>
      <c r="D52" s="15">
        <v>40386</v>
      </c>
      <c r="E52" s="16" t="s">
        <v>593</v>
      </c>
      <c r="F52" s="17"/>
      <c r="G52" s="17"/>
      <c r="H52" s="17">
        <f t="shared" si="0"/>
        <v>270.40000000000009</v>
      </c>
      <c r="I52" s="17">
        <f t="shared" si="1"/>
        <v>-125.10999999999994</v>
      </c>
      <c r="J52" s="17">
        <f t="shared" si="2"/>
        <v>270.40000000000009</v>
      </c>
      <c r="K52" s="17">
        <v>395.51</v>
      </c>
      <c r="L52" s="17">
        <f t="shared" si="3"/>
        <v>270.40000000000009</v>
      </c>
      <c r="M52" s="17"/>
    </row>
    <row r="53" spans="1:13" x14ac:dyDescent="0.25">
      <c r="A53" s="14">
        <v>48</v>
      </c>
      <c r="B53" s="15">
        <v>40368</v>
      </c>
      <c r="C53" s="15"/>
      <c r="D53" s="15">
        <v>40378</v>
      </c>
      <c r="E53" s="16" t="s">
        <v>594</v>
      </c>
      <c r="F53" s="17"/>
      <c r="G53" s="17"/>
      <c r="H53" s="17">
        <f t="shared" si="0"/>
        <v>270.40000000000009</v>
      </c>
      <c r="I53" s="17">
        <f t="shared" si="1"/>
        <v>-125.10999999999994</v>
      </c>
      <c r="J53" s="17">
        <f t="shared" si="2"/>
        <v>270.40000000000009</v>
      </c>
      <c r="K53" s="17">
        <v>395.51</v>
      </c>
      <c r="L53" s="17">
        <f t="shared" si="3"/>
        <v>270.40000000000009</v>
      </c>
      <c r="M53" s="17"/>
    </row>
    <row r="54" spans="1:13" x14ac:dyDescent="0.25">
      <c r="A54" s="14">
        <v>49</v>
      </c>
      <c r="B54" s="15">
        <v>40371</v>
      </c>
      <c r="C54" s="15">
        <v>40395</v>
      </c>
      <c r="D54" s="15"/>
      <c r="E54" s="16" t="s">
        <v>21</v>
      </c>
      <c r="F54" s="17"/>
      <c r="G54" s="17">
        <v>0.74</v>
      </c>
      <c r="H54" s="17">
        <f t="shared" si="0"/>
        <v>271.1400000000001</v>
      </c>
      <c r="I54" s="17">
        <f t="shared" si="1"/>
        <v>-124.36999999999995</v>
      </c>
      <c r="J54" s="17">
        <f t="shared" si="2"/>
        <v>271.1400000000001</v>
      </c>
      <c r="K54" s="17">
        <v>395.51</v>
      </c>
      <c r="L54" s="17">
        <f t="shared" si="3"/>
        <v>271.1400000000001</v>
      </c>
      <c r="M54" s="17"/>
    </row>
    <row r="55" spans="1:13" x14ac:dyDescent="0.25">
      <c r="A55" s="14">
        <v>50</v>
      </c>
      <c r="B55" s="15">
        <v>40372</v>
      </c>
      <c r="C55" s="15">
        <v>40395</v>
      </c>
      <c r="D55" s="15"/>
      <c r="E55" s="16" t="s">
        <v>21</v>
      </c>
      <c r="F55" s="17"/>
      <c r="G55" s="17">
        <v>1.66</v>
      </c>
      <c r="H55" s="17">
        <f t="shared" si="0"/>
        <v>272.80000000000013</v>
      </c>
      <c r="I55" s="17">
        <f t="shared" si="1"/>
        <v>-122.70999999999995</v>
      </c>
      <c r="J55" s="17">
        <f t="shared" si="2"/>
        <v>272.80000000000013</v>
      </c>
      <c r="K55" s="17">
        <v>395.51</v>
      </c>
      <c r="L55" s="17">
        <f t="shared" si="3"/>
        <v>272.80000000000013</v>
      </c>
      <c r="M55" s="17"/>
    </row>
    <row r="56" spans="1:13" x14ac:dyDescent="0.25">
      <c r="A56" s="14">
        <v>51</v>
      </c>
      <c r="B56" s="15">
        <v>40387</v>
      </c>
      <c r="C56" s="15"/>
      <c r="D56" s="15">
        <v>40402</v>
      </c>
      <c r="E56" s="16" t="s">
        <v>595</v>
      </c>
      <c r="F56" s="17"/>
      <c r="G56" s="17"/>
      <c r="H56" s="17">
        <f t="shared" si="0"/>
        <v>272.80000000000013</v>
      </c>
      <c r="I56" s="17">
        <f t="shared" si="1"/>
        <v>-122.70999999999995</v>
      </c>
      <c r="J56" s="17">
        <f t="shared" si="2"/>
        <v>272.80000000000013</v>
      </c>
      <c r="K56" s="17">
        <v>395.51</v>
      </c>
      <c r="L56" s="17">
        <f t="shared" si="3"/>
        <v>272.80000000000013</v>
      </c>
      <c r="M56" s="17" t="s">
        <v>596</v>
      </c>
    </row>
    <row r="57" spans="1:13" x14ac:dyDescent="0.25">
      <c r="A57" s="14">
        <v>52</v>
      </c>
      <c r="B57" s="15">
        <v>40395</v>
      </c>
      <c r="C57" s="15">
        <v>40395</v>
      </c>
      <c r="D57" s="15"/>
      <c r="E57" s="16" t="s">
        <v>22</v>
      </c>
      <c r="F57" s="17"/>
      <c r="G57" s="17">
        <v>10.67</v>
      </c>
      <c r="H57" s="17">
        <f t="shared" si="0"/>
        <v>283.47000000000014</v>
      </c>
      <c r="I57" s="17">
        <f t="shared" si="1"/>
        <v>-112.03999999999995</v>
      </c>
      <c r="J57" s="17">
        <f t="shared" si="2"/>
        <v>283.47000000000014</v>
      </c>
      <c r="K57" s="17">
        <v>395.51</v>
      </c>
      <c r="L57" s="17">
        <f t="shared" si="3"/>
        <v>283.47000000000014</v>
      </c>
      <c r="M57" s="17"/>
    </row>
    <row r="58" spans="1:13" x14ac:dyDescent="0.25">
      <c r="A58" s="14">
        <v>53</v>
      </c>
      <c r="B58" s="15">
        <v>40395</v>
      </c>
      <c r="C58" s="15"/>
      <c r="D58" s="15">
        <v>40416</v>
      </c>
      <c r="E58" s="16" t="s">
        <v>597</v>
      </c>
      <c r="F58" s="17"/>
      <c r="G58" s="17"/>
      <c r="H58" s="17">
        <f t="shared" si="0"/>
        <v>283.47000000000014</v>
      </c>
      <c r="I58" s="17">
        <f t="shared" si="1"/>
        <v>-112.03999999999995</v>
      </c>
      <c r="J58" s="17">
        <f t="shared" si="2"/>
        <v>283.47000000000014</v>
      </c>
      <c r="K58" s="17">
        <v>395.51</v>
      </c>
      <c r="L58" s="17">
        <f t="shared" si="3"/>
        <v>283.47000000000014</v>
      </c>
      <c r="M58" s="17"/>
    </row>
    <row r="59" spans="1:13" x14ac:dyDescent="0.25">
      <c r="A59" s="14">
        <v>54</v>
      </c>
      <c r="B59" s="15">
        <v>40399</v>
      </c>
      <c r="C59" s="15"/>
      <c r="D59" s="15">
        <v>40407</v>
      </c>
      <c r="E59" s="16" t="s">
        <v>598</v>
      </c>
      <c r="F59" s="17"/>
      <c r="G59" s="17"/>
      <c r="H59" s="17">
        <f t="shared" si="0"/>
        <v>283.47000000000014</v>
      </c>
      <c r="I59" s="17">
        <f t="shared" si="1"/>
        <v>-112.03999999999995</v>
      </c>
      <c r="J59" s="17">
        <f t="shared" si="2"/>
        <v>283.47000000000014</v>
      </c>
      <c r="K59" s="17">
        <v>395.51</v>
      </c>
      <c r="L59" s="17">
        <f t="shared" si="3"/>
        <v>283.47000000000014</v>
      </c>
      <c r="M59" s="17" t="s">
        <v>599</v>
      </c>
    </row>
    <row r="60" spans="1:13" x14ac:dyDescent="0.25">
      <c r="A60" s="14">
        <v>55</v>
      </c>
      <c r="B60" s="15">
        <v>40399</v>
      </c>
      <c r="C60" s="15"/>
      <c r="D60" s="15">
        <v>40407</v>
      </c>
      <c r="E60" s="16" t="s">
        <v>598</v>
      </c>
      <c r="F60" s="17"/>
      <c r="G60" s="17"/>
      <c r="H60" s="17">
        <f t="shared" si="0"/>
        <v>283.47000000000014</v>
      </c>
      <c r="I60" s="17">
        <f t="shared" si="1"/>
        <v>-112.03999999999995</v>
      </c>
      <c r="J60" s="17">
        <f t="shared" si="2"/>
        <v>283.47000000000014</v>
      </c>
      <c r="K60" s="17">
        <v>395.51</v>
      </c>
      <c r="L60" s="17">
        <f t="shared" si="3"/>
        <v>283.47000000000014</v>
      </c>
      <c r="M60" s="17" t="s">
        <v>599</v>
      </c>
    </row>
    <row r="61" spans="1:13" x14ac:dyDescent="0.25">
      <c r="A61" s="14">
        <v>56</v>
      </c>
      <c r="B61" s="15">
        <v>40400</v>
      </c>
      <c r="C61" s="15">
        <v>40428</v>
      </c>
      <c r="D61" s="15"/>
      <c r="E61" s="16" t="s">
        <v>21</v>
      </c>
      <c r="F61" s="17"/>
      <c r="G61" s="17">
        <v>0.74</v>
      </c>
      <c r="H61" s="17">
        <f t="shared" si="0"/>
        <v>284.21000000000015</v>
      </c>
      <c r="I61" s="17">
        <f t="shared" si="1"/>
        <v>-111.29999999999995</v>
      </c>
      <c r="J61" s="17">
        <f t="shared" si="2"/>
        <v>284.21000000000015</v>
      </c>
      <c r="K61" s="17">
        <v>395.51</v>
      </c>
      <c r="L61" s="17">
        <f t="shared" si="3"/>
        <v>284.21000000000015</v>
      </c>
      <c r="M61" s="17"/>
    </row>
    <row r="62" spans="1:13" x14ac:dyDescent="0.25">
      <c r="A62" s="14">
        <v>57</v>
      </c>
      <c r="B62" s="15">
        <v>40401</v>
      </c>
      <c r="C62" s="15">
        <v>40428</v>
      </c>
      <c r="D62" s="15"/>
      <c r="E62" s="16" t="s">
        <v>21</v>
      </c>
      <c r="F62" s="17"/>
      <c r="G62" s="17">
        <v>1.96</v>
      </c>
      <c r="H62" s="17">
        <f t="shared" si="0"/>
        <v>286.17000000000013</v>
      </c>
      <c r="I62" s="17">
        <f t="shared" si="1"/>
        <v>-109.33999999999996</v>
      </c>
      <c r="J62" s="17">
        <f t="shared" si="2"/>
        <v>286.17000000000013</v>
      </c>
      <c r="K62" s="17">
        <v>395.51</v>
      </c>
      <c r="L62" s="17">
        <f t="shared" si="3"/>
        <v>286.17000000000013</v>
      </c>
      <c r="M62" s="17"/>
    </row>
    <row r="63" spans="1:13" x14ac:dyDescent="0.25">
      <c r="A63" s="14">
        <v>58</v>
      </c>
      <c r="B63" s="15">
        <v>40415</v>
      </c>
      <c r="C63" s="15"/>
      <c r="D63" s="15"/>
      <c r="E63" s="16" t="s">
        <v>600</v>
      </c>
      <c r="F63" s="17"/>
      <c r="G63" s="17"/>
      <c r="H63" s="17">
        <f t="shared" si="0"/>
        <v>286.17000000000013</v>
      </c>
      <c r="I63" s="17">
        <f t="shared" si="1"/>
        <v>-109.33999999999996</v>
      </c>
      <c r="J63" s="17">
        <f t="shared" si="2"/>
        <v>286.17000000000013</v>
      </c>
      <c r="K63" s="17">
        <v>395.51</v>
      </c>
      <c r="L63" s="17">
        <f t="shared" si="3"/>
        <v>286.17000000000013</v>
      </c>
      <c r="M63" s="17" t="s">
        <v>601</v>
      </c>
    </row>
    <row r="64" spans="1:13" x14ac:dyDescent="0.25">
      <c r="A64" s="14">
        <v>59</v>
      </c>
      <c r="B64" s="15">
        <v>40417</v>
      </c>
      <c r="C64" s="15"/>
      <c r="D64" s="15">
        <v>40435</v>
      </c>
      <c r="E64" s="16" t="s">
        <v>602</v>
      </c>
      <c r="F64" s="17"/>
      <c r="G64" s="17"/>
      <c r="H64" s="17">
        <f t="shared" si="0"/>
        <v>286.17000000000013</v>
      </c>
      <c r="I64" s="17">
        <f t="shared" si="1"/>
        <v>-109.33999999999996</v>
      </c>
      <c r="J64" s="17">
        <f t="shared" si="2"/>
        <v>286.17000000000013</v>
      </c>
      <c r="K64" s="17">
        <v>395.51</v>
      </c>
      <c r="L64" s="17">
        <f t="shared" si="3"/>
        <v>286.17000000000013</v>
      </c>
      <c r="M64" s="17" t="s">
        <v>596</v>
      </c>
    </row>
    <row r="65" spans="1:13" x14ac:dyDescent="0.25">
      <c r="A65" s="14">
        <v>60</v>
      </c>
      <c r="B65" s="15">
        <v>40428</v>
      </c>
      <c r="C65" s="15">
        <v>40428</v>
      </c>
      <c r="D65" s="15"/>
      <c r="E65" s="16" t="s">
        <v>22</v>
      </c>
      <c r="F65" s="17"/>
      <c r="G65" s="17">
        <v>11.83</v>
      </c>
      <c r="H65" s="17">
        <f t="shared" si="0"/>
        <v>298.00000000000011</v>
      </c>
      <c r="I65" s="17">
        <f t="shared" si="1"/>
        <v>-97.509999999999962</v>
      </c>
      <c r="J65" s="17">
        <f t="shared" si="2"/>
        <v>298.00000000000011</v>
      </c>
      <c r="K65" s="17">
        <v>395.51</v>
      </c>
      <c r="L65" s="17">
        <f t="shared" si="3"/>
        <v>298.00000000000011</v>
      </c>
      <c r="M65" s="17"/>
    </row>
    <row r="66" spans="1:13" x14ac:dyDescent="0.25">
      <c r="A66" s="14">
        <v>61</v>
      </c>
      <c r="B66" s="15">
        <v>40428</v>
      </c>
      <c r="C66" s="15">
        <v>40428</v>
      </c>
      <c r="D66" s="15"/>
      <c r="E66" s="16" t="s">
        <v>34</v>
      </c>
      <c r="F66" s="17">
        <v>0.36</v>
      </c>
      <c r="G66" s="17"/>
      <c r="H66" s="17">
        <f t="shared" si="0"/>
        <v>297.6400000000001</v>
      </c>
      <c r="I66" s="17">
        <f t="shared" si="1"/>
        <v>-97.869999999999962</v>
      </c>
      <c r="J66" s="17">
        <f t="shared" si="2"/>
        <v>297.6400000000001</v>
      </c>
      <c r="K66" s="17">
        <v>395.51</v>
      </c>
      <c r="L66" s="17">
        <f t="shared" si="3"/>
        <v>297.6400000000001</v>
      </c>
      <c r="M66" s="17"/>
    </row>
    <row r="67" spans="1:13" x14ac:dyDescent="0.25">
      <c r="A67" s="14">
        <v>62</v>
      </c>
      <c r="B67" s="15">
        <v>40428</v>
      </c>
      <c r="C67" s="15">
        <v>40428</v>
      </c>
      <c r="D67" s="15"/>
      <c r="E67" s="16" t="s">
        <v>46</v>
      </c>
      <c r="F67" s="17">
        <v>137</v>
      </c>
      <c r="G67" s="17"/>
      <c r="H67" s="17">
        <f t="shared" si="0"/>
        <v>160.6400000000001</v>
      </c>
      <c r="I67" s="17">
        <f t="shared" si="1"/>
        <v>-234.86999999999995</v>
      </c>
      <c r="J67" s="17">
        <f t="shared" si="2"/>
        <v>160.6400000000001</v>
      </c>
      <c r="K67" s="17">
        <v>395.51</v>
      </c>
      <c r="L67" s="17">
        <f t="shared" si="3"/>
        <v>160.6400000000001</v>
      </c>
      <c r="M67" s="17"/>
    </row>
    <row r="68" spans="1:13" x14ac:dyDescent="0.25">
      <c r="A68" s="14">
        <v>63</v>
      </c>
      <c r="B68" s="15">
        <v>40428</v>
      </c>
      <c r="C68" s="15"/>
      <c r="D68" s="15">
        <v>40448</v>
      </c>
      <c r="E68" s="16" t="s">
        <v>603</v>
      </c>
      <c r="F68" s="17"/>
      <c r="G68" s="17"/>
      <c r="H68" s="17">
        <f t="shared" si="0"/>
        <v>160.6400000000001</v>
      </c>
      <c r="I68" s="17">
        <f t="shared" si="1"/>
        <v>-234.86999999999995</v>
      </c>
      <c r="J68" s="17">
        <f t="shared" si="2"/>
        <v>160.6400000000001</v>
      </c>
      <c r="K68" s="17">
        <v>395.51</v>
      </c>
      <c r="L68" s="17">
        <f t="shared" si="3"/>
        <v>160.6400000000001</v>
      </c>
      <c r="M68" s="17"/>
    </row>
    <row r="69" spans="1:13" x14ac:dyDescent="0.25">
      <c r="A69" s="14">
        <v>64</v>
      </c>
      <c r="B69" s="15">
        <v>40431</v>
      </c>
      <c r="C69" s="15">
        <v>40457</v>
      </c>
      <c r="D69" s="15"/>
      <c r="E69" s="16" t="s">
        <v>21</v>
      </c>
      <c r="F69" s="17"/>
      <c r="G69" s="17">
        <v>1.33</v>
      </c>
      <c r="H69" s="17">
        <f t="shared" si="0"/>
        <v>161.97000000000011</v>
      </c>
      <c r="I69" s="17">
        <f t="shared" si="1"/>
        <v>-233.53999999999994</v>
      </c>
      <c r="J69" s="17">
        <f t="shared" si="2"/>
        <v>161.97000000000011</v>
      </c>
      <c r="K69" s="17">
        <v>395.51</v>
      </c>
      <c r="L69" s="17">
        <f t="shared" si="3"/>
        <v>161.97000000000011</v>
      </c>
      <c r="M69" s="17"/>
    </row>
    <row r="70" spans="1:13" x14ac:dyDescent="0.25">
      <c r="A70" s="14">
        <v>65</v>
      </c>
      <c r="B70" s="15">
        <v>40434</v>
      </c>
      <c r="C70" s="15">
        <v>40457</v>
      </c>
      <c r="D70" s="15"/>
      <c r="E70" s="16" t="s">
        <v>21</v>
      </c>
      <c r="F70" s="17"/>
      <c r="G70" s="17">
        <v>0.13</v>
      </c>
      <c r="H70" s="17">
        <f t="shared" si="0"/>
        <v>162.10000000000011</v>
      </c>
      <c r="I70" s="17">
        <f t="shared" si="1"/>
        <v>-233.40999999999994</v>
      </c>
      <c r="J70" s="17">
        <f t="shared" si="2"/>
        <v>162.10000000000011</v>
      </c>
      <c r="K70" s="17">
        <v>395.51</v>
      </c>
      <c r="L70" s="17">
        <f t="shared" si="3"/>
        <v>162.10000000000011</v>
      </c>
      <c r="M70" s="17"/>
    </row>
    <row r="71" spans="1:13" x14ac:dyDescent="0.25">
      <c r="A71" s="14">
        <v>66</v>
      </c>
      <c r="B71" s="15">
        <v>40457</v>
      </c>
      <c r="C71" s="15"/>
      <c r="D71" s="15">
        <v>40477</v>
      </c>
      <c r="E71" s="16" t="s">
        <v>604</v>
      </c>
      <c r="F71" s="17"/>
      <c r="G71" s="17"/>
      <c r="H71" s="17">
        <f t="shared" ref="H71:H134" si="4">H70-F71+G71</f>
        <v>162.10000000000011</v>
      </c>
      <c r="I71" s="17">
        <f t="shared" si="1"/>
        <v>-233.40999999999994</v>
      </c>
      <c r="J71" s="17">
        <f t="shared" si="2"/>
        <v>162.10000000000011</v>
      </c>
      <c r="K71" s="17">
        <v>395.51</v>
      </c>
      <c r="L71" s="17">
        <f t="shared" si="3"/>
        <v>162.10000000000011</v>
      </c>
      <c r="M71" s="17"/>
    </row>
    <row r="72" spans="1:13" x14ac:dyDescent="0.25">
      <c r="A72" s="14">
        <v>67</v>
      </c>
      <c r="B72" s="15">
        <v>40462</v>
      </c>
      <c r="C72" s="15">
        <v>40486</v>
      </c>
      <c r="D72" s="15"/>
      <c r="E72" s="16" t="s">
        <v>21</v>
      </c>
      <c r="F72" s="17"/>
      <c r="G72" s="17">
        <v>1.33</v>
      </c>
      <c r="H72" s="17">
        <f t="shared" si="4"/>
        <v>163.43000000000012</v>
      </c>
      <c r="I72" s="17">
        <f t="shared" ref="I72:I135" si="5">I71-F72+G72</f>
        <v>-232.07999999999993</v>
      </c>
      <c r="J72" s="17">
        <f t="shared" ref="J72:J135" si="6">J71+G72-F72</f>
        <v>163.43000000000012</v>
      </c>
      <c r="K72" s="17">
        <v>395.51</v>
      </c>
      <c r="L72" s="17">
        <f t="shared" ref="L72:L135" si="7">L71-F72+G72</f>
        <v>163.43000000000012</v>
      </c>
      <c r="M72" s="17"/>
    </row>
    <row r="73" spans="1:13" x14ac:dyDescent="0.25">
      <c r="A73" s="14">
        <v>68</v>
      </c>
      <c r="B73" s="15">
        <v>40463</v>
      </c>
      <c r="C73" s="15"/>
      <c r="D73" s="15"/>
      <c r="E73" s="16" t="s">
        <v>21</v>
      </c>
      <c r="F73" s="17"/>
      <c r="G73" s="17">
        <v>0.28000000000000003</v>
      </c>
      <c r="H73" s="17">
        <f t="shared" si="4"/>
        <v>163.71000000000012</v>
      </c>
      <c r="I73" s="17">
        <f t="shared" si="5"/>
        <v>-231.79999999999993</v>
      </c>
      <c r="J73" s="17">
        <f t="shared" si="6"/>
        <v>163.71000000000012</v>
      </c>
      <c r="K73" s="17">
        <v>395.51</v>
      </c>
      <c r="L73" s="17">
        <f t="shared" si="7"/>
        <v>163.71000000000012</v>
      </c>
      <c r="M73" s="17"/>
    </row>
    <row r="74" spans="1:13" x14ac:dyDescent="0.25">
      <c r="A74" s="14">
        <v>69</v>
      </c>
      <c r="B74" s="15">
        <v>40469</v>
      </c>
      <c r="C74" s="15"/>
      <c r="D74" s="15"/>
      <c r="E74" s="16" t="s">
        <v>27</v>
      </c>
      <c r="F74" s="17"/>
      <c r="G74" s="17"/>
      <c r="H74" s="17">
        <f t="shared" si="4"/>
        <v>163.71000000000012</v>
      </c>
      <c r="I74" s="17">
        <f t="shared" si="5"/>
        <v>-231.79999999999993</v>
      </c>
      <c r="J74" s="17">
        <f t="shared" si="6"/>
        <v>163.71000000000012</v>
      </c>
      <c r="K74" s="17">
        <v>395.51</v>
      </c>
      <c r="L74" s="17">
        <f t="shared" si="7"/>
        <v>163.71000000000012</v>
      </c>
      <c r="M74" s="17"/>
    </row>
    <row r="75" spans="1:13" x14ac:dyDescent="0.25">
      <c r="A75" s="14">
        <v>70</v>
      </c>
      <c r="B75" s="15">
        <v>40469</v>
      </c>
      <c r="C75" s="15">
        <v>40486</v>
      </c>
      <c r="D75" s="15"/>
      <c r="E75" s="16" t="s">
        <v>28</v>
      </c>
      <c r="F75" s="17"/>
      <c r="G75" s="17">
        <v>37</v>
      </c>
      <c r="H75" s="17">
        <f t="shared" si="4"/>
        <v>200.71000000000012</v>
      </c>
      <c r="I75" s="17">
        <f>I74-F75+G75-37</f>
        <v>-231.79999999999993</v>
      </c>
      <c r="J75" s="17">
        <f t="shared" si="6"/>
        <v>200.71000000000012</v>
      </c>
      <c r="K75" s="17">
        <v>395.51</v>
      </c>
      <c r="L75" s="17">
        <f>L74-F75+G75-37</f>
        <v>163.71000000000012</v>
      </c>
      <c r="M75" s="17" t="s">
        <v>605</v>
      </c>
    </row>
    <row r="76" spans="1:13" x14ac:dyDescent="0.25">
      <c r="A76" s="14">
        <v>71</v>
      </c>
      <c r="B76" s="15">
        <v>40469</v>
      </c>
      <c r="C76" s="15"/>
      <c r="D76" s="15"/>
      <c r="E76" s="16" t="s">
        <v>21</v>
      </c>
      <c r="F76" s="17">
        <v>0.28000000000000003</v>
      </c>
      <c r="G76" s="17"/>
      <c r="H76" s="17">
        <f t="shared" si="4"/>
        <v>200.43000000000012</v>
      </c>
      <c r="I76" s="17">
        <f t="shared" si="5"/>
        <v>-232.07999999999993</v>
      </c>
      <c r="J76" s="17">
        <f t="shared" si="6"/>
        <v>200.43000000000012</v>
      </c>
      <c r="K76" s="17">
        <v>395.51</v>
      </c>
      <c r="L76" s="17">
        <f t="shared" si="7"/>
        <v>163.43000000000012</v>
      </c>
      <c r="M76" s="17"/>
    </row>
    <row r="77" spans="1:13" x14ac:dyDescent="0.25">
      <c r="A77" s="14">
        <v>72</v>
      </c>
      <c r="B77" s="15">
        <v>40469</v>
      </c>
      <c r="C77" s="15">
        <v>40486</v>
      </c>
      <c r="D77" s="15"/>
      <c r="E77" s="16" t="s">
        <v>22</v>
      </c>
      <c r="F77" s="17"/>
      <c r="G77" s="17">
        <v>11.83</v>
      </c>
      <c r="H77" s="17">
        <f t="shared" si="4"/>
        <v>212.26000000000013</v>
      </c>
      <c r="I77" s="17">
        <f t="shared" si="5"/>
        <v>-220.24999999999991</v>
      </c>
      <c r="J77" s="17">
        <f t="shared" si="6"/>
        <v>212.26000000000013</v>
      </c>
      <c r="K77" s="17">
        <v>395.51</v>
      </c>
      <c r="L77" s="17">
        <f t="shared" si="7"/>
        <v>175.26000000000013</v>
      </c>
      <c r="M77" s="17"/>
    </row>
    <row r="78" spans="1:13" x14ac:dyDescent="0.25">
      <c r="A78" s="14">
        <v>73</v>
      </c>
      <c r="B78" s="15">
        <v>40469</v>
      </c>
      <c r="C78" s="15">
        <v>40486</v>
      </c>
      <c r="D78" s="15"/>
      <c r="E78" s="16" t="s">
        <v>22</v>
      </c>
      <c r="F78" s="17"/>
      <c r="G78" s="17">
        <v>10.66</v>
      </c>
      <c r="H78" s="17">
        <f t="shared" si="4"/>
        <v>222.92000000000013</v>
      </c>
      <c r="I78" s="17">
        <f t="shared" si="5"/>
        <v>-209.58999999999992</v>
      </c>
      <c r="J78" s="17">
        <f t="shared" si="6"/>
        <v>222.92000000000013</v>
      </c>
      <c r="K78" s="17">
        <v>395.51</v>
      </c>
      <c r="L78" s="17">
        <f t="shared" si="7"/>
        <v>185.92000000000013</v>
      </c>
      <c r="M78" s="17"/>
    </row>
    <row r="79" spans="1:13" x14ac:dyDescent="0.25">
      <c r="A79" s="14">
        <v>74</v>
      </c>
      <c r="B79" s="15">
        <v>40469</v>
      </c>
      <c r="C79" s="15">
        <v>40428</v>
      </c>
      <c r="D79" s="15"/>
      <c r="E79" s="16" t="s">
        <v>22</v>
      </c>
      <c r="F79" s="17">
        <v>11.83</v>
      </c>
      <c r="G79" s="17"/>
      <c r="H79" s="17">
        <f t="shared" si="4"/>
        <v>211.09000000000012</v>
      </c>
      <c r="I79" s="17">
        <f t="shared" si="5"/>
        <v>-221.41999999999993</v>
      </c>
      <c r="J79" s="17">
        <f t="shared" si="6"/>
        <v>211.09000000000012</v>
      </c>
      <c r="K79" s="17">
        <v>395.51</v>
      </c>
      <c r="L79" s="17">
        <f t="shared" si="7"/>
        <v>174.09000000000012</v>
      </c>
      <c r="M79" s="17"/>
    </row>
    <row r="80" spans="1:13" x14ac:dyDescent="0.25">
      <c r="A80" s="14">
        <v>75</v>
      </c>
      <c r="B80" s="15">
        <v>40469</v>
      </c>
      <c r="C80" s="15">
        <v>40486</v>
      </c>
      <c r="D80" s="15"/>
      <c r="E80" s="16" t="s">
        <v>29</v>
      </c>
      <c r="F80" s="17"/>
      <c r="G80" s="17">
        <v>101</v>
      </c>
      <c r="H80" s="17">
        <f t="shared" si="4"/>
        <v>312.09000000000015</v>
      </c>
      <c r="I80" s="17">
        <f t="shared" si="5"/>
        <v>-120.41999999999993</v>
      </c>
      <c r="J80" s="17">
        <f t="shared" si="6"/>
        <v>312.09000000000015</v>
      </c>
      <c r="K80" s="17">
        <v>395.51</v>
      </c>
      <c r="L80" s="17">
        <f t="shared" si="7"/>
        <v>275.09000000000015</v>
      </c>
      <c r="M80" s="17"/>
    </row>
    <row r="81" spans="1:13" x14ac:dyDescent="0.25">
      <c r="A81" s="14">
        <v>76</v>
      </c>
      <c r="B81" s="15">
        <v>40486</v>
      </c>
      <c r="C81" s="15">
        <v>40486</v>
      </c>
      <c r="D81" s="15"/>
      <c r="E81" s="16" t="s">
        <v>22</v>
      </c>
      <c r="F81" s="17"/>
      <c r="G81" s="17">
        <v>35.81</v>
      </c>
      <c r="H81" s="17">
        <f t="shared" si="4"/>
        <v>347.90000000000015</v>
      </c>
      <c r="I81" s="17">
        <f t="shared" si="5"/>
        <v>-84.609999999999928</v>
      </c>
      <c r="J81" s="17">
        <f t="shared" si="6"/>
        <v>347.90000000000015</v>
      </c>
      <c r="K81" s="17">
        <v>395.51</v>
      </c>
      <c r="L81" s="17">
        <f t="shared" si="7"/>
        <v>310.90000000000015</v>
      </c>
      <c r="M81" s="17"/>
    </row>
    <row r="82" spans="1:13" x14ac:dyDescent="0.25">
      <c r="A82" s="14">
        <v>77</v>
      </c>
      <c r="B82" s="15">
        <v>40486</v>
      </c>
      <c r="C82" s="15"/>
      <c r="D82" s="15">
        <v>40511</v>
      </c>
      <c r="E82" s="16" t="s">
        <v>606</v>
      </c>
      <c r="F82" s="17"/>
      <c r="G82" s="17"/>
      <c r="H82" s="17">
        <f t="shared" si="4"/>
        <v>347.90000000000015</v>
      </c>
      <c r="I82" s="17">
        <f t="shared" si="5"/>
        <v>-84.609999999999928</v>
      </c>
      <c r="J82" s="17">
        <f t="shared" si="6"/>
        <v>347.90000000000015</v>
      </c>
      <c r="K82" s="17">
        <v>395.51</v>
      </c>
      <c r="L82" s="17">
        <f t="shared" si="7"/>
        <v>310.90000000000015</v>
      </c>
      <c r="M82" s="17" t="s">
        <v>607</v>
      </c>
    </row>
    <row r="83" spans="1:13" x14ac:dyDescent="0.25">
      <c r="A83" s="14">
        <v>78</v>
      </c>
      <c r="B83" s="15">
        <v>40491</v>
      </c>
      <c r="C83" s="15">
        <v>40519</v>
      </c>
      <c r="D83" s="15"/>
      <c r="E83" s="16" t="s">
        <v>31</v>
      </c>
      <c r="F83" s="17">
        <v>307</v>
      </c>
      <c r="G83" s="17"/>
      <c r="H83" s="17">
        <f t="shared" si="4"/>
        <v>40.900000000000148</v>
      </c>
      <c r="I83" s="17">
        <f t="shared" si="5"/>
        <v>-391.6099999999999</v>
      </c>
      <c r="J83" s="17">
        <f t="shared" si="6"/>
        <v>40.900000000000148</v>
      </c>
      <c r="K83" s="17">
        <v>395.51</v>
      </c>
      <c r="L83" s="17">
        <f t="shared" si="7"/>
        <v>3.9000000000001478</v>
      </c>
      <c r="M83" s="17" t="s">
        <v>96</v>
      </c>
    </row>
    <row r="84" spans="1:13" x14ac:dyDescent="0.25">
      <c r="A84" s="14">
        <v>79</v>
      </c>
      <c r="B84" s="15">
        <v>40519</v>
      </c>
      <c r="C84" s="15">
        <v>40519</v>
      </c>
      <c r="D84" s="15"/>
      <c r="E84" s="16" t="s">
        <v>22</v>
      </c>
      <c r="F84" s="17"/>
      <c r="G84" s="17">
        <v>93.97</v>
      </c>
      <c r="H84" s="17">
        <f t="shared" si="4"/>
        <v>134.87000000000015</v>
      </c>
      <c r="I84" s="17">
        <f t="shared" si="5"/>
        <v>-297.63999999999987</v>
      </c>
      <c r="J84" s="17">
        <f t="shared" si="6"/>
        <v>134.87000000000015</v>
      </c>
      <c r="K84" s="17">
        <v>395.51</v>
      </c>
      <c r="L84" s="17">
        <f t="shared" si="7"/>
        <v>97.870000000000147</v>
      </c>
      <c r="M84" s="17"/>
    </row>
    <row r="85" spans="1:13" x14ac:dyDescent="0.25">
      <c r="A85" s="14">
        <v>80</v>
      </c>
      <c r="B85" s="15">
        <v>40519</v>
      </c>
      <c r="C85" s="15"/>
      <c r="D85" s="15">
        <v>40540</v>
      </c>
      <c r="E85" s="16" t="s">
        <v>608</v>
      </c>
      <c r="F85" s="17"/>
      <c r="G85" s="17"/>
      <c r="H85" s="17">
        <f t="shared" si="4"/>
        <v>134.87000000000015</v>
      </c>
      <c r="I85" s="17">
        <f t="shared" si="5"/>
        <v>-297.63999999999987</v>
      </c>
      <c r="J85" s="17">
        <f t="shared" si="6"/>
        <v>134.87000000000015</v>
      </c>
      <c r="K85" s="17">
        <v>395.51</v>
      </c>
      <c r="L85" s="17">
        <f t="shared" si="7"/>
        <v>97.870000000000147</v>
      </c>
      <c r="M85" s="17" t="s">
        <v>609</v>
      </c>
    </row>
    <row r="86" spans="1:13" x14ac:dyDescent="0.25">
      <c r="A86" s="14">
        <v>81</v>
      </c>
      <c r="B86" s="15">
        <v>40540</v>
      </c>
      <c r="C86" s="15">
        <v>40549</v>
      </c>
      <c r="D86" s="15"/>
      <c r="E86" s="16" t="s">
        <v>31</v>
      </c>
      <c r="F86" s="17">
        <v>159</v>
      </c>
      <c r="G86" s="17"/>
      <c r="H86" s="17">
        <f t="shared" si="4"/>
        <v>-24.129999999999853</v>
      </c>
      <c r="I86" s="17">
        <f t="shared" si="5"/>
        <v>-456.63999999999987</v>
      </c>
      <c r="J86" s="17">
        <f t="shared" si="6"/>
        <v>-24.129999999999853</v>
      </c>
      <c r="K86" s="17">
        <v>395.51</v>
      </c>
      <c r="L86" s="17">
        <f t="shared" si="7"/>
        <v>-61.129999999999853</v>
      </c>
      <c r="M86" s="17" t="s">
        <v>96</v>
      </c>
    </row>
    <row r="87" spans="1:13" x14ac:dyDescent="0.25">
      <c r="A87" s="14">
        <v>82</v>
      </c>
      <c r="B87" s="15">
        <v>40544</v>
      </c>
      <c r="C87" s="15">
        <v>40549</v>
      </c>
      <c r="D87" s="15"/>
      <c r="E87" s="16" t="s">
        <v>34</v>
      </c>
      <c r="F87" s="17">
        <v>0.02</v>
      </c>
      <c r="G87" s="17"/>
      <c r="H87" s="17">
        <f t="shared" si="4"/>
        <v>-24.149999999999853</v>
      </c>
      <c r="I87" s="17">
        <f t="shared" si="5"/>
        <v>-456.65999999999985</v>
      </c>
      <c r="J87" s="17">
        <f t="shared" si="6"/>
        <v>-24.149999999999853</v>
      </c>
      <c r="K87" s="17">
        <v>395.51</v>
      </c>
      <c r="L87" s="17">
        <f t="shared" si="7"/>
        <v>-61.149999999999856</v>
      </c>
      <c r="M87" s="17"/>
    </row>
    <row r="88" spans="1:13" x14ac:dyDescent="0.25">
      <c r="A88" s="14">
        <v>83</v>
      </c>
      <c r="B88" s="15">
        <v>40549</v>
      </c>
      <c r="C88" s="15">
        <v>40549</v>
      </c>
      <c r="D88" s="15"/>
      <c r="E88" s="16" t="s">
        <v>22</v>
      </c>
      <c r="F88" s="17"/>
      <c r="G88" s="17">
        <v>101.45</v>
      </c>
      <c r="H88" s="17">
        <f t="shared" si="4"/>
        <v>77.300000000000153</v>
      </c>
      <c r="I88" s="17">
        <f t="shared" si="5"/>
        <v>-355.20999999999987</v>
      </c>
      <c r="J88" s="17">
        <f t="shared" si="6"/>
        <v>77.300000000000153</v>
      </c>
      <c r="K88" s="17">
        <v>395.51</v>
      </c>
      <c r="L88" s="17">
        <f t="shared" si="7"/>
        <v>40.300000000000146</v>
      </c>
      <c r="M88" s="17"/>
    </row>
    <row r="89" spans="1:13" x14ac:dyDescent="0.25">
      <c r="A89" s="14">
        <v>84</v>
      </c>
      <c r="B89" s="15">
        <v>40549</v>
      </c>
      <c r="C89" s="15"/>
      <c r="D89" s="15">
        <v>40570</v>
      </c>
      <c r="E89" s="16" t="s">
        <v>610</v>
      </c>
      <c r="F89" s="17"/>
      <c r="G89" s="17"/>
      <c r="H89" s="17">
        <f t="shared" si="4"/>
        <v>77.300000000000153</v>
      </c>
      <c r="I89" s="17">
        <f t="shared" si="5"/>
        <v>-355.20999999999987</v>
      </c>
      <c r="J89" s="17">
        <f t="shared" si="6"/>
        <v>77.300000000000153</v>
      </c>
      <c r="K89" s="17">
        <v>395.51</v>
      </c>
      <c r="L89" s="17">
        <f t="shared" si="7"/>
        <v>40.300000000000146</v>
      </c>
      <c r="M89" s="17" t="s">
        <v>611</v>
      </c>
    </row>
    <row r="90" spans="1:13" x14ac:dyDescent="0.25">
      <c r="A90" s="14">
        <v>85</v>
      </c>
      <c r="B90" s="15">
        <v>40578</v>
      </c>
      <c r="C90" s="15">
        <v>40578</v>
      </c>
      <c r="D90" s="15"/>
      <c r="E90" s="16" t="s">
        <v>22</v>
      </c>
      <c r="F90" s="17"/>
      <c r="G90" s="17">
        <v>89.97</v>
      </c>
      <c r="H90" s="17">
        <f t="shared" si="4"/>
        <v>167.27000000000015</v>
      </c>
      <c r="I90" s="17">
        <f t="shared" si="5"/>
        <v>-265.2399999999999</v>
      </c>
      <c r="J90" s="17">
        <f t="shared" si="6"/>
        <v>167.27000000000015</v>
      </c>
      <c r="K90" s="17">
        <v>395.51</v>
      </c>
      <c r="L90" s="17">
        <f t="shared" si="7"/>
        <v>130.27000000000015</v>
      </c>
      <c r="M90" s="17"/>
    </row>
    <row r="91" spans="1:13" x14ac:dyDescent="0.25">
      <c r="A91" s="14">
        <v>86</v>
      </c>
      <c r="B91" s="15">
        <v>40578</v>
      </c>
      <c r="C91" s="15"/>
      <c r="D91" s="15">
        <v>40599</v>
      </c>
      <c r="E91" s="16" t="s">
        <v>612</v>
      </c>
      <c r="F91" s="17"/>
      <c r="G91" s="17"/>
      <c r="H91" s="17">
        <f t="shared" si="4"/>
        <v>167.27000000000015</v>
      </c>
      <c r="I91" s="17">
        <f t="shared" si="5"/>
        <v>-265.2399999999999</v>
      </c>
      <c r="J91" s="17">
        <f t="shared" si="6"/>
        <v>167.27000000000015</v>
      </c>
      <c r="K91" s="17">
        <v>395.51</v>
      </c>
      <c r="L91" s="17">
        <f t="shared" si="7"/>
        <v>130.27000000000015</v>
      </c>
      <c r="M91" s="17" t="s">
        <v>613</v>
      </c>
    </row>
    <row r="92" spans="1:13" x14ac:dyDescent="0.25">
      <c r="A92" s="14">
        <v>87</v>
      </c>
      <c r="B92" s="15">
        <v>40585</v>
      </c>
      <c r="C92" s="15" t="s">
        <v>614</v>
      </c>
      <c r="D92" s="15"/>
      <c r="E92" s="16" t="s">
        <v>21</v>
      </c>
      <c r="F92" s="17"/>
      <c r="G92" s="17">
        <v>0.77</v>
      </c>
      <c r="H92" s="17">
        <f t="shared" si="4"/>
        <v>168.04000000000016</v>
      </c>
      <c r="I92" s="17">
        <f t="shared" si="5"/>
        <v>-264.46999999999991</v>
      </c>
      <c r="J92" s="17">
        <f t="shared" si="6"/>
        <v>168.04000000000016</v>
      </c>
      <c r="K92" s="17">
        <v>395.51</v>
      </c>
      <c r="L92" s="17">
        <f t="shared" si="7"/>
        <v>131.04000000000016</v>
      </c>
      <c r="M92" s="17"/>
    </row>
    <row r="93" spans="1:13" x14ac:dyDescent="0.25">
      <c r="A93" s="14">
        <v>88</v>
      </c>
      <c r="B93" s="15">
        <v>40602</v>
      </c>
      <c r="C93" s="15"/>
      <c r="D93" s="15">
        <v>40617</v>
      </c>
      <c r="E93" s="16" t="s">
        <v>615</v>
      </c>
      <c r="F93" s="17"/>
      <c r="G93" s="17"/>
      <c r="H93" s="17">
        <f t="shared" si="4"/>
        <v>168.04000000000016</v>
      </c>
      <c r="I93" s="17">
        <f t="shared" si="5"/>
        <v>-264.46999999999991</v>
      </c>
      <c r="J93" s="17">
        <f t="shared" si="6"/>
        <v>168.04000000000016</v>
      </c>
      <c r="K93" s="17">
        <v>395.51</v>
      </c>
      <c r="L93" s="17">
        <f t="shared" si="7"/>
        <v>131.04000000000016</v>
      </c>
      <c r="M93" s="17" t="s">
        <v>596</v>
      </c>
    </row>
    <row r="94" spans="1:13" x14ac:dyDescent="0.25">
      <c r="A94" s="14">
        <v>89</v>
      </c>
      <c r="B94" s="15">
        <v>40610</v>
      </c>
      <c r="C94" s="15">
        <v>40610</v>
      </c>
      <c r="D94" s="15"/>
      <c r="E94" s="16" t="s">
        <v>22</v>
      </c>
      <c r="F94" s="17"/>
      <c r="G94" s="17">
        <v>121.96</v>
      </c>
      <c r="H94" s="17">
        <f t="shared" si="4"/>
        <v>290.00000000000017</v>
      </c>
      <c r="I94" s="17">
        <f t="shared" si="5"/>
        <v>-142.50999999999993</v>
      </c>
      <c r="J94" s="17">
        <f t="shared" si="6"/>
        <v>290.00000000000017</v>
      </c>
      <c r="K94" s="17">
        <v>395.51</v>
      </c>
      <c r="L94" s="17">
        <f t="shared" si="7"/>
        <v>253.00000000000017</v>
      </c>
      <c r="M94" s="17"/>
    </row>
    <row r="95" spans="1:13" x14ac:dyDescent="0.25">
      <c r="A95" s="14">
        <v>90</v>
      </c>
      <c r="B95" s="15">
        <v>40610</v>
      </c>
      <c r="C95" s="15"/>
      <c r="D95" s="15">
        <v>40630</v>
      </c>
      <c r="E95" s="16" t="s">
        <v>616</v>
      </c>
      <c r="F95" s="17"/>
      <c r="G95" s="17"/>
      <c r="H95" s="17">
        <f t="shared" si="4"/>
        <v>290.00000000000017</v>
      </c>
      <c r="I95" s="17">
        <f t="shared" si="5"/>
        <v>-142.50999999999993</v>
      </c>
      <c r="J95" s="17">
        <f t="shared" si="6"/>
        <v>290.00000000000017</v>
      </c>
      <c r="K95" s="17">
        <v>395.51</v>
      </c>
      <c r="L95" s="17">
        <f t="shared" si="7"/>
        <v>253.00000000000017</v>
      </c>
      <c r="M95" s="17" t="s">
        <v>617</v>
      </c>
    </row>
    <row r="96" spans="1:13" x14ac:dyDescent="0.25">
      <c r="A96" s="14">
        <v>91</v>
      </c>
      <c r="B96" s="15">
        <v>40612</v>
      </c>
      <c r="C96" s="15"/>
      <c r="D96" s="15">
        <v>40620</v>
      </c>
      <c r="E96" s="16" t="s">
        <v>618</v>
      </c>
      <c r="F96" s="17"/>
      <c r="G96" s="17"/>
      <c r="H96" s="17">
        <f t="shared" si="4"/>
        <v>290.00000000000017</v>
      </c>
      <c r="I96" s="17">
        <f t="shared" si="5"/>
        <v>-142.50999999999993</v>
      </c>
      <c r="J96" s="17">
        <f t="shared" si="6"/>
        <v>290.00000000000017</v>
      </c>
      <c r="K96" s="17">
        <v>395.51</v>
      </c>
      <c r="L96" s="17">
        <f t="shared" si="7"/>
        <v>253.00000000000017</v>
      </c>
      <c r="M96" s="17" t="s">
        <v>599</v>
      </c>
    </row>
    <row r="97" spans="1:13" x14ac:dyDescent="0.25">
      <c r="A97" s="14">
        <v>92</v>
      </c>
      <c r="B97" s="15">
        <v>40616</v>
      </c>
      <c r="C97" s="15">
        <v>40639</v>
      </c>
      <c r="D97" s="15"/>
      <c r="E97" s="16" t="s">
        <v>21</v>
      </c>
      <c r="F97" s="17"/>
      <c r="G97" s="17">
        <v>0.9</v>
      </c>
      <c r="H97" s="17">
        <f t="shared" si="4"/>
        <v>290.90000000000015</v>
      </c>
      <c r="I97" s="17">
        <f t="shared" si="5"/>
        <v>-141.60999999999993</v>
      </c>
      <c r="J97" s="17">
        <f t="shared" si="6"/>
        <v>290.90000000000015</v>
      </c>
      <c r="K97" s="17">
        <v>395.51</v>
      </c>
      <c r="L97" s="17">
        <f t="shared" si="7"/>
        <v>253.90000000000018</v>
      </c>
      <c r="M97" s="17"/>
    </row>
    <row r="98" spans="1:13" x14ac:dyDescent="0.25">
      <c r="A98" s="14">
        <v>93</v>
      </c>
      <c r="B98" s="15">
        <v>40617</v>
      </c>
      <c r="C98" s="15">
        <v>40639</v>
      </c>
      <c r="D98" s="15"/>
      <c r="E98" s="16" t="s">
        <v>21</v>
      </c>
      <c r="F98" s="17"/>
      <c r="G98" s="17">
        <v>0.77</v>
      </c>
      <c r="H98" s="17">
        <f t="shared" si="4"/>
        <v>291.67000000000013</v>
      </c>
      <c r="I98" s="17">
        <f t="shared" si="5"/>
        <v>-140.83999999999992</v>
      </c>
      <c r="J98" s="17">
        <f t="shared" si="6"/>
        <v>291.67000000000013</v>
      </c>
      <c r="K98" s="17">
        <v>395.51</v>
      </c>
      <c r="L98" s="17">
        <f t="shared" si="7"/>
        <v>254.67000000000019</v>
      </c>
      <c r="M98" s="17"/>
    </row>
    <row r="99" spans="1:13" x14ac:dyDescent="0.25">
      <c r="A99" s="14">
        <v>94</v>
      </c>
      <c r="B99" s="15">
        <v>40631</v>
      </c>
      <c r="C99" s="15"/>
      <c r="D99" s="15">
        <v>40646</v>
      </c>
      <c r="E99" s="16" t="s">
        <v>619</v>
      </c>
      <c r="F99" s="17"/>
      <c r="G99" s="17"/>
      <c r="H99" s="17">
        <f t="shared" si="4"/>
        <v>291.67000000000013</v>
      </c>
      <c r="I99" s="17">
        <f t="shared" si="5"/>
        <v>-140.83999999999992</v>
      </c>
      <c r="J99" s="17">
        <f t="shared" si="6"/>
        <v>291.67000000000013</v>
      </c>
      <c r="K99" s="17">
        <v>395.51</v>
      </c>
      <c r="L99" s="17">
        <f t="shared" si="7"/>
        <v>254.67000000000019</v>
      </c>
      <c r="M99" s="17" t="s">
        <v>596</v>
      </c>
    </row>
    <row r="100" spans="1:13" x14ac:dyDescent="0.25">
      <c r="A100" s="14">
        <v>95</v>
      </c>
      <c r="B100" s="15">
        <v>40639</v>
      </c>
      <c r="C100" s="15">
        <v>40639</v>
      </c>
      <c r="D100" s="15"/>
      <c r="E100" s="16" t="s">
        <v>31</v>
      </c>
      <c r="F100" s="17">
        <v>150</v>
      </c>
      <c r="G100" s="17"/>
      <c r="H100" s="17">
        <f t="shared" si="4"/>
        <v>141.67000000000013</v>
      </c>
      <c r="I100" s="17">
        <f t="shared" si="5"/>
        <v>-290.83999999999992</v>
      </c>
      <c r="J100" s="17">
        <f t="shared" si="6"/>
        <v>141.67000000000013</v>
      </c>
      <c r="K100" s="17">
        <v>395.51</v>
      </c>
      <c r="L100" s="17">
        <f t="shared" si="7"/>
        <v>104.67000000000019</v>
      </c>
      <c r="M100" s="17" t="s">
        <v>96</v>
      </c>
    </row>
    <row r="101" spans="1:13" x14ac:dyDescent="0.25">
      <c r="A101" s="14">
        <v>96</v>
      </c>
      <c r="B101" s="15">
        <v>40639</v>
      </c>
      <c r="C101" s="15">
        <v>40639</v>
      </c>
      <c r="D101" s="15"/>
      <c r="E101" s="16" t="s">
        <v>22</v>
      </c>
      <c r="F101" s="17"/>
      <c r="G101" s="17">
        <v>73.930000000000007</v>
      </c>
      <c r="H101" s="17">
        <f t="shared" si="4"/>
        <v>215.60000000000014</v>
      </c>
      <c r="I101" s="17">
        <f t="shared" si="5"/>
        <v>-216.90999999999991</v>
      </c>
      <c r="J101" s="17">
        <f t="shared" si="6"/>
        <v>215.60000000000014</v>
      </c>
      <c r="K101" s="17">
        <v>395.51</v>
      </c>
      <c r="L101" s="17">
        <f t="shared" si="7"/>
        <v>178.60000000000019</v>
      </c>
      <c r="M101" s="17"/>
    </row>
    <row r="102" spans="1:13" x14ac:dyDescent="0.25">
      <c r="A102" s="14">
        <v>97</v>
      </c>
      <c r="B102" s="15">
        <v>40639</v>
      </c>
      <c r="C102" s="15"/>
      <c r="D102" s="15">
        <v>40659</v>
      </c>
      <c r="E102" s="16" t="s">
        <v>620</v>
      </c>
      <c r="F102" s="17"/>
      <c r="G102" s="17"/>
      <c r="H102" s="17">
        <f t="shared" si="4"/>
        <v>215.60000000000014</v>
      </c>
      <c r="I102" s="17">
        <f t="shared" si="5"/>
        <v>-216.90999999999991</v>
      </c>
      <c r="J102" s="17">
        <f t="shared" si="6"/>
        <v>215.60000000000014</v>
      </c>
      <c r="K102" s="17">
        <v>395.51</v>
      </c>
      <c r="L102" s="17">
        <f t="shared" si="7"/>
        <v>178.60000000000019</v>
      </c>
      <c r="M102" s="17" t="s">
        <v>621</v>
      </c>
    </row>
    <row r="103" spans="1:13" x14ac:dyDescent="0.25">
      <c r="A103" s="14">
        <v>98</v>
      </c>
      <c r="B103" s="15">
        <v>40641</v>
      </c>
      <c r="C103" s="15"/>
      <c r="D103" s="15">
        <v>40651</v>
      </c>
      <c r="E103" s="15" t="s">
        <v>622</v>
      </c>
      <c r="F103" s="17"/>
      <c r="G103" s="17"/>
      <c r="H103" s="17">
        <f>H102-F103+G103</f>
        <v>215.60000000000014</v>
      </c>
      <c r="I103" s="17">
        <f>I102-F103+G103</f>
        <v>-216.90999999999991</v>
      </c>
      <c r="J103" s="17">
        <f>J102+G103-F103</f>
        <v>215.60000000000014</v>
      </c>
      <c r="K103" s="17">
        <v>395.51</v>
      </c>
      <c r="L103" s="17">
        <f>L102-F103+G103</f>
        <v>178.60000000000019</v>
      </c>
      <c r="M103" s="17" t="s">
        <v>599</v>
      </c>
    </row>
    <row r="104" spans="1:13" x14ac:dyDescent="0.25">
      <c r="A104" s="14">
        <v>99</v>
      </c>
      <c r="B104" s="15">
        <v>40645</v>
      </c>
      <c r="C104" s="15">
        <v>40668</v>
      </c>
      <c r="D104" s="15"/>
      <c r="E104" s="15" t="s">
        <v>21</v>
      </c>
      <c r="F104" s="17"/>
      <c r="G104" s="17">
        <v>1.4</v>
      </c>
      <c r="H104" s="17">
        <f t="shared" si="4"/>
        <v>217.00000000000014</v>
      </c>
      <c r="I104" s="17">
        <f t="shared" si="5"/>
        <v>-215.50999999999991</v>
      </c>
      <c r="J104" s="17">
        <f t="shared" si="6"/>
        <v>217.00000000000014</v>
      </c>
      <c r="K104" s="17">
        <v>395.51</v>
      </c>
      <c r="L104" s="17">
        <f t="shared" si="7"/>
        <v>180.0000000000002</v>
      </c>
      <c r="M104" s="17"/>
    </row>
    <row r="105" spans="1:13" x14ac:dyDescent="0.25">
      <c r="A105" s="14">
        <v>100</v>
      </c>
      <c r="B105" s="15">
        <v>40660</v>
      </c>
      <c r="C105" s="15"/>
      <c r="D105" s="15">
        <v>40678</v>
      </c>
      <c r="E105" s="15" t="s">
        <v>623</v>
      </c>
      <c r="F105" s="17"/>
      <c r="G105" s="17"/>
      <c r="H105" s="17">
        <f t="shared" si="4"/>
        <v>217.00000000000014</v>
      </c>
      <c r="I105" s="17">
        <f t="shared" si="5"/>
        <v>-215.50999999999991</v>
      </c>
      <c r="J105" s="17">
        <f t="shared" si="6"/>
        <v>217.00000000000014</v>
      </c>
      <c r="K105" s="17">
        <v>395.51</v>
      </c>
      <c r="L105" s="17">
        <f t="shared" si="7"/>
        <v>180.0000000000002</v>
      </c>
      <c r="M105" s="17" t="s">
        <v>596</v>
      </c>
    </row>
    <row r="106" spans="1:13" x14ac:dyDescent="0.25">
      <c r="A106" s="14">
        <v>101</v>
      </c>
      <c r="B106" s="15">
        <v>40665</v>
      </c>
      <c r="C106" s="15"/>
      <c r="D106" s="15"/>
      <c r="E106" s="15" t="s">
        <v>624</v>
      </c>
      <c r="F106" s="17"/>
      <c r="G106" s="17"/>
      <c r="H106" s="17">
        <f t="shared" si="4"/>
        <v>217.00000000000014</v>
      </c>
      <c r="I106" s="17">
        <f>I105-F106+G106+180</f>
        <v>-35.509999999999906</v>
      </c>
      <c r="J106" s="17">
        <f t="shared" si="6"/>
        <v>217.00000000000014</v>
      </c>
      <c r="K106" s="17">
        <f>395.51-180</f>
        <v>215.51</v>
      </c>
      <c r="L106" s="17">
        <f>L105-F106+G106</f>
        <v>180.0000000000002</v>
      </c>
      <c r="M106" s="17" t="s">
        <v>625</v>
      </c>
    </row>
    <row r="107" spans="1:13" x14ac:dyDescent="0.25">
      <c r="A107" s="14">
        <v>102</v>
      </c>
      <c r="B107" s="15">
        <v>40665</v>
      </c>
      <c r="C107" s="15"/>
      <c r="D107" s="15"/>
      <c r="E107" s="15" t="s">
        <v>83</v>
      </c>
      <c r="F107" s="17"/>
      <c r="G107" s="17"/>
      <c r="H107" s="17">
        <f t="shared" si="4"/>
        <v>217.00000000000014</v>
      </c>
      <c r="I107" s="17">
        <f t="shared" ref="I107:I108" si="8">I106-F107+G107</f>
        <v>-35.509999999999906</v>
      </c>
      <c r="J107" s="17">
        <f t="shared" si="6"/>
        <v>217.00000000000014</v>
      </c>
      <c r="K107" s="17">
        <f t="shared" ref="K107:K147" si="9">395.51-180</f>
        <v>215.51</v>
      </c>
      <c r="L107" s="17">
        <f t="shared" ref="L107:L108" si="10">L106-F107+G107</f>
        <v>180.0000000000002</v>
      </c>
      <c r="M107" s="17" t="s">
        <v>599</v>
      </c>
    </row>
    <row r="108" spans="1:13" x14ac:dyDescent="0.25">
      <c r="A108" s="14">
        <v>103</v>
      </c>
      <c r="B108" s="15">
        <v>40666</v>
      </c>
      <c r="C108" s="15">
        <v>40668</v>
      </c>
      <c r="D108" s="15"/>
      <c r="E108" s="15" t="s">
        <v>32</v>
      </c>
      <c r="F108" s="17">
        <v>90</v>
      </c>
      <c r="G108" s="17"/>
      <c r="H108" s="17">
        <f t="shared" si="4"/>
        <v>127.00000000000014</v>
      </c>
      <c r="I108" s="17">
        <f t="shared" si="8"/>
        <v>-125.50999999999991</v>
      </c>
      <c r="J108" s="17">
        <f t="shared" si="6"/>
        <v>127.00000000000014</v>
      </c>
      <c r="K108" s="17">
        <f t="shared" si="9"/>
        <v>215.51</v>
      </c>
      <c r="L108" s="17">
        <f t="shared" si="10"/>
        <v>90.000000000000199</v>
      </c>
      <c r="M108" s="17"/>
    </row>
    <row r="109" spans="1:13" x14ac:dyDescent="0.25">
      <c r="A109" s="14">
        <v>104</v>
      </c>
      <c r="B109" s="15">
        <v>40668</v>
      </c>
      <c r="C109" s="15">
        <v>40668</v>
      </c>
      <c r="D109" s="15"/>
      <c r="E109" s="15" t="s">
        <v>22</v>
      </c>
      <c r="F109" s="17"/>
      <c r="G109" s="17">
        <v>64.94</v>
      </c>
      <c r="H109" s="17">
        <f t="shared" si="4"/>
        <v>191.94000000000014</v>
      </c>
      <c r="I109" s="17">
        <f t="shared" si="5"/>
        <v>-60.569999999999908</v>
      </c>
      <c r="J109" s="17">
        <f t="shared" si="6"/>
        <v>191.94000000000014</v>
      </c>
      <c r="K109" s="17">
        <f t="shared" si="9"/>
        <v>215.51</v>
      </c>
      <c r="L109" s="17">
        <f t="shared" si="7"/>
        <v>154.9400000000002</v>
      </c>
      <c r="M109" s="17"/>
    </row>
    <row r="110" spans="1:13" x14ac:dyDescent="0.25">
      <c r="A110" s="14">
        <v>105</v>
      </c>
      <c r="B110" s="15">
        <v>40668</v>
      </c>
      <c r="C110" s="15"/>
      <c r="D110" s="15">
        <v>40688</v>
      </c>
      <c r="E110" s="15" t="s">
        <v>626</v>
      </c>
      <c r="F110" s="17"/>
      <c r="G110" s="17"/>
      <c r="H110" s="17">
        <f t="shared" si="4"/>
        <v>191.94000000000014</v>
      </c>
      <c r="I110" s="17">
        <f t="shared" si="5"/>
        <v>-60.569999999999908</v>
      </c>
      <c r="J110" s="17">
        <f t="shared" si="6"/>
        <v>191.94000000000014</v>
      </c>
      <c r="K110" s="17">
        <f t="shared" si="9"/>
        <v>215.51</v>
      </c>
      <c r="L110" s="17">
        <f t="shared" si="7"/>
        <v>154.9400000000002</v>
      </c>
      <c r="M110" s="17" t="s">
        <v>627</v>
      </c>
    </row>
    <row r="111" spans="1:13" x14ac:dyDescent="0.25">
      <c r="A111" s="14">
        <v>106</v>
      </c>
      <c r="B111" s="15">
        <v>40674</v>
      </c>
      <c r="C111" s="15"/>
      <c r="D111" s="15"/>
      <c r="E111" s="15" t="s">
        <v>21</v>
      </c>
      <c r="F111" s="17"/>
      <c r="G111" s="17">
        <v>0.74</v>
      </c>
      <c r="H111" s="17">
        <f t="shared" si="4"/>
        <v>192.68000000000015</v>
      </c>
      <c r="I111" s="17">
        <f t="shared" si="5"/>
        <v>-59.829999999999906</v>
      </c>
      <c r="J111" s="17">
        <f t="shared" si="6"/>
        <v>192.68000000000015</v>
      </c>
      <c r="K111" s="17">
        <f t="shared" si="9"/>
        <v>215.51</v>
      </c>
      <c r="L111" s="17">
        <f t="shared" si="7"/>
        <v>155.68000000000021</v>
      </c>
      <c r="M111" s="17"/>
    </row>
    <row r="112" spans="1:13" x14ac:dyDescent="0.25">
      <c r="A112" s="14">
        <v>107</v>
      </c>
      <c r="B112" s="15">
        <v>40674</v>
      </c>
      <c r="C112" s="15"/>
      <c r="D112" s="15"/>
      <c r="E112" s="16" t="s">
        <v>21</v>
      </c>
      <c r="F112" s="17"/>
      <c r="G112" s="17">
        <v>0.5</v>
      </c>
      <c r="H112" s="17">
        <f t="shared" si="4"/>
        <v>193.18000000000015</v>
      </c>
      <c r="I112" s="17">
        <f t="shared" si="5"/>
        <v>-59.329999999999906</v>
      </c>
      <c r="J112" s="17">
        <f t="shared" si="6"/>
        <v>193.18000000000015</v>
      </c>
      <c r="K112" s="17">
        <f t="shared" si="9"/>
        <v>215.51</v>
      </c>
      <c r="L112" s="17">
        <f t="shared" si="7"/>
        <v>156.18000000000021</v>
      </c>
      <c r="M112" s="17"/>
    </row>
    <row r="113" spans="1:13" x14ac:dyDescent="0.25">
      <c r="A113" s="14">
        <v>108</v>
      </c>
      <c r="B113" s="15">
        <v>40687</v>
      </c>
      <c r="C113" s="15"/>
      <c r="D113" s="15">
        <v>40696</v>
      </c>
      <c r="E113" s="16" t="s">
        <v>628</v>
      </c>
      <c r="F113" s="17"/>
      <c r="G113" s="17"/>
      <c r="H113" s="17">
        <f t="shared" si="4"/>
        <v>193.18000000000015</v>
      </c>
      <c r="I113" s="17">
        <f t="shared" si="5"/>
        <v>-59.329999999999906</v>
      </c>
      <c r="J113" s="17">
        <f t="shared" si="6"/>
        <v>193.18000000000015</v>
      </c>
      <c r="K113" s="17">
        <f t="shared" si="9"/>
        <v>215.51</v>
      </c>
      <c r="L113" s="17">
        <f t="shared" si="7"/>
        <v>156.18000000000021</v>
      </c>
      <c r="M113" s="17" t="s">
        <v>599</v>
      </c>
    </row>
    <row r="114" spans="1:13" x14ac:dyDescent="0.25">
      <c r="A114" s="14">
        <v>109</v>
      </c>
      <c r="B114" s="15">
        <v>40689</v>
      </c>
      <c r="C114" s="15"/>
      <c r="D114" s="15">
        <v>40707</v>
      </c>
      <c r="E114" s="16" t="s">
        <v>629</v>
      </c>
      <c r="F114" s="17"/>
      <c r="G114" s="17"/>
      <c r="H114" s="17">
        <f t="shared" si="4"/>
        <v>193.18000000000015</v>
      </c>
      <c r="I114" s="17">
        <f t="shared" si="5"/>
        <v>-59.329999999999906</v>
      </c>
      <c r="J114" s="17">
        <f t="shared" si="6"/>
        <v>193.18000000000015</v>
      </c>
      <c r="K114" s="17">
        <f t="shared" si="9"/>
        <v>215.51</v>
      </c>
      <c r="L114" s="17">
        <f t="shared" si="7"/>
        <v>156.18000000000021</v>
      </c>
      <c r="M114" s="17" t="s">
        <v>596</v>
      </c>
    </row>
    <row r="115" spans="1:13" x14ac:dyDescent="0.25">
      <c r="A115" s="14">
        <v>110</v>
      </c>
      <c r="B115" s="15">
        <v>40698</v>
      </c>
      <c r="C115" s="15"/>
      <c r="D115" s="15"/>
      <c r="E115" s="16" t="s">
        <v>172</v>
      </c>
      <c r="F115" s="17"/>
      <c r="G115" s="17"/>
      <c r="H115" s="17">
        <f>H113-F115+G115</f>
        <v>193.18000000000015</v>
      </c>
      <c r="I115" s="17">
        <f>I113-F115+G115</f>
        <v>-59.329999999999906</v>
      </c>
      <c r="J115" s="17">
        <f>J113+G115-F115</f>
        <v>193.18000000000015</v>
      </c>
      <c r="K115" s="17">
        <f t="shared" si="9"/>
        <v>215.51</v>
      </c>
      <c r="L115" s="17">
        <f>L113-F115+G115</f>
        <v>156.18000000000021</v>
      </c>
      <c r="M115" s="17"/>
    </row>
    <row r="116" spans="1:13" x14ac:dyDescent="0.25">
      <c r="A116" s="14">
        <v>111</v>
      </c>
      <c r="B116" s="15">
        <v>40698</v>
      </c>
      <c r="C116" s="15"/>
      <c r="D116" s="15"/>
      <c r="E116" s="16" t="s">
        <v>221</v>
      </c>
      <c r="F116" s="17"/>
      <c r="G116" s="17">
        <v>66.650000000000006</v>
      </c>
      <c r="H116" s="17">
        <f>H114-F116+G116</f>
        <v>259.83000000000015</v>
      </c>
      <c r="I116" s="17">
        <f>I114-F116+G116</f>
        <v>7.3200000000000998</v>
      </c>
      <c r="J116" s="17">
        <f>J114+G116-F116</f>
        <v>259.83000000000015</v>
      </c>
      <c r="K116" s="17">
        <f t="shared" si="9"/>
        <v>215.51</v>
      </c>
      <c r="L116" s="17">
        <f>L114-F116+G116</f>
        <v>222.83000000000021</v>
      </c>
      <c r="M116" s="17"/>
    </row>
    <row r="117" spans="1:13" x14ac:dyDescent="0.25">
      <c r="A117" s="14">
        <v>112</v>
      </c>
      <c r="B117" s="15">
        <v>40698</v>
      </c>
      <c r="C117" s="15"/>
      <c r="D117" s="15"/>
      <c r="E117" s="16" t="s">
        <v>28</v>
      </c>
      <c r="F117" s="17">
        <v>37</v>
      </c>
      <c r="G117" s="17">
        <v>37</v>
      </c>
      <c r="H117" s="17">
        <f t="shared" si="4"/>
        <v>259.83000000000015</v>
      </c>
      <c r="I117" s="17">
        <f t="shared" si="5"/>
        <v>7.3200000000000998</v>
      </c>
      <c r="J117" s="17">
        <f t="shared" si="6"/>
        <v>259.83000000000015</v>
      </c>
      <c r="K117" s="17">
        <f t="shared" si="9"/>
        <v>215.51</v>
      </c>
      <c r="L117" s="17">
        <f t="shared" si="7"/>
        <v>222.83000000000021</v>
      </c>
      <c r="M117" s="17"/>
    </row>
    <row r="118" spans="1:13" x14ac:dyDescent="0.25">
      <c r="A118" s="14">
        <v>113</v>
      </c>
      <c r="B118" s="15">
        <v>40698</v>
      </c>
      <c r="C118" s="15"/>
      <c r="D118" s="15"/>
      <c r="E118" s="16" t="s">
        <v>31</v>
      </c>
      <c r="F118" s="17">
        <v>239</v>
      </c>
      <c r="G118" s="17">
        <v>239</v>
      </c>
      <c r="H118" s="17">
        <f t="shared" si="4"/>
        <v>259.83000000000015</v>
      </c>
      <c r="I118" s="17">
        <f t="shared" si="5"/>
        <v>7.3200000000001069</v>
      </c>
      <c r="J118" s="17">
        <f t="shared" si="6"/>
        <v>259.83000000000015</v>
      </c>
      <c r="K118" s="17">
        <f t="shared" si="9"/>
        <v>215.51</v>
      </c>
      <c r="L118" s="17">
        <f t="shared" si="7"/>
        <v>222.83000000000021</v>
      </c>
      <c r="M118" s="17" t="s">
        <v>96</v>
      </c>
    </row>
    <row r="119" spans="1:13" x14ac:dyDescent="0.25">
      <c r="A119" s="14">
        <v>114</v>
      </c>
      <c r="B119" s="15">
        <v>40698</v>
      </c>
      <c r="C119" s="15"/>
      <c r="D119" s="15"/>
      <c r="E119" s="16" t="s">
        <v>31</v>
      </c>
      <c r="F119" s="17">
        <v>150</v>
      </c>
      <c r="G119" s="17">
        <v>150</v>
      </c>
      <c r="H119" s="17">
        <f t="shared" si="4"/>
        <v>259.83000000000015</v>
      </c>
      <c r="I119" s="17">
        <f t="shared" si="5"/>
        <v>7.3200000000001069</v>
      </c>
      <c r="J119" s="17">
        <f t="shared" si="6"/>
        <v>259.83000000000015</v>
      </c>
      <c r="K119" s="17">
        <f t="shared" si="9"/>
        <v>215.51</v>
      </c>
      <c r="L119" s="17">
        <f t="shared" si="7"/>
        <v>222.83000000000021</v>
      </c>
      <c r="M119" s="17" t="s">
        <v>96</v>
      </c>
    </row>
    <row r="120" spans="1:13" x14ac:dyDescent="0.25">
      <c r="A120" s="14">
        <v>115</v>
      </c>
      <c r="B120" s="15">
        <v>40698</v>
      </c>
      <c r="C120" s="15"/>
      <c r="D120" s="15"/>
      <c r="E120" s="16" t="s">
        <v>31</v>
      </c>
      <c r="F120" s="17">
        <v>509</v>
      </c>
      <c r="G120" s="17">
        <v>509</v>
      </c>
      <c r="H120" s="17">
        <f t="shared" si="4"/>
        <v>259.83000000000015</v>
      </c>
      <c r="I120" s="17">
        <f t="shared" si="5"/>
        <v>7.3200000000001069</v>
      </c>
      <c r="J120" s="17">
        <f t="shared" si="6"/>
        <v>259.83000000000015</v>
      </c>
      <c r="K120" s="17">
        <f t="shared" si="9"/>
        <v>215.51</v>
      </c>
      <c r="L120" s="17">
        <f t="shared" si="7"/>
        <v>222.83000000000021</v>
      </c>
      <c r="M120" s="17" t="s">
        <v>96</v>
      </c>
    </row>
    <row r="121" spans="1:13" x14ac:dyDescent="0.25">
      <c r="A121" s="14">
        <v>116</v>
      </c>
      <c r="B121" s="15">
        <v>40698</v>
      </c>
      <c r="C121" s="15"/>
      <c r="D121" s="15"/>
      <c r="E121" s="16" t="s">
        <v>60</v>
      </c>
      <c r="F121" s="17">
        <v>17.399999999999999</v>
      </c>
      <c r="G121" s="17"/>
      <c r="H121" s="17">
        <f t="shared" si="4"/>
        <v>242.43000000000015</v>
      </c>
      <c r="I121" s="17">
        <f t="shared" si="5"/>
        <v>-10.079999999999892</v>
      </c>
      <c r="J121" s="17">
        <f t="shared" si="6"/>
        <v>242.43000000000015</v>
      </c>
      <c r="K121" s="17">
        <f t="shared" si="9"/>
        <v>215.51</v>
      </c>
      <c r="L121" s="17">
        <f t="shared" si="7"/>
        <v>205.43000000000021</v>
      </c>
      <c r="M121" s="17"/>
    </row>
    <row r="122" spans="1:13" x14ac:dyDescent="0.25">
      <c r="A122" s="14">
        <v>117</v>
      </c>
      <c r="B122" s="15">
        <v>40698</v>
      </c>
      <c r="C122" s="15"/>
      <c r="D122" s="15"/>
      <c r="E122" s="16" t="s">
        <v>630</v>
      </c>
      <c r="F122" s="17">
        <v>1229.97</v>
      </c>
      <c r="G122" s="17">
        <v>1275.75</v>
      </c>
      <c r="H122" s="17">
        <f t="shared" si="4"/>
        <v>288.21000000000015</v>
      </c>
      <c r="I122" s="17">
        <f>I121-F122+G122-45.78</f>
        <v>-10.079999999999956</v>
      </c>
      <c r="J122" s="17">
        <f t="shared" si="6"/>
        <v>288.21000000000004</v>
      </c>
      <c r="K122" s="17">
        <f t="shared" si="9"/>
        <v>215.51</v>
      </c>
      <c r="L122" s="17">
        <f>L121-F122+G122-45.78</f>
        <v>205.43000000000026</v>
      </c>
      <c r="M122" s="17" t="s">
        <v>631</v>
      </c>
    </row>
    <row r="123" spans="1:13" x14ac:dyDescent="0.25">
      <c r="A123" s="14">
        <v>118</v>
      </c>
      <c r="B123" s="15">
        <v>40698</v>
      </c>
      <c r="C123" s="15"/>
      <c r="D123" s="15"/>
      <c r="E123" s="16" t="s">
        <v>29</v>
      </c>
      <c r="F123" s="17"/>
      <c r="G123" s="17">
        <v>116</v>
      </c>
      <c r="H123" s="17">
        <f t="shared" si="4"/>
        <v>404.21000000000015</v>
      </c>
      <c r="I123" s="17">
        <f t="shared" si="5"/>
        <v>105.92000000000004</v>
      </c>
      <c r="J123" s="17">
        <f t="shared" si="6"/>
        <v>404.21000000000004</v>
      </c>
      <c r="K123" s="17">
        <f t="shared" si="9"/>
        <v>215.51</v>
      </c>
      <c r="L123" s="17">
        <f t="shared" si="7"/>
        <v>321.43000000000029</v>
      </c>
      <c r="M123" s="17"/>
    </row>
    <row r="124" spans="1:13" x14ac:dyDescent="0.25">
      <c r="A124" s="14">
        <v>119</v>
      </c>
      <c r="B124" s="15">
        <v>40698</v>
      </c>
      <c r="C124" s="15"/>
      <c r="D124" s="15"/>
      <c r="E124" s="16" t="s">
        <v>34</v>
      </c>
      <c r="F124" s="17">
        <v>0.13</v>
      </c>
      <c r="G124" s="17"/>
      <c r="H124" s="17">
        <f t="shared" si="4"/>
        <v>404.08000000000015</v>
      </c>
      <c r="I124" s="17">
        <f t="shared" si="5"/>
        <v>105.79000000000005</v>
      </c>
      <c r="J124" s="17">
        <f t="shared" si="6"/>
        <v>404.08000000000004</v>
      </c>
      <c r="K124" s="17">
        <f t="shared" si="9"/>
        <v>215.51</v>
      </c>
      <c r="L124" s="17">
        <f t="shared" si="7"/>
        <v>321.3000000000003</v>
      </c>
      <c r="M124" s="17"/>
    </row>
    <row r="125" spans="1:13" x14ac:dyDescent="0.25">
      <c r="A125" s="14">
        <v>120</v>
      </c>
      <c r="B125" s="15">
        <v>40698</v>
      </c>
      <c r="C125" s="15"/>
      <c r="D125" s="15"/>
      <c r="E125" s="16" t="s">
        <v>46</v>
      </c>
      <c r="F125" s="17">
        <v>101</v>
      </c>
      <c r="G125" s="17"/>
      <c r="H125" s="17">
        <f t="shared" si="4"/>
        <v>303.08000000000015</v>
      </c>
      <c r="I125" s="17">
        <f t="shared" si="5"/>
        <v>4.7900000000000489</v>
      </c>
      <c r="J125" s="17">
        <f t="shared" si="6"/>
        <v>303.08000000000004</v>
      </c>
      <c r="K125" s="17">
        <f t="shared" si="9"/>
        <v>215.51</v>
      </c>
      <c r="L125" s="17">
        <f t="shared" si="7"/>
        <v>220.3000000000003</v>
      </c>
      <c r="M125" s="17"/>
    </row>
    <row r="126" spans="1:13" x14ac:dyDescent="0.25">
      <c r="A126" s="14">
        <v>121</v>
      </c>
      <c r="B126" s="15">
        <v>40698</v>
      </c>
      <c r="C126" s="15"/>
      <c r="D126" s="15"/>
      <c r="E126" s="16" t="s">
        <v>223</v>
      </c>
      <c r="F126" s="17">
        <v>466</v>
      </c>
      <c r="G126" s="17">
        <v>466</v>
      </c>
      <c r="H126" s="17">
        <f t="shared" si="4"/>
        <v>303.08000000000015</v>
      </c>
      <c r="I126" s="17">
        <f t="shared" si="5"/>
        <v>4.7900000000000773</v>
      </c>
      <c r="J126" s="17">
        <f t="shared" si="6"/>
        <v>303.08000000000004</v>
      </c>
      <c r="K126" s="17">
        <f t="shared" si="9"/>
        <v>215.51</v>
      </c>
      <c r="L126" s="17">
        <f t="shared" si="7"/>
        <v>220.3000000000003</v>
      </c>
      <c r="M126" s="17"/>
    </row>
    <row r="127" spans="1:13" x14ac:dyDescent="0.25">
      <c r="A127" s="14">
        <v>122</v>
      </c>
      <c r="B127" s="15">
        <v>40698</v>
      </c>
      <c r="C127" s="15"/>
      <c r="D127" s="15"/>
      <c r="E127" s="16" t="s">
        <v>221</v>
      </c>
      <c r="F127" s="17">
        <v>66.650000000000006</v>
      </c>
      <c r="G127" s="17"/>
      <c r="H127" s="17">
        <f t="shared" si="4"/>
        <v>236.43000000000015</v>
      </c>
      <c r="I127" s="17">
        <f t="shared" si="5"/>
        <v>-61.859999999999928</v>
      </c>
      <c r="J127" s="17">
        <f t="shared" si="6"/>
        <v>236.43000000000004</v>
      </c>
      <c r="K127" s="17">
        <f t="shared" si="9"/>
        <v>215.51</v>
      </c>
      <c r="L127" s="17">
        <f t="shared" si="7"/>
        <v>153.65000000000029</v>
      </c>
      <c r="M127" s="17"/>
    </row>
    <row r="128" spans="1:13" x14ac:dyDescent="0.25">
      <c r="A128" s="14">
        <v>123</v>
      </c>
      <c r="B128" s="15">
        <v>40701</v>
      </c>
      <c r="C128" s="15"/>
      <c r="D128" s="15"/>
      <c r="E128" s="16" t="s">
        <v>632</v>
      </c>
      <c r="F128" s="17"/>
      <c r="G128" s="17"/>
      <c r="H128" s="17">
        <f>H126-F128+G128</f>
        <v>303.08000000000015</v>
      </c>
      <c r="I128" s="17">
        <f>I126-F128+G128</f>
        <v>4.7900000000000773</v>
      </c>
      <c r="J128" s="17">
        <f>J126+G128-F128</f>
        <v>303.08000000000004</v>
      </c>
      <c r="K128" s="17">
        <f t="shared" si="9"/>
        <v>215.51</v>
      </c>
      <c r="L128" s="17">
        <f>L126-F128+G128</f>
        <v>220.3000000000003</v>
      </c>
      <c r="M128" s="17"/>
    </row>
    <row r="129" spans="1:13" x14ac:dyDescent="0.25">
      <c r="A129" s="14">
        <v>124</v>
      </c>
      <c r="B129" s="15">
        <v>40703</v>
      </c>
      <c r="C129" s="15"/>
      <c r="D129" s="15"/>
      <c r="E129" s="16" t="s">
        <v>85</v>
      </c>
      <c r="F129" s="17"/>
      <c r="G129" s="17"/>
      <c r="H129" s="17">
        <f>H126-F129+G129</f>
        <v>303.08000000000015</v>
      </c>
      <c r="I129" s="17">
        <f>I126-F129+G129</f>
        <v>4.7900000000000773</v>
      </c>
      <c r="J129" s="17">
        <f>J126+G129-F129</f>
        <v>303.08000000000004</v>
      </c>
      <c r="K129" s="17">
        <f t="shared" si="9"/>
        <v>215.51</v>
      </c>
      <c r="L129" s="17">
        <f>L126-F129+G129</f>
        <v>220.3000000000003</v>
      </c>
      <c r="M129" s="17" t="s">
        <v>87</v>
      </c>
    </row>
    <row r="130" spans="1:13" x14ac:dyDescent="0.25">
      <c r="A130" s="14">
        <v>125</v>
      </c>
      <c r="B130" s="15">
        <v>40730</v>
      </c>
      <c r="C130" s="15"/>
      <c r="D130" s="15"/>
      <c r="E130" s="16" t="s">
        <v>633</v>
      </c>
      <c r="F130" s="17"/>
      <c r="G130" s="17"/>
      <c r="H130" s="17">
        <f>H126-F130+G130</f>
        <v>303.08000000000015</v>
      </c>
      <c r="I130" s="17">
        <f>I126-F130+G130</f>
        <v>4.7900000000000773</v>
      </c>
      <c r="J130" s="17">
        <f>J126+G130-F130</f>
        <v>303.08000000000004</v>
      </c>
      <c r="K130" s="17">
        <f t="shared" si="9"/>
        <v>215.51</v>
      </c>
      <c r="L130" s="17">
        <f>L126-F130+G130</f>
        <v>220.3000000000003</v>
      </c>
      <c r="M130" s="17" t="s">
        <v>634</v>
      </c>
    </row>
    <row r="131" spans="1:13" x14ac:dyDescent="0.25">
      <c r="A131" s="14">
        <v>126</v>
      </c>
      <c r="B131" s="15"/>
      <c r="C131" s="15"/>
      <c r="D131" s="15"/>
      <c r="E131" s="16" t="s">
        <v>563</v>
      </c>
      <c r="F131" s="17">
        <v>624.57000000000005</v>
      </c>
      <c r="G131" s="17"/>
      <c r="H131" s="17">
        <f>H127-F131+G131</f>
        <v>-388.13999999999987</v>
      </c>
      <c r="I131" s="17">
        <f>I127-F131+G131</f>
        <v>-686.43</v>
      </c>
      <c r="J131" s="17">
        <f>J127+G131-F131</f>
        <v>-388.14</v>
      </c>
      <c r="K131" s="17">
        <f t="shared" si="9"/>
        <v>215.51</v>
      </c>
      <c r="L131" s="17">
        <f>L127-F131+G131</f>
        <v>-470.91999999999973</v>
      </c>
      <c r="M131" s="17"/>
    </row>
    <row r="132" spans="1:13" x14ac:dyDescent="0.25">
      <c r="A132" s="14">
        <v>127</v>
      </c>
      <c r="B132" s="15">
        <v>40794</v>
      </c>
      <c r="C132" s="15"/>
      <c r="D132" s="15"/>
      <c r="E132" s="16" t="s">
        <v>635</v>
      </c>
      <c r="F132" s="17"/>
      <c r="G132" s="17">
        <v>624.57000000000005</v>
      </c>
      <c r="H132" s="17">
        <f t="shared" si="4"/>
        <v>236.43000000000018</v>
      </c>
      <c r="I132" s="17">
        <f t="shared" si="5"/>
        <v>-61.8599999999999</v>
      </c>
      <c r="J132" s="17">
        <f t="shared" si="6"/>
        <v>236.43000000000006</v>
      </c>
      <c r="K132" s="17">
        <f t="shared" si="9"/>
        <v>215.51</v>
      </c>
      <c r="L132" s="17">
        <f t="shared" si="7"/>
        <v>153.65000000000032</v>
      </c>
      <c r="M132" s="17"/>
    </row>
    <row r="133" spans="1:13" x14ac:dyDescent="0.25">
      <c r="A133" s="14">
        <v>128</v>
      </c>
      <c r="B133" s="15">
        <v>40730</v>
      </c>
      <c r="C133" s="15">
        <v>40785</v>
      </c>
      <c r="D133" s="15"/>
      <c r="E133" s="16" t="s">
        <v>22</v>
      </c>
      <c r="F133" s="17"/>
      <c r="G133" s="17">
        <v>11.91</v>
      </c>
      <c r="H133" s="17">
        <f t="shared" si="4"/>
        <v>248.34000000000017</v>
      </c>
      <c r="I133" s="17">
        <f t="shared" si="5"/>
        <v>-49.949999999999903</v>
      </c>
      <c r="J133" s="17">
        <f t="shared" si="6"/>
        <v>248.34000000000006</v>
      </c>
      <c r="K133" s="17">
        <f t="shared" si="9"/>
        <v>215.51</v>
      </c>
      <c r="L133" s="17">
        <f t="shared" si="7"/>
        <v>165.56000000000031</v>
      </c>
      <c r="M133" s="17"/>
    </row>
    <row r="134" spans="1:13" x14ac:dyDescent="0.25">
      <c r="A134" s="14">
        <v>129</v>
      </c>
      <c r="B134" s="15">
        <v>40759</v>
      </c>
      <c r="C134" s="15">
        <v>40785</v>
      </c>
      <c r="D134" s="15"/>
      <c r="E134" s="16" t="s">
        <v>22</v>
      </c>
      <c r="F134" s="17"/>
      <c r="G134" s="17">
        <v>13.11</v>
      </c>
      <c r="H134" s="17">
        <f t="shared" si="4"/>
        <v>261.45000000000016</v>
      </c>
      <c r="I134" s="17">
        <f t="shared" si="5"/>
        <v>-36.839999999999904</v>
      </c>
      <c r="J134" s="17">
        <f t="shared" si="6"/>
        <v>261.45000000000005</v>
      </c>
      <c r="K134" s="17">
        <f t="shared" si="9"/>
        <v>215.51</v>
      </c>
      <c r="L134" s="17">
        <f t="shared" si="7"/>
        <v>178.6700000000003</v>
      </c>
      <c r="M134" s="17"/>
    </row>
    <row r="135" spans="1:13" x14ac:dyDescent="0.25">
      <c r="A135" s="14">
        <v>130</v>
      </c>
      <c r="B135" s="15">
        <v>40759</v>
      </c>
      <c r="C135" s="15">
        <v>40785</v>
      </c>
      <c r="D135" s="15"/>
      <c r="E135" s="16" t="s">
        <v>21</v>
      </c>
      <c r="F135" s="17"/>
      <c r="G135" s="17">
        <v>2.84</v>
      </c>
      <c r="H135" s="17">
        <f t="shared" ref="H135:H147" si="11">H134-F135+G135</f>
        <v>264.29000000000013</v>
      </c>
      <c r="I135" s="17">
        <f t="shared" si="5"/>
        <v>-33.999999999999901</v>
      </c>
      <c r="J135" s="17">
        <f t="shared" si="6"/>
        <v>264.29000000000002</v>
      </c>
      <c r="K135" s="17">
        <f t="shared" si="9"/>
        <v>215.51</v>
      </c>
      <c r="L135" s="17">
        <f t="shared" si="7"/>
        <v>181.5100000000003</v>
      </c>
      <c r="M135" s="17"/>
    </row>
    <row r="136" spans="1:13" x14ac:dyDescent="0.25">
      <c r="A136" s="14">
        <v>131</v>
      </c>
      <c r="B136" s="15">
        <v>40785</v>
      </c>
      <c r="C136" s="15"/>
      <c r="D136" s="15">
        <v>40806</v>
      </c>
      <c r="E136" s="16" t="s">
        <v>636</v>
      </c>
      <c r="F136" s="17"/>
      <c r="G136" s="17"/>
      <c r="H136" s="17">
        <f t="shared" si="11"/>
        <v>264.29000000000013</v>
      </c>
      <c r="I136" s="17">
        <f t="shared" ref="I136:I147" si="12">I135-F136+G136</f>
        <v>-33.999999999999901</v>
      </c>
      <c r="J136" s="17">
        <f t="shared" ref="J136:J147" si="13">J135+G136-F136</f>
        <v>264.29000000000002</v>
      </c>
      <c r="K136" s="17">
        <f t="shared" si="9"/>
        <v>215.51</v>
      </c>
      <c r="L136" s="17">
        <f t="shared" ref="L136:L147" si="14">L135-F136+G136</f>
        <v>181.5100000000003</v>
      </c>
      <c r="M136" s="17" t="s">
        <v>637</v>
      </c>
    </row>
    <row r="137" spans="1:13" x14ac:dyDescent="0.25">
      <c r="A137" s="14">
        <v>132</v>
      </c>
      <c r="B137" s="15">
        <v>40788</v>
      </c>
      <c r="C137" s="15">
        <v>40792</v>
      </c>
      <c r="D137" s="15"/>
      <c r="E137" s="16" t="s">
        <v>21</v>
      </c>
      <c r="F137" s="17"/>
      <c r="G137" s="17">
        <v>2.84</v>
      </c>
      <c r="H137" s="17">
        <f t="shared" si="11"/>
        <v>267.13000000000011</v>
      </c>
      <c r="I137" s="17">
        <f t="shared" si="12"/>
        <v>-31.159999999999901</v>
      </c>
      <c r="J137" s="17">
        <f t="shared" si="13"/>
        <v>267.13</v>
      </c>
      <c r="K137" s="17">
        <f t="shared" si="9"/>
        <v>215.51</v>
      </c>
      <c r="L137" s="17">
        <f t="shared" si="14"/>
        <v>184.35000000000031</v>
      </c>
      <c r="M137" s="17"/>
    </row>
    <row r="138" spans="1:13" x14ac:dyDescent="0.25">
      <c r="A138" s="14">
        <v>133</v>
      </c>
      <c r="B138" s="15">
        <v>40792</v>
      </c>
      <c r="C138" s="15">
        <v>40792</v>
      </c>
      <c r="D138" s="15"/>
      <c r="E138" s="16" t="s">
        <v>22</v>
      </c>
      <c r="F138" s="17"/>
      <c r="G138" s="17">
        <v>13.11</v>
      </c>
      <c r="H138" s="17">
        <f t="shared" si="11"/>
        <v>280.24000000000012</v>
      </c>
      <c r="I138" s="17">
        <f t="shared" si="12"/>
        <v>-18.049999999999901</v>
      </c>
      <c r="J138" s="17">
        <f t="shared" si="13"/>
        <v>280.24</v>
      </c>
      <c r="K138" s="17">
        <f t="shared" si="9"/>
        <v>215.51</v>
      </c>
      <c r="L138" s="17">
        <f t="shared" si="14"/>
        <v>197.46000000000032</v>
      </c>
      <c r="M138" s="17"/>
    </row>
    <row r="139" spans="1:13" x14ac:dyDescent="0.25">
      <c r="A139" s="14">
        <v>134</v>
      </c>
      <c r="B139" s="15">
        <v>40792</v>
      </c>
      <c r="C139" s="15"/>
      <c r="D139" s="15">
        <v>40720</v>
      </c>
      <c r="E139" s="16" t="s">
        <v>638</v>
      </c>
      <c r="F139" s="17"/>
      <c r="G139" s="17"/>
      <c r="H139" s="17">
        <f t="shared" si="11"/>
        <v>280.24000000000012</v>
      </c>
      <c r="I139" s="17">
        <f t="shared" si="12"/>
        <v>-18.049999999999901</v>
      </c>
      <c r="J139" s="17">
        <f t="shared" si="13"/>
        <v>280.24</v>
      </c>
      <c r="K139" s="17">
        <f t="shared" si="9"/>
        <v>215.51</v>
      </c>
      <c r="L139" s="17">
        <f t="shared" si="14"/>
        <v>197.46000000000032</v>
      </c>
      <c r="M139" s="17" t="s">
        <v>639</v>
      </c>
    </row>
    <row r="140" spans="1:13" x14ac:dyDescent="0.25">
      <c r="A140" s="14">
        <v>135</v>
      </c>
      <c r="B140" s="15">
        <v>40794</v>
      </c>
      <c r="C140" s="15">
        <v>40794</v>
      </c>
      <c r="D140" s="15"/>
      <c r="E140" s="16" t="s">
        <v>46</v>
      </c>
      <c r="F140" s="17">
        <v>116</v>
      </c>
      <c r="G140" s="17"/>
      <c r="H140" s="17">
        <f t="shared" si="11"/>
        <v>164.24000000000012</v>
      </c>
      <c r="I140" s="17">
        <f t="shared" si="12"/>
        <v>-134.0499999999999</v>
      </c>
      <c r="J140" s="17">
        <f t="shared" si="13"/>
        <v>164.24</v>
      </c>
      <c r="K140" s="17">
        <f t="shared" si="9"/>
        <v>215.51</v>
      </c>
      <c r="L140" s="17">
        <f t="shared" si="14"/>
        <v>81.460000000000321</v>
      </c>
      <c r="M140" s="17"/>
    </row>
    <row r="141" spans="1:13" x14ac:dyDescent="0.25">
      <c r="A141" s="14">
        <v>136</v>
      </c>
      <c r="B141" s="15">
        <v>40794</v>
      </c>
      <c r="C141" s="15">
        <v>40794</v>
      </c>
      <c r="D141" s="15"/>
      <c r="E141" s="16" t="s">
        <v>34</v>
      </c>
      <c r="F141" s="17">
        <v>0.08</v>
      </c>
      <c r="G141" s="17"/>
      <c r="H141" s="17">
        <f t="shared" si="11"/>
        <v>164.16000000000011</v>
      </c>
      <c r="I141" s="17">
        <f t="shared" si="12"/>
        <v>-134.12999999999991</v>
      </c>
      <c r="J141" s="17">
        <f t="shared" si="13"/>
        <v>164.16</v>
      </c>
      <c r="K141" s="17">
        <f t="shared" si="9"/>
        <v>215.51</v>
      </c>
      <c r="L141" s="17">
        <f t="shared" si="14"/>
        <v>81.380000000000322</v>
      </c>
      <c r="M141" s="17"/>
    </row>
    <row r="142" spans="1:13" x14ac:dyDescent="0.25">
      <c r="A142" s="14">
        <v>137</v>
      </c>
      <c r="B142" s="15">
        <v>40794</v>
      </c>
      <c r="C142" s="15">
        <v>40794</v>
      </c>
      <c r="D142" s="15"/>
      <c r="E142" s="16" t="s">
        <v>22</v>
      </c>
      <c r="F142" s="17"/>
      <c r="G142" s="17">
        <v>10.67</v>
      </c>
      <c r="H142" s="17">
        <f t="shared" si="11"/>
        <v>174.8300000000001</v>
      </c>
      <c r="I142" s="17">
        <f t="shared" si="12"/>
        <v>-123.45999999999991</v>
      </c>
      <c r="J142" s="17">
        <f t="shared" si="13"/>
        <v>174.82999999999998</v>
      </c>
      <c r="K142" s="17">
        <f t="shared" si="9"/>
        <v>215.51</v>
      </c>
      <c r="L142" s="17">
        <f t="shared" si="14"/>
        <v>92.050000000000324</v>
      </c>
      <c r="M142" s="17"/>
    </row>
    <row r="143" spans="1:13" x14ac:dyDescent="0.25">
      <c r="A143" s="14">
        <v>138</v>
      </c>
      <c r="B143" s="15">
        <v>40794</v>
      </c>
      <c r="C143" s="15"/>
      <c r="D143" s="15">
        <v>40814</v>
      </c>
      <c r="E143" s="16" t="s">
        <v>640</v>
      </c>
      <c r="F143" s="17"/>
      <c r="G143" s="17"/>
      <c r="H143" s="17">
        <f t="shared" si="11"/>
        <v>174.8300000000001</v>
      </c>
      <c r="I143" s="17">
        <f t="shared" si="12"/>
        <v>-123.45999999999991</v>
      </c>
      <c r="J143" s="17">
        <f t="shared" si="13"/>
        <v>174.82999999999998</v>
      </c>
      <c r="K143" s="17">
        <f t="shared" si="9"/>
        <v>215.51</v>
      </c>
      <c r="L143" s="17">
        <f t="shared" si="14"/>
        <v>92.050000000000324</v>
      </c>
      <c r="M143" s="17" t="s">
        <v>641</v>
      </c>
    </row>
    <row r="144" spans="1:13" x14ac:dyDescent="0.25">
      <c r="A144" s="14">
        <v>139</v>
      </c>
      <c r="B144" s="15">
        <v>40821</v>
      </c>
      <c r="C144" s="15">
        <v>40821</v>
      </c>
      <c r="D144" s="15"/>
      <c r="E144" s="16" t="s">
        <v>21</v>
      </c>
      <c r="F144" s="17"/>
      <c r="G144" s="17">
        <v>1.72</v>
      </c>
      <c r="H144" s="17">
        <f t="shared" si="11"/>
        <v>176.5500000000001</v>
      </c>
      <c r="I144" s="17">
        <f t="shared" si="12"/>
        <v>-121.73999999999991</v>
      </c>
      <c r="J144" s="17">
        <f t="shared" si="13"/>
        <v>176.54999999999998</v>
      </c>
      <c r="K144" s="17">
        <f t="shared" si="9"/>
        <v>215.51</v>
      </c>
      <c r="L144" s="17">
        <f t="shared" si="14"/>
        <v>93.770000000000323</v>
      </c>
      <c r="M144" s="17"/>
    </row>
    <row r="145" spans="1:13" x14ac:dyDescent="0.25">
      <c r="A145" s="14">
        <v>140</v>
      </c>
      <c r="B145" s="15">
        <v>40821</v>
      </c>
      <c r="C145" s="15"/>
      <c r="D145" s="15">
        <v>40842</v>
      </c>
      <c r="E145" s="16" t="s">
        <v>642</v>
      </c>
      <c r="F145" s="17"/>
      <c r="G145" s="17"/>
      <c r="H145" s="17">
        <f t="shared" si="11"/>
        <v>176.5500000000001</v>
      </c>
      <c r="I145" s="17">
        <f t="shared" si="12"/>
        <v>-121.73999999999991</v>
      </c>
      <c r="J145" s="17">
        <f t="shared" si="13"/>
        <v>176.54999999999998</v>
      </c>
      <c r="K145" s="17">
        <f t="shared" si="9"/>
        <v>215.51</v>
      </c>
      <c r="L145" s="17">
        <f t="shared" si="14"/>
        <v>93.770000000000323</v>
      </c>
      <c r="M145" s="17" t="s">
        <v>643</v>
      </c>
    </row>
    <row r="146" spans="1:13" x14ac:dyDescent="0.25">
      <c r="A146" s="14">
        <v>141</v>
      </c>
      <c r="B146" s="15">
        <v>40850</v>
      </c>
      <c r="C146" s="15">
        <v>40851</v>
      </c>
      <c r="D146" s="15"/>
      <c r="E146" s="16" t="s">
        <v>21</v>
      </c>
      <c r="F146" s="17"/>
      <c r="G146" s="17">
        <v>1.72</v>
      </c>
      <c r="H146" s="17">
        <f t="shared" si="11"/>
        <v>178.2700000000001</v>
      </c>
      <c r="I146" s="17">
        <f t="shared" si="12"/>
        <v>-120.01999999999991</v>
      </c>
      <c r="J146" s="17">
        <f t="shared" si="13"/>
        <v>178.26999999999998</v>
      </c>
      <c r="K146" s="17">
        <f t="shared" si="9"/>
        <v>215.51</v>
      </c>
      <c r="L146" s="17">
        <f t="shared" si="14"/>
        <v>95.490000000000322</v>
      </c>
      <c r="M146" s="17"/>
    </row>
    <row r="147" spans="1:13" x14ac:dyDescent="0.25">
      <c r="A147" s="14">
        <v>142</v>
      </c>
      <c r="B147" s="15">
        <v>40851</v>
      </c>
      <c r="C147" s="15"/>
      <c r="D147" s="15">
        <v>40876</v>
      </c>
      <c r="E147" s="16" t="s">
        <v>644</v>
      </c>
      <c r="F147" s="17"/>
      <c r="G147" s="17"/>
      <c r="H147" s="17">
        <f t="shared" si="11"/>
        <v>178.2700000000001</v>
      </c>
      <c r="I147" s="17">
        <f t="shared" si="12"/>
        <v>-120.01999999999991</v>
      </c>
      <c r="J147" s="17">
        <f t="shared" si="13"/>
        <v>178.26999999999998</v>
      </c>
      <c r="K147" s="17">
        <f t="shared" si="9"/>
        <v>215.51</v>
      </c>
      <c r="L147" s="17">
        <f t="shared" si="14"/>
        <v>95.490000000000322</v>
      </c>
      <c r="M147" s="17" t="s">
        <v>645</v>
      </c>
    </row>
    <row r="148" spans="1:13" x14ac:dyDescent="0.25">
      <c r="B148" s="1"/>
      <c r="C148" s="1"/>
      <c r="D148" s="2"/>
    </row>
    <row r="149" spans="1:13" x14ac:dyDescent="0.25">
      <c r="B149" s="1"/>
      <c r="C149" s="1"/>
      <c r="D149" s="2"/>
    </row>
    <row r="150" spans="1:13" x14ac:dyDescent="0.25">
      <c r="B150" s="1"/>
      <c r="C150" s="1"/>
      <c r="D150" s="2"/>
    </row>
    <row r="151" spans="1:13" x14ac:dyDescent="0.25">
      <c r="B151" s="1"/>
      <c r="C151" s="1"/>
      <c r="D151" s="2"/>
    </row>
    <row r="152" spans="1:13" x14ac:dyDescent="0.25">
      <c r="B152" s="1"/>
      <c r="C152" s="1"/>
      <c r="D152" s="2"/>
      <c r="E152" s="6" t="s">
        <v>6</v>
      </c>
      <c r="F152" s="5"/>
      <c r="G152" s="5"/>
      <c r="H152" s="9" t="s">
        <v>7</v>
      </c>
      <c r="I152" s="9" t="s">
        <v>8</v>
      </c>
    </row>
    <row r="153" spans="1:13" x14ac:dyDescent="0.25">
      <c r="B153" s="1"/>
      <c r="C153" s="1"/>
      <c r="D153" s="2"/>
      <c r="E153" s="5"/>
      <c r="F153" s="5"/>
      <c r="G153" s="5"/>
      <c r="H153" s="10" t="s">
        <v>3</v>
      </c>
      <c r="I153" s="10" t="s">
        <v>4</v>
      </c>
    </row>
    <row r="154" spans="1:13" x14ac:dyDescent="0.25">
      <c r="B154" s="1"/>
      <c r="C154" s="1"/>
      <c r="D154" s="2"/>
      <c r="E154" s="7" t="s">
        <v>9</v>
      </c>
      <c r="F154" s="8"/>
      <c r="G154" s="8"/>
      <c r="H154" s="3">
        <f>+H147</f>
        <v>178.2700000000001</v>
      </c>
      <c r="I154" s="3">
        <f>+J147</f>
        <v>178.26999999999998</v>
      </c>
    </row>
    <row r="155" spans="1:13" x14ac:dyDescent="0.25">
      <c r="B155" s="1"/>
      <c r="C155" s="1"/>
      <c r="D155" s="2"/>
      <c r="E155" s="42" t="s">
        <v>573</v>
      </c>
      <c r="F155" s="8"/>
      <c r="G155" s="8"/>
      <c r="H155" s="3">
        <v>-395.51</v>
      </c>
      <c r="I155" s="3"/>
    </row>
    <row r="156" spans="1:13" x14ac:dyDescent="0.25">
      <c r="B156" s="1"/>
      <c r="C156" s="1"/>
      <c r="E156" s="7" t="s">
        <v>646</v>
      </c>
      <c r="F156" s="8"/>
      <c r="G156" s="8"/>
      <c r="H156" s="3">
        <v>-37</v>
      </c>
      <c r="I156" s="3">
        <v>-37</v>
      </c>
    </row>
    <row r="157" spans="1:13" x14ac:dyDescent="0.25">
      <c r="B157" s="1"/>
      <c r="C157" s="1"/>
      <c r="E157" s="7" t="s">
        <v>647</v>
      </c>
      <c r="F157" s="8"/>
      <c r="G157" s="8"/>
      <c r="H157" s="3">
        <v>180</v>
      </c>
      <c r="I157" s="3"/>
    </row>
    <row r="158" spans="1:13" x14ac:dyDescent="0.25">
      <c r="B158" s="1"/>
      <c r="C158" s="1"/>
      <c r="E158" s="7" t="s">
        <v>648</v>
      </c>
      <c r="F158" s="8"/>
      <c r="G158" s="8"/>
      <c r="H158" s="3">
        <v>-45.78</v>
      </c>
      <c r="I158" s="3">
        <v>-45.78</v>
      </c>
    </row>
    <row r="159" spans="1:13" x14ac:dyDescent="0.25">
      <c r="B159" s="1"/>
      <c r="C159" s="1"/>
      <c r="E159" s="11" t="s">
        <v>5</v>
      </c>
      <c r="F159" s="12"/>
      <c r="G159" s="12"/>
      <c r="H159" s="13">
        <f>SUM(H154:H158)</f>
        <v>-120.0199999999999</v>
      </c>
      <c r="I159" s="13">
        <f>SUM(I154:I158)</f>
        <v>95.489999999999981</v>
      </c>
    </row>
    <row r="160" spans="1:13" x14ac:dyDescent="0.25">
      <c r="E160" s="5"/>
      <c r="F160" s="5"/>
      <c r="G160" s="5"/>
      <c r="H160" s="5"/>
      <c r="I160" s="5"/>
    </row>
  </sheetData>
  <mergeCells count="14">
    <mergeCell ref="J3:J5"/>
    <mergeCell ref="K3:K5"/>
    <mergeCell ref="L3:L5"/>
    <mergeCell ref="M3:M5"/>
    <mergeCell ref="A1:M1"/>
    <mergeCell ref="A3:A5"/>
    <mergeCell ref="B3:B5"/>
    <mergeCell ref="C3:C5"/>
    <mergeCell ref="D3:D5"/>
    <mergeCell ref="E3:E5"/>
    <mergeCell ref="F3:F5"/>
    <mergeCell ref="G3:G5"/>
    <mergeCell ref="H3:H5"/>
    <mergeCell ref="I3:I5"/>
  </mergeCells>
  <pageMargins left="0.25" right="0.25" top="0.75" bottom="0.75" header="0.3" footer="0.3"/>
  <pageSetup paperSize="5" orientation="landscape" r:id="rId1"/>
  <headerFooter>
    <oddFooter>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7"/>
  <sheetViews>
    <sheetView view="pageLayout" zoomScaleNormal="100" workbookViewId="0">
      <selection activeCell="E18" sqref="E18"/>
    </sheetView>
  </sheetViews>
  <sheetFormatPr defaultColWidth="9.140625" defaultRowHeight="15" x14ac:dyDescent="0.25"/>
  <cols>
    <col min="1" max="1" width="5.7109375" customWidth="1"/>
    <col min="2" max="3" width="8.28515625" customWidth="1"/>
    <col min="4" max="4" width="8.85546875" customWidth="1"/>
    <col min="5" max="5" width="22.7109375" customWidth="1"/>
    <col min="6" max="10" width="8.85546875" customWidth="1"/>
    <col min="11" max="11" width="8.28515625" customWidth="1"/>
    <col min="12" max="12" width="9.42578125" customWidth="1"/>
    <col min="13" max="13" width="54.85546875" customWidth="1"/>
  </cols>
  <sheetData>
    <row r="1" spans="1:13" x14ac:dyDescent="0.25">
      <c r="A1" s="48" t="s">
        <v>649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</row>
    <row r="2" spans="1:13" x14ac:dyDescent="0.25">
      <c r="A2" s="4"/>
      <c r="B2" s="4"/>
    </row>
    <row r="3" spans="1:13" x14ac:dyDescent="0.25">
      <c r="A3" s="45" t="s">
        <v>10</v>
      </c>
      <c r="B3" s="45" t="s">
        <v>11</v>
      </c>
      <c r="C3" s="45" t="s">
        <v>12</v>
      </c>
      <c r="D3" s="45" t="s">
        <v>19</v>
      </c>
      <c r="E3" s="45" t="s">
        <v>13</v>
      </c>
      <c r="F3" s="45" t="s">
        <v>14</v>
      </c>
      <c r="G3" s="45" t="s">
        <v>15</v>
      </c>
      <c r="H3" s="45" t="s">
        <v>16</v>
      </c>
      <c r="I3" s="45" t="s">
        <v>17</v>
      </c>
      <c r="J3" s="45" t="s">
        <v>18</v>
      </c>
      <c r="K3" s="45" t="s">
        <v>97</v>
      </c>
      <c r="L3" s="45" t="s">
        <v>98</v>
      </c>
      <c r="M3" s="45" t="s">
        <v>99</v>
      </c>
    </row>
    <row r="4" spans="1:13" ht="15" customHeight="1" x14ac:dyDescent="0.25">
      <c r="A4" s="46"/>
      <c r="B4" s="46"/>
      <c r="C4" s="46"/>
      <c r="D4" s="46"/>
      <c r="E4" s="46"/>
      <c r="F4" s="46" t="s">
        <v>1</v>
      </c>
      <c r="G4" s="46" t="s">
        <v>2</v>
      </c>
      <c r="H4" s="46"/>
      <c r="I4" s="46"/>
      <c r="J4" s="46"/>
      <c r="K4" s="46" t="s">
        <v>100</v>
      </c>
      <c r="L4" s="46"/>
      <c r="M4" s="46"/>
    </row>
    <row r="5" spans="1:13" x14ac:dyDescent="0.25">
      <c r="A5" s="47"/>
      <c r="B5" s="47"/>
      <c r="C5" s="47"/>
      <c r="D5" s="47"/>
      <c r="E5" s="47"/>
      <c r="F5" s="47"/>
      <c r="G5" s="47"/>
      <c r="H5" s="47"/>
      <c r="I5" s="47"/>
      <c r="J5" s="47"/>
      <c r="K5" s="47" t="s">
        <v>101</v>
      </c>
      <c r="L5" s="47"/>
      <c r="M5" s="47"/>
    </row>
    <row r="6" spans="1:13" x14ac:dyDescent="0.25">
      <c r="A6" s="14">
        <v>1</v>
      </c>
      <c r="B6" s="15"/>
      <c r="C6" s="15"/>
      <c r="D6" s="16"/>
      <c r="E6" s="16" t="s">
        <v>0</v>
      </c>
      <c r="F6" s="17"/>
      <c r="G6" s="17"/>
      <c r="H6" s="17">
        <v>744.76</v>
      </c>
      <c r="I6" s="17">
        <v>744.76</v>
      </c>
      <c r="J6" s="17">
        <v>744.76</v>
      </c>
      <c r="K6" s="17">
        <v>0</v>
      </c>
      <c r="L6" s="17">
        <v>744.76</v>
      </c>
      <c r="M6" s="17" t="s">
        <v>650</v>
      </c>
    </row>
    <row r="7" spans="1:13" x14ac:dyDescent="0.25">
      <c r="A7" s="14">
        <v>2</v>
      </c>
      <c r="B7" s="15">
        <v>40087</v>
      </c>
      <c r="C7" s="15"/>
      <c r="D7" s="15"/>
      <c r="E7" s="16" t="s">
        <v>22</v>
      </c>
      <c r="F7" s="17"/>
      <c r="G7" s="17">
        <v>74.39</v>
      </c>
      <c r="H7" s="17">
        <f t="shared" ref="H7:H70" si="0">H6-F7+G7</f>
        <v>819.15</v>
      </c>
      <c r="I7" s="17">
        <f>I6-F7+G7</f>
        <v>819.15</v>
      </c>
      <c r="J7" s="17">
        <f>J6+G7-F7</f>
        <v>819.15</v>
      </c>
      <c r="K7" s="17">
        <v>0</v>
      </c>
      <c r="L7" s="17">
        <f>L6-F7+G7</f>
        <v>819.15</v>
      </c>
      <c r="M7" s="17"/>
    </row>
    <row r="8" spans="1:13" x14ac:dyDescent="0.25">
      <c r="A8" s="14">
        <v>3</v>
      </c>
      <c r="B8" s="15">
        <v>40087</v>
      </c>
      <c r="C8" s="15"/>
      <c r="D8" s="15">
        <v>40107</v>
      </c>
      <c r="E8" s="16" t="s">
        <v>651</v>
      </c>
      <c r="F8" s="17"/>
      <c r="G8" s="17"/>
      <c r="H8" s="17">
        <f t="shared" si="0"/>
        <v>819.15</v>
      </c>
      <c r="I8" s="17">
        <f t="shared" ref="I8:I71" si="1">I7-F8+G8</f>
        <v>819.15</v>
      </c>
      <c r="J8" s="17">
        <f t="shared" ref="J8:J71" si="2">J7+G8-F8</f>
        <v>819.15</v>
      </c>
      <c r="K8" s="17">
        <v>0</v>
      </c>
      <c r="L8" s="17">
        <f t="shared" ref="L8:L71" si="3">L7-F8+G8</f>
        <v>819.15</v>
      </c>
      <c r="M8" s="17"/>
    </row>
    <row r="9" spans="1:13" x14ac:dyDescent="0.25">
      <c r="A9" s="14">
        <v>4</v>
      </c>
      <c r="B9" s="15">
        <v>40088</v>
      </c>
      <c r="C9" s="15"/>
      <c r="D9" s="15">
        <v>40094</v>
      </c>
      <c r="E9" s="16" t="s">
        <v>652</v>
      </c>
      <c r="F9" s="17"/>
      <c r="G9" s="17"/>
      <c r="H9" s="17">
        <f t="shared" si="0"/>
        <v>819.15</v>
      </c>
      <c r="I9" s="17">
        <f t="shared" si="1"/>
        <v>819.15</v>
      </c>
      <c r="J9" s="17">
        <f t="shared" si="2"/>
        <v>819.15</v>
      </c>
      <c r="K9" s="17">
        <v>0</v>
      </c>
      <c r="L9" s="17">
        <f t="shared" si="3"/>
        <v>819.15</v>
      </c>
      <c r="M9" s="17"/>
    </row>
    <row r="10" spans="1:13" x14ac:dyDescent="0.25">
      <c r="A10" s="14">
        <v>5</v>
      </c>
      <c r="B10" s="15">
        <v>40091</v>
      </c>
      <c r="C10" s="15">
        <v>40116</v>
      </c>
      <c r="D10" s="15"/>
      <c r="E10" s="16" t="s">
        <v>21</v>
      </c>
      <c r="F10" s="17"/>
      <c r="G10" s="17">
        <v>2.63</v>
      </c>
      <c r="H10" s="17">
        <f t="shared" si="0"/>
        <v>821.78</v>
      </c>
      <c r="I10" s="17">
        <f t="shared" si="1"/>
        <v>821.78</v>
      </c>
      <c r="J10" s="17">
        <f t="shared" si="2"/>
        <v>821.78</v>
      </c>
      <c r="K10" s="17">
        <v>0</v>
      </c>
      <c r="L10" s="17">
        <f t="shared" si="3"/>
        <v>821.78</v>
      </c>
      <c r="M10" s="17"/>
    </row>
    <row r="11" spans="1:13" x14ac:dyDescent="0.25">
      <c r="A11" s="14">
        <v>6</v>
      </c>
      <c r="B11" s="15">
        <v>40092</v>
      </c>
      <c r="C11" s="15">
        <v>40116</v>
      </c>
      <c r="D11" s="15"/>
      <c r="E11" s="16" t="s">
        <v>21</v>
      </c>
      <c r="F11" s="17"/>
      <c r="G11" s="17">
        <v>3.92</v>
      </c>
      <c r="H11" s="17">
        <f t="shared" si="0"/>
        <v>825.69999999999993</v>
      </c>
      <c r="I11" s="17">
        <f t="shared" si="1"/>
        <v>825.69999999999993</v>
      </c>
      <c r="J11" s="17">
        <f t="shared" si="2"/>
        <v>825.69999999999993</v>
      </c>
      <c r="K11" s="17">
        <v>0</v>
      </c>
      <c r="L11" s="17">
        <f t="shared" si="3"/>
        <v>825.69999999999993</v>
      </c>
      <c r="M11" s="17"/>
    </row>
    <row r="12" spans="1:13" x14ac:dyDescent="0.25">
      <c r="A12" s="14">
        <v>7</v>
      </c>
      <c r="B12" s="15">
        <v>40458</v>
      </c>
      <c r="C12" s="15">
        <v>40116</v>
      </c>
      <c r="D12" s="15"/>
      <c r="E12" s="16" t="s">
        <v>21</v>
      </c>
      <c r="F12" s="17"/>
      <c r="G12" s="17">
        <v>0.83</v>
      </c>
      <c r="H12" s="17">
        <f t="shared" si="0"/>
        <v>826.53</v>
      </c>
      <c r="I12" s="17">
        <f t="shared" si="1"/>
        <v>826.53</v>
      </c>
      <c r="J12" s="17">
        <f t="shared" si="2"/>
        <v>826.53</v>
      </c>
      <c r="K12" s="17">
        <v>0</v>
      </c>
      <c r="L12" s="17">
        <f t="shared" si="3"/>
        <v>826.53</v>
      </c>
      <c r="M12" s="17"/>
    </row>
    <row r="13" spans="1:13" x14ac:dyDescent="0.25">
      <c r="A13" s="14">
        <v>8</v>
      </c>
      <c r="B13" s="15">
        <v>40471</v>
      </c>
      <c r="C13" s="27"/>
      <c r="D13" s="15"/>
      <c r="E13" s="16" t="s">
        <v>653</v>
      </c>
      <c r="F13" s="17"/>
      <c r="G13" s="17"/>
      <c r="H13" s="17">
        <f t="shared" si="0"/>
        <v>826.53</v>
      </c>
      <c r="I13" s="17">
        <f>I12-F13+G13-738.21</f>
        <v>88.319999999999936</v>
      </c>
      <c r="J13" s="17">
        <f t="shared" si="2"/>
        <v>826.53</v>
      </c>
      <c r="K13" s="17">
        <v>738.21</v>
      </c>
      <c r="L13" s="17">
        <f t="shared" si="3"/>
        <v>826.53</v>
      </c>
      <c r="M13" s="17" t="s">
        <v>654</v>
      </c>
    </row>
    <row r="14" spans="1:13" x14ac:dyDescent="0.25">
      <c r="A14" s="14">
        <v>9</v>
      </c>
      <c r="B14" s="15">
        <v>40471</v>
      </c>
      <c r="C14" s="15"/>
      <c r="D14" s="15"/>
      <c r="E14" s="16" t="s">
        <v>27</v>
      </c>
      <c r="F14" s="17"/>
      <c r="G14" s="17"/>
      <c r="H14" s="17">
        <f t="shared" si="0"/>
        <v>826.53</v>
      </c>
      <c r="I14" s="17">
        <f t="shared" si="1"/>
        <v>88.319999999999936</v>
      </c>
      <c r="J14" s="17">
        <f t="shared" si="2"/>
        <v>826.53</v>
      </c>
      <c r="K14" s="17">
        <v>738.21</v>
      </c>
      <c r="L14" s="17">
        <f t="shared" si="3"/>
        <v>826.53</v>
      </c>
      <c r="M14" s="17"/>
    </row>
    <row r="15" spans="1:13" x14ac:dyDescent="0.25">
      <c r="A15" s="14">
        <v>10</v>
      </c>
      <c r="B15" s="15">
        <v>40471</v>
      </c>
      <c r="C15" s="15">
        <v>40116</v>
      </c>
      <c r="D15" s="15"/>
      <c r="E15" s="16" t="s">
        <v>28</v>
      </c>
      <c r="F15" s="17"/>
      <c r="G15" s="17">
        <v>37</v>
      </c>
      <c r="H15" s="17">
        <f t="shared" si="0"/>
        <v>863.53</v>
      </c>
      <c r="I15" s="17">
        <f t="shared" si="1"/>
        <v>125.31999999999994</v>
      </c>
      <c r="J15" s="17">
        <f t="shared" si="2"/>
        <v>863.53</v>
      </c>
      <c r="K15" s="17">
        <v>738.21</v>
      </c>
      <c r="L15" s="17">
        <f t="shared" si="3"/>
        <v>863.53</v>
      </c>
      <c r="M15" s="17"/>
    </row>
    <row r="16" spans="1:13" x14ac:dyDescent="0.25">
      <c r="A16" s="14">
        <v>11</v>
      </c>
      <c r="B16" s="15">
        <v>40471</v>
      </c>
      <c r="C16" s="15">
        <v>40116</v>
      </c>
      <c r="D16" s="15"/>
      <c r="E16" s="16" t="s">
        <v>29</v>
      </c>
      <c r="F16" s="17"/>
      <c r="G16" s="17">
        <v>74</v>
      </c>
      <c r="H16" s="17">
        <f t="shared" si="0"/>
        <v>937.53</v>
      </c>
      <c r="I16" s="17">
        <f t="shared" si="1"/>
        <v>199.31999999999994</v>
      </c>
      <c r="J16" s="17">
        <f t="shared" si="2"/>
        <v>937.53</v>
      </c>
      <c r="K16" s="17">
        <v>738.21</v>
      </c>
      <c r="L16" s="17">
        <f t="shared" si="3"/>
        <v>937.53</v>
      </c>
      <c r="M16" s="17"/>
    </row>
    <row r="17" spans="1:13" x14ac:dyDescent="0.25">
      <c r="A17" s="14">
        <v>12</v>
      </c>
      <c r="B17" s="15">
        <v>40116</v>
      </c>
      <c r="C17" s="15">
        <v>40116</v>
      </c>
      <c r="D17" s="15"/>
      <c r="E17" s="16" t="s">
        <v>22</v>
      </c>
      <c r="F17" s="17"/>
      <c r="G17" s="17">
        <v>88.57</v>
      </c>
      <c r="H17" s="17">
        <f t="shared" si="0"/>
        <v>1026.0999999999999</v>
      </c>
      <c r="I17" s="17">
        <f t="shared" si="1"/>
        <v>287.88999999999993</v>
      </c>
      <c r="J17" s="17">
        <f t="shared" si="2"/>
        <v>1026.0999999999999</v>
      </c>
      <c r="K17" s="17">
        <v>738.21</v>
      </c>
      <c r="L17" s="17">
        <f t="shared" si="3"/>
        <v>1026.0999999999999</v>
      </c>
      <c r="M17" s="17"/>
    </row>
    <row r="18" spans="1:13" x14ac:dyDescent="0.25">
      <c r="A18" s="14">
        <v>13</v>
      </c>
      <c r="B18" s="15">
        <v>40116</v>
      </c>
      <c r="C18" s="15"/>
      <c r="D18" s="15">
        <v>40136</v>
      </c>
      <c r="E18" s="16" t="s">
        <v>655</v>
      </c>
      <c r="F18" s="17"/>
      <c r="G18" s="17"/>
      <c r="H18" s="17">
        <f t="shared" si="0"/>
        <v>1026.0999999999999</v>
      </c>
      <c r="I18" s="17">
        <f t="shared" si="1"/>
        <v>287.88999999999993</v>
      </c>
      <c r="J18" s="17">
        <f t="shared" si="2"/>
        <v>1026.0999999999999</v>
      </c>
      <c r="K18" s="17">
        <v>738.21</v>
      </c>
      <c r="L18" s="17">
        <f t="shared" si="3"/>
        <v>1026.0999999999999</v>
      </c>
      <c r="M18" s="17"/>
    </row>
    <row r="19" spans="1:13" x14ac:dyDescent="0.25">
      <c r="A19" s="14">
        <v>14</v>
      </c>
      <c r="B19" s="15">
        <v>40122</v>
      </c>
      <c r="C19" s="15">
        <v>40149</v>
      </c>
      <c r="D19" s="15"/>
      <c r="E19" s="16" t="s">
        <v>21</v>
      </c>
      <c r="F19" s="17"/>
      <c r="G19" s="17">
        <v>0.73</v>
      </c>
      <c r="H19" s="17">
        <f t="shared" si="0"/>
        <v>1026.83</v>
      </c>
      <c r="I19" s="17">
        <f t="shared" si="1"/>
        <v>288.61999999999995</v>
      </c>
      <c r="J19" s="17">
        <f t="shared" si="2"/>
        <v>1026.83</v>
      </c>
      <c r="K19" s="17">
        <v>738.21</v>
      </c>
      <c r="L19" s="17">
        <f t="shared" si="3"/>
        <v>1026.83</v>
      </c>
      <c r="M19" s="17"/>
    </row>
    <row r="20" spans="1:13" x14ac:dyDescent="0.25">
      <c r="A20" s="14">
        <v>15</v>
      </c>
      <c r="B20" s="15">
        <v>40135</v>
      </c>
      <c r="C20" s="15">
        <v>40149</v>
      </c>
      <c r="D20" s="15"/>
      <c r="E20" s="16" t="s">
        <v>31</v>
      </c>
      <c r="F20" s="17">
        <v>746</v>
      </c>
      <c r="G20" s="17"/>
      <c r="H20" s="17">
        <f t="shared" si="0"/>
        <v>280.82999999999993</v>
      </c>
      <c r="I20" s="17">
        <f t="shared" si="1"/>
        <v>-457.38000000000005</v>
      </c>
      <c r="J20" s="17">
        <f t="shared" si="2"/>
        <v>280.82999999999993</v>
      </c>
      <c r="K20" s="17">
        <v>738.21</v>
      </c>
      <c r="L20" s="17">
        <f t="shared" si="3"/>
        <v>280.82999999999993</v>
      </c>
      <c r="M20" s="17" t="s">
        <v>96</v>
      </c>
    </row>
    <row r="21" spans="1:13" x14ac:dyDescent="0.25">
      <c r="A21" s="14">
        <v>16</v>
      </c>
      <c r="B21" s="15">
        <v>40137</v>
      </c>
      <c r="C21" s="15"/>
      <c r="D21" s="15">
        <v>40156</v>
      </c>
      <c r="E21" s="16" t="s">
        <v>656</v>
      </c>
      <c r="F21" s="17"/>
      <c r="G21" s="17"/>
      <c r="H21" s="17">
        <f t="shared" si="0"/>
        <v>280.82999999999993</v>
      </c>
      <c r="I21" s="17">
        <f t="shared" si="1"/>
        <v>-457.38000000000005</v>
      </c>
      <c r="J21" s="17">
        <f t="shared" si="2"/>
        <v>280.82999999999993</v>
      </c>
      <c r="K21" s="17">
        <v>738.21</v>
      </c>
      <c r="L21" s="17">
        <f t="shared" si="3"/>
        <v>280.82999999999993</v>
      </c>
      <c r="M21" s="17" t="s">
        <v>596</v>
      </c>
    </row>
    <row r="22" spans="1:13" x14ac:dyDescent="0.25">
      <c r="A22" s="14">
        <v>17</v>
      </c>
      <c r="B22" s="15">
        <v>40149</v>
      </c>
      <c r="C22" s="15">
        <v>40149</v>
      </c>
      <c r="D22" s="15"/>
      <c r="E22" s="16" t="s">
        <v>22</v>
      </c>
      <c r="F22" s="17"/>
      <c r="G22" s="17">
        <v>130.66</v>
      </c>
      <c r="H22" s="17">
        <f t="shared" si="0"/>
        <v>411.4899999999999</v>
      </c>
      <c r="I22" s="17">
        <f t="shared" si="1"/>
        <v>-326.72000000000003</v>
      </c>
      <c r="J22" s="17">
        <f t="shared" si="2"/>
        <v>411.4899999999999</v>
      </c>
      <c r="K22" s="17">
        <v>738.21</v>
      </c>
      <c r="L22" s="17">
        <f t="shared" si="3"/>
        <v>411.4899999999999</v>
      </c>
      <c r="M22" s="17"/>
    </row>
    <row r="23" spans="1:13" x14ac:dyDescent="0.25">
      <c r="A23" s="14">
        <v>18</v>
      </c>
      <c r="B23" s="15">
        <v>40149</v>
      </c>
      <c r="C23" s="15"/>
      <c r="D23" s="15">
        <v>40169</v>
      </c>
      <c r="E23" s="16" t="s">
        <v>657</v>
      </c>
      <c r="F23" s="17"/>
      <c r="G23" s="17"/>
      <c r="H23" s="17">
        <f t="shared" si="0"/>
        <v>411.4899999999999</v>
      </c>
      <c r="I23" s="17">
        <f t="shared" si="1"/>
        <v>-326.72000000000003</v>
      </c>
      <c r="J23" s="17">
        <f t="shared" si="2"/>
        <v>411.4899999999999</v>
      </c>
      <c r="K23" s="17">
        <v>738.21</v>
      </c>
      <c r="L23" s="17">
        <f t="shared" si="3"/>
        <v>411.4899999999999</v>
      </c>
      <c r="M23" s="17"/>
    </row>
    <row r="24" spans="1:13" x14ac:dyDescent="0.25">
      <c r="A24" s="14">
        <v>19</v>
      </c>
      <c r="B24" s="15">
        <v>40151</v>
      </c>
      <c r="C24" s="15"/>
      <c r="D24" s="15">
        <v>40161</v>
      </c>
      <c r="E24" s="16" t="s">
        <v>658</v>
      </c>
      <c r="F24" s="17"/>
      <c r="G24" s="17"/>
      <c r="H24" s="17">
        <f t="shared" si="0"/>
        <v>411.4899999999999</v>
      </c>
      <c r="I24" s="17">
        <f t="shared" si="1"/>
        <v>-326.72000000000003</v>
      </c>
      <c r="J24" s="17">
        <f t="shared" si="2"/>
        <v>411.4899999999999</v>
      </c>
      <c r="K24" s="17">
        <v>738.21</v>
      </c>
      <c r="L24" s="17">
        <f t="shared" si="3"/>
        <v>411.4899999999999</v>
      </c>
      <c r="M24" s="17" t="s">
        <v>599</v>
      </c>
    </row>
    <row r="25" spans="1:13" x14ac:dyDescent="0.25">
      <c r="A25" s="14">
        <v>20</v>
      </c>
      <c r="B25" s="15">
        <v>40155</v>
      </c>
      <c r="C25" s="15">
        <v>40178</v>
      </c>
      <c r="D25" s="15"/>
      <c r="E25" s="16" t="s">
        <v>21</v>
      </c>
      <c r="F25" s="17"/>
      <c r="G25" s="17">
        <v>2.06</v>
      </c>
      <c r="H25" s="17">
        <f t="shared" si="0"/>
        <v>413.5499999999999</v>
      </c>
      <c r="I25" s="17">
        <f t="shared" si="1"/>
        <v>-324.66000000000003</v>
      </c>
      <c r="J25" s="17">
        <f t="shared" si="2"/>
        <v>413.5499999999999</v>
      </c>
      <c r="K25" s="17">
        <v>738.21</v>
      </c>
      <c r="L25" s="17">
        <f t="shared" si="3"/>
        <v>413.5499999999999</v>
      </c>
      <c r="M25" s="17"/>
    </row>
    <row r="26" spans="1:13" x14ac:dyDescent="0.25">
      <c r="A26" s="14">
        <v>21</v>
      </c>
      <c r="B26" s="15">
        <v>40170</v>
      </c>
      <c r="C26" s="15"/>
      <c r="D26" s="15">
        <v>40189</v>
      </c>
      <c r="E26" s="16" t="s">
        <v>659</v>
      </c>
      <c r="F26" s="17"/>
      <c r="G26" s="17"/>
      <c r="H26" s="17">
        <f t="shared" si="0"/>
        <v>413.5499999999999</v>
      </c>
      <c r="I26" s="17">
        <f t="shared" si="1"/>
        <v>-324.66000000000003</v>
      </c>
      <c r="J26" s="17">
        <f t="shared" si="2"/>
        <v>413.5499999999999</v>
      </c>
      <c r="K26" s="17">
        <v>738.21</v>
      </c>
      <c r="L26" s="17">
        <f t="shared" si="3"/>
        <v>413.5499999999999</v>
      </c>
      <c r="M26" s="17" t="s">
        <v>596</v>
      </c>
    </row>
    <row r="27" spans="1:13" x14ac:dyDescent="0.25">
      <c r="A27" s="14">
        <v>22</v>
      </c>
      <c r="B27" s="15">
        <v>40178</v>
      </c>
      <c r="C27" s="15">
        <v>40178</v>
      </c>
      <c r="D27" s="15"/>
      <c r="E27" s="16" t="s">
        <v>22</v>
      </c>
      <c r="F27" s="17"/>
      <c r="G27" s="17">
        <v>88.25</v>
      </c>
      <c r="H27" s="17">
        <f t="shared" si="0"/>
        <v>501.7999999999999</v>
      </c>
      <c r="I27" s="17">
        <f t="shared" si="1"/>
        <v>-236.41000000000003</v>
      </c>
      <c r="J27" s="17">
        <f t="shared" si="2"/>
        <v>501.7999999999999</v>
      </c>
      <c r="K27" s="17">
        <v>738.21</v>
      </c>
      <c r="L27" s="17">
        <f t="shared" si="3"/>
        <v>501.7999999999999</v>
      </c>
      <c r="M27" s="17"/>
    </row>
    <row r="28" spans="1:13" x14ac:dyDescent="0.25">
      <c r="A28" s="14">
        <v>23</v>
      </c>
      <c r="B28" s="15">
        <v>40178</v>
      </c>
      <c r="C28" s="15"/>
      <c r="D28" s="15">
        <v>40200</v>
      </c>
      <c r="E28" s="16" t="s">
        <v>660</v>
      </c>
      <c r="F28" s="17"/>
      <c r="G28" s="17"/>
      <c r="H28" s="17">
        <f t="shared" si="0"/>
        <v>501.7999999999999</v>
      </c>
      <c r="I28" s="17">
        <f t="shared" si="1"/>
        <v>-236.41000000000003</v>
      </c>
      <c r="J28" s="17">
        <f t="shared" si="2"/>
        <v>501.7999999999999</v>
      </c>
      <c r="K28" s="17">
        <v>738.21</v>
      </c>
      <c r="L28" s="17">
        <f t="shared" si="3"/>
        <v>501.7999999999999</v>
      </c>
      <c r="M28" s="17"/>
    </row>
    <row r="29" spans="1:13" x14ac:dyDescent="0.25">
      <c r="A29" s="14">
        <v>24</v>
      </c>
      <c r="B29" s="15">
        <v>40179</v>
      </c>
      <c r="C29" s="15">
        <v>40210</v>
      </c>
      <c r="D29" s="15"/>
      <c r="E29" s="16" t="s">
        <v>34</v>
      </c>
      <c r="F29" s="17">
        <v>0.95</v>
      </c>
      <c r="G29" s="17"/>
      <c r="H29" s="17">
        <f t="shared" si="0"/>
        <v>500.84999999999991</v>
      </c>
      <c r="I29" s="17">
        <f t="shared" si="1"/>
        <v>-237.36</v>
      </c>
      <c r="J29" s="17">
        <f t="shared" si="2"/>
        <v>500.84999999999991</v>
      </c>
      <c r="K29" s="17">
        <v>738.21</v>
      </c>
      <c r="L29" s="17">
        <f t="shared" si="3"/>
        <v>500.84999999999991</v>
      </c>
      <c r="M29" s="17"/>
    </row>
    <row r="30" spans="1:13" x14ac:dyDescent="0.25">
      <c r="A30" s="14">
        <v>25</v>
      </c>
      <c r="B30" s="15">
        <v>40184</v>
      </c>
      <c r="C30" s="15">
        <v>40210</v>
      </c>
      <c r="D30" s="15"/>
      <c r="E30" s="16" t="s">
        <v>22</v>
      </c>
      <c r="F30" s="17"/>
      <c r="G30" s="17">
        <v>9.9600000000000009</v>
      </c>
      <c r="H30" s="17">
        <f t="shared" si="0"/>
        <v>510.80999999999989</v>
      </c>
      <c r="I30" s="17">
        <f t="shared" si="1"/>
        <v>-227.4</v>
      </c>
      <c r="J30" s="17">
        <f t="shared" si="2"/>
        <v>510.80999999999989</v>
      </c>
      <c r="K30" s="17">
        <v>738.21</v>
      </c>
      <c r="L30" s="17">
        <f t="shared" si="3"/>
        <v>510.80999999999989</v>
      </c>
      <c r="M30" s="17"/>
    </row>
    <row r="31" spans="1:13" x14ac:dyDescent="0.25">
      <c r="A31" s="14">
        <v>26</v>
      </c>
      <c r="B31" s="15">
        <v>40184</v>
      </c>
      <c r="C31" s="15">
        <v>40116</v>
      </c>
      <c r="D31" s="15"/>
      <c r="E31" s="16" t="s">
        <v>383</v>
      </c>
      <c r="F31" s="17">
        <v>74</v>
      </c>
      <c r="G31" s="17"/>
      <c r="H31" s="17">
        <f t="shared" si="0"/>
        <v>436.80999999999989</v>
      </c>
      <c r="I31" s="17">
        <f t="shared" si="1"/>
        <v>-301.39999999999998</v>
      </c>
      <c r="J31" s="17">
        <f t="shared" si="2"/>
        <v>436.80999999999989</v>
      </c>
      <c r="K31" s="17">
        <v>738.21</v>
      </c>
      <c r="L31" s="17">
        <f t="shared" si="3"/>
        <v>436.80999999999989</v>
      </c>
      <c r="M31" s="17"/>
    </row>
    <row r="32" spans="1:13" x14ac:dyDescent="0.25">
      <c r="A32" s="14">
        <v>27</v>
      </c>
      <c r="B32" s="15">
        <v>40184</v>
      </c>
      <c r="C32" s="15">
        <v>40210</v>
      </c>
      <c r="D32" s="15"/>
      <c r="E32" s="16" t="s">
        <v>34</v>
      </c>
      <c r="F32" s="17">
        <v>0.06</v>
      </c>
      <c r="G32" s="17"/>
      <c r="H32" s="17">
        <f t="shared" si="0"/>
        <v>436.74999999999989</v>
      </c>
      <c r="I32" s="17">
        <f t="shared" si="1"/>
        <v>-301.45999999999998</v>
      </c>
      <c r="J32" s="17">
        <f t="shared" si="2"/>
        <v>436.74999999999989</v>
      </c>
      <c r="K32" s="17">
        <v>738.21</v>
      </c>
      <c r="L32" s="17">
        <f t="shared" si="3"/>
        <v>436.74999999999989</v>
      </c>
      <c r="M32" s="17"/>
    </row>
    <row r="33" spans="1:13" x14ac:dyDescent="0.25">
      <c r="A33" s="14">
        <v>28</v>
      </c>
      <c r="B33" s="15">
        <v>40184</v>
      </c>
      <c r="C33" s="15">
        <v>40210</v>
      </c>
      <c r="D33" s="15"/>
      <c r="E33" s="16" t="s">
        <v>46</v>
      </c>
      <c r="F33" s="17">
        <v>148</v>
      </c>
      <c r="G33" s="17"/>
      <c r="H33" s="17">
        <f t="shared" si="0"/>
        <v>288.74999999999989</v>
      </c>
      <c r="I33" s="17">
        <f t="shared" si="1"/>
        <v>-449.46</v>
      </c>
      <c r="J33" s="17">
        <f t="shared" si="2"/>
        <v>288.74999999999989</v>
      </c>
      <c r="K33" s="17">
        <v>738.21</v>
      </c>
      <c r="L33" s="17">
        <f t="shared" si="3"/>
        <v>288.74999999999989</v>
      </c>
      <c r="M33" s="17"/>
    </row>
    <row r="34" spans="1:13" x14ac:dyDescent="0.25">
      <c r="A34" s="14">
        <v>29</v>
      </c>
      <c r="B34" s="15">
        <v>40186</v>
      </c>
      <c r="C34" s="15">
        <v>40210</v>
      </c>
      <c r="D34" s="15"/>
      <c r="E34" s="16" t="s">
        <v>21</v>
      </c>
      <c r="F34" s="17"/>
      <c r="G34" s="17">
        <v>1.88</v>
      </c>
      <c r="H34" s="17">
        <f t="shared" si="0"/>
        <v>290.62999999999988</v>
      </c>
      <c r="I34" s="17">
        <f t="shared" si="1"/>
        <v>-447.58</v>
      </c>
      <c r="J34" s="17">
        <f t="shared" si="2"/>
        <v>290.62999999999988</v>
      </c>
      <c r="K34" s="17">
        <v>738.21</v>
      </c>
      <c r="L34" s="17">
        <f t="shared" si="3"/>
        <v>290.62999999999988</v>
      </c>
      <c r="M34" s="17"/>
    </row>
    <row r="35" spans="1:13" x14ac:dyDescent="0.25">
      <c r="A35" s="14">
        <v>30</v>
      </c>
      <c r="B35" s="15">
        <v>40210</v>
      </c>
      <c r="C35" s="15"/>
      <c r="D35" s="15">
        <v>40231</v>
      </c>
      <c r="E35" s="16" t="s">
        <v>661</v>
      </c>
      <c r="F35" s="17"/>
      <c r="G35" s="17"/>
      <c r="H35" s="17">
        <f t="shared" si="0"/>
        <v>290.62999999999988</v>
      </c>
      <c r="I35" s="17">
        <f t="shared" si="1"/>
        <v>-447.58</v>
      </c>
      <c r="J35" s="17">
        <f t="shared" si="2"/>
        <v>290.62999999999988</v>
      </c>
      <c r="K35" s="17">
        <v>738.21</v>
      </c>
      <c r="L35" s="17">
        <f t="shared" si="3"/>
        <v>290.62999999999988</v>
      </c>
      <c r="M35" s="17"/>
    </row>
    <row r="36" spans="1:13" x14ac:dyDescent="0.25">
      <c r="A36" s="14">
        <v>31</v>
      </c>
      <c r="B36" s="15">
        <v>40217</v>
      </c>
      <c r="C36" s="15">
        <v>40240</v>
      </c>
      <c r="D36" s="15"/>
      <c r="E36" s="16" t="s">
        <v>21</v>
      </c>
      <c r="F36" s="17"/>
      <c r="G36" s="17">
        <v>0.9</v>
      </c>
      <c r="H36" s="17">
        <f t="shared" si="0"/>
        <v>291.52999999999986</v>
      </c>
      <c r="I36" s="17">
        <f t="shared" si="1"/>
        <v>-446.68</v>
      </c>
      <c r="J36" s="17">
        <f t="shared" si="2"/>
        <v>291.52999999999986</v>
      </c>
      <c r="K36" s="17">
        <v>738.21</v>
      </c>
      <c r="L36" s="17">
        <f t="shared" si="3"/>
        <v>291.52999999999986</v>
      </c>
      <c r="M36" s="17"/>
    </row>
    <row r="37" spans="1:13" x14ac:dyDescent="0.25">
      <c r="A37" s="14">
        <v>32</v>
      </c>
      <c r="B37" s="15">
        <v>40218</v>
      </c>
      <c r="C37" s="15">
        <v>40240</v>
      </c>
      <c r="D37" s="15"/>
      <c r="E37" s="16" t="s">
        <v>21</v>
      </c>
      <c r="F37" s="17"/>
      <c r="G37" s="17">
        <v>1.88</v>
      </c>
      <c r="H37" s="17">
        <f t="shared" si="0"/>
        <v>293.40999999999985</v>
      </c>
      <c r="I37" s="17">
        <f t="shared" si="1"/>
        <v>-444.8</v>
      </c>
      <c r="J37" s="17">
        <f t="shared" si="2"/>
        <v>293.40999999999985</v>
      </c>
      <c r="K37" s="17">
        <v>738.21</v>
      </c>
      <c r="L37" s="17">
        <f t="shared" si="3"/>
        <v>293.40999999999985</v>
      </c>
      <c r="M37" s="17"/>
    </row>
    <row r="38" spans="1:13" x14ac:dyDescent="0.25">
      <c r="A38" s="14">
        <v>33</v>
      </c>
      <c r="B38" s="15">
        <v>40240</v>
      </c>
      <c r="C38" s="15"/>
      <c r="D38" s="15">
        <v>40260</v>
      </c>
      <c r="E38" s="16" t="s">
        <v>662</v>
      </c>
      <c r="F38" s="17"/>
      <c r="G38" s="17"/>
      <c r="H38" s="17">
        <f t="shared" si="0"/>
        <v>293.40999999999985</v>
      </c>
      <c r="I38" s="17">
        <f t="shared" si="1"/>
        <v>-444.8</v>
      </c>
      <c r="J38" s="17">
        <f t="shared" si="2"/>
        <v>293.40999999999985</v>
      </c>
      <c r="K38" s="17">
        <v>738.21</v>
      </c>
      <c r="L38" s="17">
        <f t="shared" si="3"/>
        <v>293.40999999999985</v>
      </c>
      <c r="M38" s="17"/>
    </row>
    <row r="39" spans="1:13" x14ac:dyDescent="0.25">
      <c r="A39" s="14">
        <v>34</v>
      </c>
      <c r="B39" s="15">
        <v>40246</v>
      </c>
      <c r="C39" s="15">
        <v>40269</v>
      </c>
      <c r="D39" s="15"/>
      <c r="E39" s="16" t="s">
        <v>21</v>
      </c>
      <c r="F39" s="17"/>
      <c r="G39" s="17">
        <v>0.12</v>
      </c>
      <c r="H39" s="17">
        <f t="shared" si="0"/>
        <v>293.52999999999986</v>
      </c>
      <c r="I39" s="17">
        <f t="shared" si="1"/>
        <v>-444.68</v>
      </c>
      <c r="J39" s="17">
        <f t="shared" si="2"/>
        <v>293.52999999999986</v>
      </c>
      <c r="K39" s="17">
        <v>738.21</v>
      </c>
      <c r="L39" s="17">
        <f t="shared" si="3"/>
        <v>293.52999999999986</v>
      </c>
      <c r="M39" s="17"/>
    </row>
    <row r="40" spans="1:13" x14ac:dyDescent="0.25">
      <c r="A40" s="14">
        <v>35</v>
      </c>
      <c r="B40" s="15">
        <v>40247</v>
      </c>
      <c r="C40" s="15">
        <v>40269</v>
      </c>
      <c r="D40" s="15"/>
      <c r="E40" s="16" t="s">
        <v>21</v>
      </c>
      <c r="F40" s="17"/>
      <c r="G40" s="17">
        <v>0.9</v>
      </c>
      <c r="H40" s="17">
        <f t="shared" si="0"/>
        <v>294.42999999999984</v>
      </c>
      <c r="I40" s="17">
        <f t="shared" si="1"/>
        <v>-443.78000000000003</v>
      </c>
      <c r="J40" s="17">
        <f t="shared" si="2"/>
        <v>294.42999999999984</v>
      </c>
      <c r="K40" s="17">
        <v>738.21</v>
      </c>
      <c r="L40" s="17">
        <f t="shared" si="3"/>
        <v>294.42999999999984</v>
      </c>
      <c r="M40" s="17"/>
    </row>
    <row r="41" spans="1:13" x14ac:dyDescent="0.25">
      <c r="A41" s="14">
        <v>36</v>
      </c>
      <c r="B41" s="15">
        <v>40248</v>
      </c>
      <c r="C41" s="15">
        <v>40269</v>
      </c>
      <c r="D41" s="15"/>
      <c r="E41" s="16" t="s">
        <v>21</v>
      </c>
      <c r="F41" s="17"/>
      <c r="G41" s="17">
        <v>1.88</v>
      </c>
      <c r="H41" s="17">
        <f t="shared" si="0"/>
        <v>296.30999999999983</v>
      </c>
      <c r="I41" s="17">
        <f t="shared" si="1"/>
        <v>-441.90000000000003</v>
      </c>
      <c r="J41" s="17">
        <f t="shared" si="2"/>
        <v>296.30999999999983</v>
      </c>
      <c r="K41" s="17">
        <v>738.21</v>
      </c>
      <c r="L41" s="17">
        <f t="shared" si="3"/>
        <v>296.30999999999983</v>
      </c>
      <c r="M41" s="17"/>
    </row>
    <row r="42" spans="1:13" x14ac:dyDescent="0.25">
      <c r="A42" s="14">
        <v>37</v>
      </c>
      <c r="B42" s="15">
        <v>40269</v>
      </c>
      <c r="C42" s="15"/>
      <c r="D42" s="15">
        <v>40289</v>
      </c>
      <c r="E42" s="16" t="s">
        <v>663</v>
      </c>
      <c r="F42" s="17"/>
      <c r="G42" s="17"/>
      <c r="H42" s="17">
        <f t="shared" si="0"/>
        <v>296.30999999999983</v>
      </c>
      <c r="I42" s="17">
        <f t="shared" si="1"/>
        <v>-441.90000000000003</v>
      </c>
      <c r="J42" s="17">
        <f t="shared" si="2"/>
        <v>296.30999999999983</v>
      </c>
      <c r="K42" s="17">
        <v>738.21</v>
      </c>
      <c r="L42" s="17">
        <f t="shared" si="3"/>
        <v>296.30999999999983</v>
      </c>
      <c r="M42" s="17"/>
    </row>
    <row r="43" spans="1:13" x14ac:dyDescent="0.25">
      <c r="A43" s="14">
        <v>38</v>
      </c>
      <c r="B43" s="15">
        <v>40275</v>
      </c>
      <c r="C43" s="15">
        <v>40301</v>
      </c>
      <c r="D43" s="15"/>
      <c r="E43" s="16" t="s">
        <v>21</v>
      </c>
      <c r="F43" s="17"/>
      <c r="G43" s="17">
        <v>0.12</v>
      </c>
      <c r="H43" s="17">
        <f t="shared" si="0"/>
        <v>296.42999999999984</v>
      </c>
      <c r="I43" s="17">
        <f t="shared" si="1"/>
        <v>-441.78000000000003</v>
      </c>
      <c r="J43" s="17">
        <f t="shared" si="2"/>
        <v>296.42999999999984</v>
      </c>
      <c r="K43" s="17">
        <v>738.21</v>
      </c>
      <c r="L43" s="17">
        <f t="shared" si="3"/>
        <v>296.42999999999984</v>
      </c>
      <c r="M43" s="17"/>
    </row>
    <row r="44" spans="1:13" x14ac:dyDescent="0.25">
      <c r="A44" s="14">
        <v>39</v>
      </c>
      <c r="B44" s="15">
        <v>39911</v>
      </c>
      <c r="C44" s="15">
        <v>40301</v>
      </c>
      <c r="D44" s="15"/>
      <c r="E44" s="16" t="s">
        <v>21</v>
      </c>
      <c r="F44" s="17"/>
      <c r="G44" s="17">
        <v>0.9</v>
      </c>
      <c r="H44" s="17">
        <f t="shared" si="0"/>
        <v>297.32999999999981</v>
      </c>
      <c r="I44" s="17">
        <f t="shared" si="1"/>
        <v>-440.88000000000005</v>
      </c>
      <c r="J44" s="17">
        <f t="shared" si="2"/>
        <v>297.32999999999981</v>
      </c>
      <c r="K44" s="17">
        <v>738.21</v>
      </c>
      <c r="L44" s="17">
        <f t="shared" si="3"/>
        <v>297.32999999999981</v>
      </c>
      <c r="M44" s="17"/>
    </row>
    <row r="45" spans="1:13" x14ac:dyDescent="0.25">
      <c r="A45" s="14">
        <v>40</v>
      </c>
      <c r="B45" s="15">
        <v>39912</v>
      </c>
      <c r="C45" s="15">
        <v>40301</v>
      </c>
      <c r="D45" s="15"/>
      <c r="E45" s="16" t="s">
        <v>21</v>
      </c>
      <c r="F45" s="17"/>
      <c r="G45" s="17">
        <v>1.88</v>
      </c>
      <c r="H45" s="17">
        <f t="shared" si="0"/>
        <v>299.20999999999981</v>
      </c>
      <c r="I45" s="17">
        <f t="shared" si="1"/>
        <v>-439.00000000000006</v>
      </c>
      <c r="J45" s="17">
        <f t="shared" si="2"/>
        <v>299.20999999999981</v>
      </c>
      <c r="K45" s="17">
        <v>738.21</v>
      </c>
      <c r="L45" s="17">
        <f t="shared" si="3"/>
        <v>299.20999999999981</v>
      </c>
      <c r="M45" s="17"/>
    </row>
    <row r="46" spans="1:13" x14ac:dyDescent="0.25">
      <c r="A46" s="14">
        <v>41</v>
      </c>
      <c r="B46" s="15">
        <v>40301</v>
      </c>
      <c r="C46" s="15"/>
      <c r="D46" s="15">
        <v>40319</v>
      </c>
      <c r="E46" s="16" t="s">
        <v>664</v>
      </c>
      <c r="F46" s="17"/>
      <c r="G46" s="17"/>
      <c r="H46" s="17">
        <f t="shared" si="0"/>
        <v>299.20999999999981</v>
      </c>
      <c r="I46" s="17">
        <f t="shared" si="1"/>
        <v>-439.00000000000006</v>
      </c>
      <c r="J46" s="17">
        <f t="shared" si="2"/>
        <v>299.20999999999981</v>
      </c>
      <c r="K46" s="17">
        <v>738.21</v>
      </c>
      <c r="L46" s="17">
        <f t="shared" si="3"/>
        <v>299.20999999999981</v>
      </c>
      <c r="M46" s="17"/>
    </row>
    <row r="47" spans="1:13" x14ac:dyDescent="0.25">
      <c r="A47" s="14">
        <v>42</v>
      </c>
      <c r="B47" s="15">
        <v>40304</v>
      </c>
      <c r="C47" s="15">
        <v>40331</v>
      </c>
      <c r="D47" s="15"/>
      <c r="E47" s="16" t="s">
        <v>21</v>
      </c>
      <c r="F47" s="17"/>
      <c r="G47" s="17">
        <v>0.12</v>
      </c>
      <c r="H47" s="17">
        <f t="shared" si="0"/>
        <v>299.32999999999981</v>
      </c>
      <c r="I47" s="17">
        <f t="shared" si="1"/>
        <v>-438.88000000000005</v>
      </c>
      <c r="J47" s="17">
        <f t="shared" si="2"/>
        <v>299.32999999999981</v>
      </c>
      <c r="K47" s="17">
        <v>738.21</v>
      </c>
      <c r="L47" s="17">
        <f t="shared" si="3"/>
        <v>299.32999999999981</v>
      </c>
      <c r="M47" s="17"/>
    </row>
    <row r="48" spans="1:13" x14ac:dyDescent="0.25">
      <c r="A48" s="14">
        <v>43</v>
      </c>
      <c r="B48" s="15">
        <v>40305</v>
      </c>
      <c r="C48" s="15">
        <v>40331</v>
      </c>
      <c r="D48" s="15"/>
      <c r="E48" s="16" t="s">
        <v>21</v>
      </c>
      <c r="F48" s="17"/>
      <c r="G48" s="17">
        <v>0.9</v>
      </c>
      <c r="H48" s="17">
        <f t="shared" si="0"/>
        <v>300.22999999999979</v>
      </c>
      <c r="I48" s="17">
        <f t="shared" si="1"/>
        <v>-437.98000000000008</v>
      </c>
      <c r="J48" s="17">
        <f t="shared" si="2"/>
        <v>300.22999999999979</v>
      </c>
      <c r="K48" s="17">
        <v>738.21</v>
      </c>
      <c r="L48" s="17">
        <f t="shared" si="3"/>
        <v>300.22999999999979</v>
      </c>
      <c r="M48" s="17"/>
    </row>
    <row r="49" spans="1:13" x14ac:dyDescent="0.25">
      <c r="A49" s="14">
        <v>44</v>
      </c>
      <c r="B49" s="15">
        <v>43961</v>
      </c>
      <c r="C49" s="15">
        <v>40331</v>
      </c>
      <c r="D49" s="15"/>
      <c r="E49" s="16" t="s">
        <v>21</v>
      </c>
      <c r="F49" s="17"/>
      <c r="G49" s="17">
        <v>1.88</v>
      </c>
      <c r="H49" s="17">
        <f t="shared" si="0"/>
        <v>302.10999999999979</v>
      </c>
      <c r="I49" s="17">
        <f t="shared" si="1"/>
        <v>-436.10000000000008</v>
      </c>
      <c r="J49" s="17">
        <f t="shared" si="2"/>
        <v>302.10999999999979</v>
      </c>
      <c r="K49" s="17">
        <v>738.21</v>
      </c>
      <c r="L49" s="17">
        <f t="shared" si="3"/>
        <v>302.10999999999979</v>
      </c>
      <c r="M49" s="17"/>
    </row>
    <row r="50" spans="1:13" x14ac:dyDescent="0.25">
      <c r="A50" s="14">
        <v>45</v>
      </c>
      <c r="B50" s="15">
        <v>40331</v>
      </c>
      <c r="C50" s="15"/>
      <c r="D50" s="15">
        <v>40351</v>
      </c>
      <c r="E50" s="16" t="s">
        <v>665</v>
      </c>
      <c r="F50" s="17"/>
      <c r="G50" s="17"/>
      <c r="H50" s="17">
        <f t="shared" si="0"/>
        <v>302.10999999999979</v>
      </c>
      <c r="I50" s="17">
        <f t="shared" si="1"/>
        <v>-436.10000000000008</v>
      </c>
      <c r="J50" s="17">
        <f t="shared" si="2"/>
        <v>302.10999999999979</v>
      </c>
      <c r="K50" s="17">
        <v>738.21</v>
      </c>
      <c r="L50" s="17">
        <f t="shared" si="3"/>
        <v>302.10999999999979</v>
      </c>
      <c r="M50" s="17"/>
    </row>
    <row r="51" spans="1:13" x14ac:dyDescent="0.25">
      <c r="A51" s="14">
        <v>46</v>
      </c>
      <c r="B51" s="18">
        <v>40336</v>
      </c>
      <c r="C51" s="15">
        <v>40360</v>
      </c>
      <c r="D51" s="15"/>
      <c r="E51" s="16" t="s">
        <v>21</v>
      </c>
      <c r="F51" s="17"/>
      <c r="G51" s="17">
        <v>0.12</v>
      </c>
      <c r="H51" s="17">
        <f t="shared" si="0"/>
        <v>302.22999999999979</v>
      </c>
      <c r="I51" s="17">
        <f t="shared" si="1"/>
        <v>-435.98000000000008</v>
      </c>
      <c r="J51" s="17">
        <f t="shared" si="2"/>
        <v>302.22999999999979</v>
      </c>
      <c r="K51" s="17">
        <v>738.21</v>
      </c>
      <c r="L51" s="17">
        <f t="shared" si="3"/>
        <v>302.22999999999979</v>
      </c>
      <c r="M51" s="17"/>
    </row>
    <row r="52" spans="1:13" x14ac:dyDescent="0.25">
      <c r="A52" s="14">
        <v>47</v>
      </c>
      <c r="B52" s="15">
        <v>40336</v>
      </c>
      <c r="C52" s="15"/>
      <c r="D52" s="15"/>
      <c r="E52" s="16" t="s">
        <v>666</v>
      </c>
      <c r="F52" s="17"/>
      <c r="G52" s="17"/>
      <c r="H52" s="17">
        <f t="shared" si="0"/>
        <v>302.22999999999979</v>
      </c>
      <c r="I52" s="17">
        <f t="shared" si="1"/>
        <v>-435.98000000000008</v>
      </c>
      <c r="J52" s="17">
        <f t="shared" si="2"/>
        <v>302.22999999999979</v>
      </c>
      <c r="K52" s="17">
        <v>738.21</v>
      </c>
      <c r="L52" s="17">
        <f t="shared" si="3"/>
        <v>302.22999999999979</v>
      </c>
      <c r="M52" s="17"/>
    </row>
    <row r="53" spans="1:13" x14ac:dyDescent="0.25">
      <c r="A53" s="14">
        <v>48</v>
      </c>
      <c r="B53" s="15">
        <v>40360</v>
      </c>
      <c r="C53" s="15"/>
      <c r="D53" s="15">
        <v>40381</v>
      </c>
      <c r="E53" s="16" t="s">
        <v>667</v>
      </c>
      <c r="F53" s="17"/>
      <c r="G53" s="17"/>
      <c r="H53" s="17">
        <f t="shared" si="0"/>
        <v>302.22999999999979</v>
      </c>
      <c r="I53" s="17">
        <f t="shared" si="1"/>
        <v>-435.98000000000008</v>
      </c>
      <c r="J53" s="17">
        <f t="shared" si="2"/>
        <v>302.22999999999979</v>
      </c>
      <c r="K53" s="17">
        <v>738.21</v>
      </c>
      <c r="L53" s="17">
        <f t="shared" si="3"/>
        <v>302.22999999999979</v>
      </c>
      <c r="M53" s="17"/>
    </row>
    <row r="54" spans="1:13" x14ac:dyDescent="0.25">
      <c r="A54" s="14">
        <v>49</v>
      </c>
      <c r="B54" s="15">
        <v>40392</v>
      </c>
      <c r="C54" s="15"/>
      <c r="D54" s="15">
        <v>40410</v>
      </c>
      <c r="E54" s="16" t="s">
        <v>667</v>
      </c>
      <c r="F54" s="17"/>
      <c r="G54" s="17"/>
      <c r="H54" s="17">
        <f t="shared" si="0"/>
        <v>302.22999999999979</v>
      </c>
      <c r="I54" s="17">
        <f t="shared" si="1"/>
        <v>-435.98000000000008</v>
      </c>
      <c r="J54" s="17">
        <f t="shared" si="2"/>
        <v>302.22999999999979</v>
      </c>
      <c r="K54" s="17">
        <v>738.21</v>
      </c>
      <c r="L54" s="17">
        <f t="shared" si="3"/>
        <v>302.22999999999979</v>
      </c>
      <c r="M54" s="17"/>
    </row>
    <row r="55" spans="1:13" x14ac:dyDescent="0.25">
      <c r="A55" s="14">
        <v>50</v>
      </c>
      <c r="B55" s="15">
        <v>40682</v>
      </c>
      <c r="C55" s="15"/>
      <c r="D55" s="15"/>
      <c r="E55" s="16" t="s">
        <v>172</v>
      </c>
      <c r="F55" s="17"/>
      <c r="G55" s="17"/>
      <c r="H55" s="17">
        <f t="shared" si="0"/>
        <v>302.22999999999979</v>
      </c>
      <c r="I55" s="17">
        <f t="shared" si="1"/>
        <v>-435.98000000000008</v>
      </c>
      <c r="J55" s="17">
        <f t="shared" si="2"/>
        <v>302.22999999999979</v>
      </c>
      <c r="K55" s="17">
        <v>738.21</v>
      </c>
      <c r="L55" s="17">
        <f t="shared" si="3"/>
        <v>302.22999999999979</v>
      </c>
      <c r="M55" s="17"/>
    </row>
    <row r="56" spans="1:13" x14ac:dyDescent="0.25">
      <c r="A56" s="14">
        <v>51</v>
      </c>
      <c r="B56" s="15">
        <v>40682</v>
      </c>
      <c r="C56" s="15"/>
      <c r="D56" s="15"/>
      <c r="E56" s="16" t="s">
        <v>668</v>
      </c>
      <c r="F56" s="17">
        <v>391.83</v>
      </c>
      <c r="G56" s="17">
        <v>391.83</v>
      </c>
      <c r="H56" s="17">
        <f>H54-F56+G56</f>
        <v>302.22999999999979</v>
      </c>
      <c r="I56" s="17">
        <f>I54-F56+G56</f>
        <v>-435.98000000000008</v>
      </c>
      <c r="J56" s="17">
        <f>J54+G56-F56</f>
        <v>302.22999999999973</v>
      </c>
      <c r="K56" s="17">
        <v>738.21</v>
      </c>
      <c r="L56" s="17">
        <f>L54-F56+G56</f>
        <v>302.22999999999979</v>
      </c>
      <c r="M56" s="17"/>
    </row>
    <row r="57" spans="1:13" x14ac:dyDescent="0.25">
      <c r="A57" s="14">
        <v>52</v>
      </c>
      <c r="B57" s="15">
        <v>40682</v>
      </c>
      <c r="C57" s="15"/>
      <c r="D57" s="15"/>
      <c r="E57" s="16" t="s">
        <v>60</v>
      </c>
      <c r="F57" s="17">
        <v>16.27</v>
      </c>
      <c r="G57" s="17"/>
      <c r="H57" s="17">
        <f t="shared" si="0"/>
        <v>285.95999999999981</v>
      </c>
      <c r="I57" s="17">
        <f t="shared" si="1"/>
        <v>-452.25000000000006</v>
      </c>
      <c r="J57" s="17">
        <f t="shared" si="2"/>
        <v>285.95999999999975</v>
      </c>
      <c r="K57" s="17">
        <v>738.21</v>
      </c>
      <c r="L57" s="17">
        <f t="shared" si="3"/>
        <v>285.95999999999981</v>
      </c>
      <c r="M57" s="17"/>
    </row>
    <row r="58" spans="1:13" x14ac:dyDescent="0.25">
      <c r="A58" s="14">
        <v>53</v>
      </c>
      <c r="B58" s="15">
        <v>40682</v>
      </c>
      <c r="C58" s="15"/>
      <c r="D58" s="15">
        <v>40703</v>
      </c>
      <c r="E58" s="16" t="s">
        <v>669</v>
      </c>
      <c r="F58" s="17"/>
      <c r="G58" s="17"/>
      <c r="H58" s="17">
        <f t="shared" si="0"/>
        <v>285.95999999999981</v>
      </c>
      <c r="I58" s="17">
        <f t="shared" si="1"/>
        <v>-452.25000000000006</v>
      </c>
      <c r="J58" s="17">
        <f t="shared" si="2"/>
        <v>285.95999999999975</v>
      </c>
      <c r="K58" s="17">
        <v>738.21</v>
      </c>
      <c r="L58" s="17">
        <f t="shared" si="3"/>
        <v>285.95999999999981</v>
      </c>
      <c r="M58" s="17"/>
    </row>
    <row r="59" spans="1:13" x14ac:dyDescent="0.25">
      <c r="A59" s="14">
        <v>54</v>
      </c>
      <c r="B59" s="15">
        <v>40690</v>
      </c>
      <c r="C59" s="15"/>
      <c r="D59" s="15"/>
      <c r="E59" s="16" t="s">
        <v>172</v>
      </c>
      <c r="F59" s="17"/>
      <c r="G59" s="17"/>
      <c r="H59" s="17">
        <f t="shared" si="0"/>
        <v>285.95999999999981</v>
      </c>
      <c r="I59" s="17">
        <f t="shared" si="1"/>
        <v>-452.25000000000006</v>
      </c>
      <c r="J59" s="17">
        <f t="shared" si="2"/>
        <v>285.95999999999975</v>
      </c>
      <c r="K59" s="17">
        <v>738.21</v>
      </c>
      <c r="L59" s="17">
        <f t="shared" si="3"/>
        <v>285.95999999999981</v>
      </c>
      <c r="M59" s="17"/>
    </row>
    <row r="60" spans="1:13" x14ac:dyDescent="0.25">
      <c r="A60" s="14">
        <v>55</v>
      </c>
      <c r="B60" s="15">
        <v>40695</v>
      </c>
      <c r="C60" s="15"/>
      <c r="D60" s="15">
        <v>40715</v>
      </c>
      <c r="E60" s="16" t="s">
        <v>669</v>
      </c>
      <c r="F60" s="17"/>
      <c r="G60" s="17"/>
      <c r="H60" s="17">
        <f>H58-F60+G60</f>
        <v>285.95999999999981</v>
      </c>
      <c r="I60" s="17">
        <f>I58-F60+G60</f>
        <v>-452.25000000000006</v>
      </c>
      <c r="J60" s="17">
        <f>J58+G60-F60</f>
        <v>285.95999999999975</v>
      </c>
      <c r="K60" s="17">
        <v>738.21</v>
      </c>
      <c r="L60" s="17">
        <f>L58-F60+G60</f>
        <v>285.95999999999981</v>
      </c>
      <c r="M60" s="17"/>
    </row>
    <row r="61" spans="1:13" x14ac:dyDescent="0.25">
      <c r="A61" s="14">
        <v>56</v>
      </c>
      <c r="B61" s="15">
        <v>40698</v>
      </c>
      <c r="C61" s="15">
        <v>40116</v>
      </c>
      <c r="D61" s="15"/>
      <c r="E61" s="16" t="s">
        <v>28</v>
      </c>
      <c r="F61" s="17">
        <v>37</v>
      </c>
      <c r="G61" s="17">
        <v>37</v>
      </c>
      <c r="H61" s="17">
        <f t="shared" si="0"/>
        <v>285.95999999999981</v>
      </c>
      <c r="I61" s="17">
        <f t="shared" si="1"/>
        <v>-452.25000000000006</v>
      </c>
      <c r="J61" s="17">
        <f t="shared" si="2"/>
        <v>285.95999999999975</v>
      </c>
      <c r="K61" s="17">
        <v>738.21</v>
      </c>
      <c r="L61" s="17">
        <f t="shared" si="3"/>
        <v>285.95999999999981</v>
      </c>
      <c r="M61" s="17"/>
    </row>
    <row r="62" spans="1:13" x14ac:dyDescent="0.25">
      <c r="A62" s="14">
        <v>57</v>
      </c>
      <c r="B62" s="15">
        <v>40698</v>
      </c>
      <c r="C62" s="15"/>
      <c r="D62" s="15"/>
      <c r="E62" s="16" t="s">
        <v>31</v>
      </c>
      <c r="F62" s="17">
        <v>746</v>
      </c>
      <c r="G62" s="17">
        <v>746</v>
      </c>
      <c r="H62" s="17">
        <f t="shared" si="0"/>
        <v>285.95999999999981</v>
      </c>
      <c r="I62" s="17">
        <f t="shared" si="1"/>
        <v>-452.25</v>
      </c>
      <c r="J62" s="17">
        <f t="shared" si="2"/>
        <v>285.95999999999981</v>
      </c>
      <c r="K62" s="17">
        <v>738.21</v>
      </c>
      <c r="L62" s="17">
        <f t="shared" si="3"/>
        <v>285.95999999999981</v>
      </c>
      <c r="M62" s="17"/>
    </row>
    <row r="63" spans="1:13" x14ac:dyDescent="0.25">
      <c r="A63" s="14">
        <v>58</v>
      </c>
      <c r="B63" s="15">
        <v>40698</v>
      </c>
      <c r="C63" s="15"/>
      <c r="D63" s="15"/>
      <c r="E63" s="16" t="s">
        <v>172</v>
      </c>
      <c r="F63" s="17"/>
      <c r="G63" s="17"/>
      <c r="H63" s="17">
        <f t="shared" ref="H63:H66" si="4">H61-F63+G63</f>
        <v>285.95999999999981</v>
      </c>
      <c r="I63" s="17">
        <f t="shared" ref="I63:I66" si="5">I61-F63+G63</f>
        <v>-452.25000000000006</v>
      </c>
      <c r="J63" s="17">
        <f t="shared" ref="J63:J66" si="6">J61+G63-F63</f>
        <v>285.95999999999975</v>
      </c>
      <c r="K63" s="17">
        <v>738.21</v>
      </c>
      <c r="L63" s="17">
        <f t="shared" ref="L63:L66" si="7">L61-F63+G63</f>
        <v>285.95999999999981</v>
      </c>
      <c r="M63" s="17"/>
    </row>
    <row r="64" spans="1:13" x14ac:dyDescent="0.25">
      <c r="A64" s="14">
        <v>59</v>
      </c>
      <c r="B64" s="15">
        <v>40701</v>
      </c>
      <c r="C64" s="15"/>
      <c r="D64" s="15"/>
      <c r="E64" s="16" t="s">
        <v>172</v>
      </c>
      <c r="F64" s="17"/>
      <c r="G64" s="17"/>
      <c r="H64" s="17">
        <f t="shared" si="4"/>
        <v>285.95999999999981</v>
      </c>
      <c r="I64" s="17">
        <f t="shared" si="5"/>
        <v>-452.25</v>
      </c>
      <c r="J64" s="17">
        <f t="shared" si="6"/>
        <v>285.95999999999981</v>
      </c>
      <c r="K64" s="17">
        <v>738.21</v>
      </c>
      <c r="L64" s="17">
        <f t="shared" si="7"/>
        <v>285.95999999999981</v>
      </c>
      <c r="M64" s="17"/>
    </row>
    <row r="65" spans="1:13" x14ac:dyDescent="0.25">
      <c r="A65" s="14">
        <v>60</v>
      </c>
      <c r="B65" s="15">
        <v>40703</v>
      </c>
      <c r="C65" s="15"/>
      <c r="D65" s="15"/>
      <c r="E65" s="16" t="s">
        <v>85</v>
      </c>
      <c r="F65" s="17"/>
      <c r="G65" s="17"/>
      <c r="H65" s="17">
        <f t="shared" si="4"/>
        <v>285.95999999999981</v>
      </c>
      <c r="I65" s="17">
        <f t="shared" si="5"/>
        <v>-452.25000000000006</v>
      </c>
      <c r="J65" s="17">
        <f t="shared" si="6"/>
        <v>285.95999999999975</v>
      </c>
      <c r="K65" s="17">
        <v>738.21</v>
      </c>
      <c r="L65" s="17">
        <f t="shared" si="7"/>
        <v>285.95999999999981</v>
      </c>
      <c r="M65" s="17" t="s">
        <v>87</v>
      </c>
    </row>
    <row r="66" spans="1:13" x14ac:dyDescent="0.25">
      <c r="A66" s="14">
        <v>61</v>
      </c>
      <c r="B66" s="15">
        <v>40722</v>
      </c>
      <c r="C66" s="15"/>
      <c r="D66" s="15"/>
      <c r="E66" s="16" t="s">
        <v>670</v>
      </c>
      <c r="F66" s="17"/>
      <c r="G66" s="17"/>
      <c r="H66" s="17">
        <f t="shared" si="4"/>
        <v>285.95999999999981</v>
      </c>
      <c r="I66" s="17">
        <f t="shared" si="5"/>
        <v>-452.25</v>
      </c>
      <c r="J66" s="17">
        <f t="shared" si="6"/>
        <v>285.95999999999981</v>
      </c>
      <c r="K66" s="17">
        <v>738.21</v>
      </c>
      <c r="L66" s="17">
        <f t="shared" si="7"/>
        <v>285.95999999999981</v>
      </c>
      <c r="M66" s="17" t="s">
        <v>671</v>
      </c>
    </row>
    <row r="67" spans="1:13" x14ac:dyDescent="0.25">
      <c r="A67" s="14">
        <v>62</v>
      </c>
      <c r="B67" s="15">
        <v>40714</v>
      </c>
      <c r="C67" s="15">
        <v>40724</v>
      </c>
      <c r="D67" s="15"/>
      <c r="E67" s="16" t="s">
        <v>21</v>
      </c>
      <c r="F67" s="17"/>
      <c r="G67" s="17">
        <v>2.78</v>
      </c>
      <c r="H67" s="17">
        <f>H62-F67+G67</f>
        <v>288.73999999999978</v>
      </c>
      <c r="I67" s="17">
        <f>I62-F67+G67</f>
        <v>-449.47</v>
      </c>
      <c r="J67" s="17">
        <f>J62+G67-F67</f>
        <v>288.73999999999978</v>
      </c>
      <c r="K67" s="17">
        <v>738.21</v>
      </c>
      <c r="L67" s="17">
        <f>L62-F67+G67</f>
        <v>288.73999999999978</v>
      </c>
      <c r="M67" s="17"/>
    </row>
    <row r="68" spans="1:13" x14ac:dyDescent="0.25">
      <c r="A68" s="14">
        <v>63</v>
      </c>
      <c r="B68" s="15">
        <v>40718</v>
      </c>
      <c r="C68" s="15">
        <v>40724</v>
      </c>
      <c r="D68" s="15"/>
      <c r="E68" s="16" t="s">
        <v>21</v>
      </c>
      <c r="F68" s="17"/>
      <c r="G68" s="17">
        <v>0.08</v>
      </c>
      <c r="H68" s="17">
        <f t="shared" si="0"/>
        <v>288.81999999999977</v>
      </c>
      <c r="I68" s="17">
        <f t="shared" si="1"/>
        <v>-449.39000000000004</v>
      </c>
      <c r="J68" s="17">
        <f t="shared" si="2"/>
        <v>288.81999999999977</v>
      </c>
      <c r="K68" s="17">
        <v>738.21</v>
      </c>
      <c r="L68" s="17">
        <f t="shared" si="3"/>
        <v>288.81999999999977</v>
      </c>
      <c r="M68" s="17"/>
    </row>
    <row r="69" spans="1:13" x14ac:dyDescent="0.25">
      <c r="A69" s="14">
        <v>64</v>
      </c>
      <c r="B69" s="15">
        <v>40724</v>
      </c>
      <c r="C69" s="15"/>
      <c r="D69" s="15">
        <v>40745</v>
      </c>
      <c r="E69" s="16" t="s">
        <v>672</v>
      </c>
      <c r="F69" s="17"/>
      <c r="G69" s="17"/>
      <c r="H69" s="17">
        <f t="shared" si="0"/>
        <v>288.81999999999977</v>
      </c>
      <c r="I69" s="17">
        <f t="shared" si="1"/>
        <v>-449.39000000000004</v>
      </c>
      <c r="J69" s="17">
        <f t="shared" si="2"/>
        <v>288.81999999999977</v>
      </c>
      <c r="K69" s="17">
        <v>738.21</v>
      </c>
      <c r="L69" s="17">
        <f t="shared" si="3"/>
        <v>288.81999999999977</v>
      </c>
      <c r="M69" s="17"/>
    </row>
    <row r="70" spans="1:13" x14ac:dyDescent="0.25">
      <c r="A70" s="14">
        <v>65</v>
      </c>
      <c r="B70" s="15">
        <v>40744</v>
      </c>
      <c r="C70" s="15">
        <v>40756</v>
      </c>
      <c r="D70" s="15"/>
      <c r="E70" s="16" t="s">
        <v>21</v>
      </c>
      <c r="F70" s="17"/>
      <c r="G70" s="17">
        <v>2.78</v>
      </c>
      <c r="H70" s="17">
        <f t="shared" si="0"/>
        <v>291.59999999999974</v>
      </c>
      <c r="I70" s="17">
        <f t="shared" si="1"/>
        <v>-446.61000000000007</v>
      </c>
      <c r="J70" s="17">
        <f t="shared" si="2"/>
        <v>291.59999999999974</v>
      </c>
      <c r="K70" s="17">
        <v>738.21</v>
      </c>
      <c r="L70" s="17">
        <f t="shared" si="3"/>
        <v>291.59999999999974</v>
      </c>
      <c r="M70" s="17"/>
    </row>
    <row r="71" spans="1:13" x14ac:dyDescent="0.25">
      <c r="A71" s="14">
        <v>66</v>
      </c>
      <c r="B71" s="15">
        <v>40750</v>
      </c>
      <c r="C71" s="15">
        <v>40756</v>
      </c>
      <c r="D71" s="15"/>
      <c r="E71" s="16" t="s">
        <v>21</v>
      </c>
      <c r="F71" s="17"/>
      <c r="G71" s="17">
        <v>0.08</v>
      </c>
      <c r="H71" s="17">
        <f t="shared" ref="H71:H79" si="8">H70-F71+G71</f>
        <v>291.67999999999972</v>
      </c>
      <c r="I71" s="17">
        <f t="shared" si="1"/>
        <v>-446.53000000000009</v>
      </c>
      <c r="J71" s="17">
        <f t="shared" si="2"/>
        <v>291.67999999999972</v>
      </c>
      <c r="K71" s="17">
        <v>738.21</v>
      </c>
      <c r="L71" s="17">
        <f t="shared" si="3"/>
        <v>291.67999999999972</v>
      </c>
      <c r="M71" s="17"/>
    </row>
    <row r="72" spans="1:13" x14ac:dyDescent="0.25">
      <c r="A72" s="14">
        <v>67</v>
      </c>
      <c r="B72" s="15">
        <v>40756</v>
      </c>
      <c r="C72" s="15"/>
      <c r="D72" s="15">
        <v>40776</v>
      </c>
      <c r="E72" s="16" t="s">
        <v>673</v>
      </c>
      <c r="F72" s="17"/>
      <c r="G72" s="17"/>
      <c r="H72" s="17">
        <f t="shared" si="8"/>
        <v>291.67999999999972</v>
      </c>
      <c r="I72" s="17">
        <f t="shared" ref="I72:I79" si="9">I71-F72+G72</f>
        <v>-446.53000000000009</v>
      </c>
      <c r="J72" s="17">
        <f t="shared" ref="J72:J79" si="10">J71+G72-F72</f>
        <v>291.67999999999972</v>
      </c>
      <c r="K72" s="17">
        <v>738.21</v>
      </c>
      <c r="L72" s="17">
        <f t="shared" ref="L72:L79" si="11">L71-F72+G72</f>
        <v>291.67999999999972</v>
      </c>
      <c r="M72" s="17"/>
    </row>
    <row r="73" spans="1:13" x14ac:dyDescent="0.25">
      <c r="A73" s="14">
        <v>68</v>
      </c>
      <c r="B73" s="15">
        <v>40773</v>
      </c>
      <c r="C73" s="15">
        <v>40786</v>
      </c>
      <c r="D73" s="15"/>
      <c r="E73" s="16" t="s">
        <v>21</v>
      </c>
      <c r="F73" s="17"/>
      <c r="G73" s="17">
        <v>2.78</v>
      </c>
      <c r="H73" s="17">
        <f t="shared" si="8"/>
        <v>294.4599999999997</v>
      </c>
      <c r="I73" s="17">
        <f t="shared" si="9"/>
        <v>-443.75000000000011</v>
      </c>
      <c r="J73" s="17">
        <f t="shared" si="10"/>
        <v>294.4599999999997</v>
      </c>
      <c r="K73" s="17">
        <v>738.21</v>
      </c>
      <c r="L73" s="17">
        <f t="shared" si="11"/>
        <v>294.4599999999997</v>
      </c>
      <c r="M73" s="17"/>
    </row>
    <row r="74" spans="1:13" x14ac:dyDescent="0.25">
      <c r="A74" s="14">
        <v>69</v>
      </c>
      <c r="B74" s="15">
        <v>40779</v>
      </c>
      <c r="C74" s="15">
        <v>40786</v>
      </c>
      <c r="D74" s="15"/>
      <c r="E74" s="16" t="s">
        <v>21</v>
      </c>
      <c r="F74" s="17"/>
      <c r="G74" s="17">
        <v>0.08</v>
      </c>
      <c r="H74" s="17">
        <f t="shared" si="8"/>
        <v>294.53999999999968</v>
      </c>
      <c r="I74" s="17">
        <f t="shared" si="9"/>
        <v>-443.67000000000013</v>
      </c>
      <c r="J74" s="17">
        <f t="shared" si="10"/>
        <v>294.53999999999968</v>
      </c>
      <c r="K74" s="17">
        <v>738.21</v>
      </c>
      <c r="L74" s="17">
        <f t="shared" si="11"/>
        <v>294.53999999999968</v>
      </c>
      <c r="M74" s="17"/>
    </row>
    <row r="75" spans="1:13" x14ac:dyDescent="0.25">
      <c r="A75" s="14">
        <v>70</v>
      </c>
      <c r="B75" s="15">
        <v>40786</v>
      </c>
      <c r="C75" s="15"/>
      <c r="D75" s="15">
        <v>40807</v>
      </c>
      <c r="E75" s="16" t="s">
        <v>674</v>
      </c>
      <c r="F75" s="17"/>
      <c r="G75" s="17"/>
      <c r="H75" s="17">
        <f t="shared" si="8"/>
        <v>294.53999999999968</v>
      </c>
      <c r="I75" s="17">
        <f t="shared" si="9"/>
        <v>-443.67000000000013</v>
      </c>
      <c r="J75" s="17">
        <f t="shared" si="10"/>
        <v>294.53999999999968</v>
      </c>
      <c r="K75" s="17">
        <v>738.21</v>
      </c>
      <c r="L75" s="17">
        <f t="shared" si="11"/>
        <v>294.53999999999968</v>
      </c>
      <c r="M75" s="17"/>
    </row>
    <row r="76" spans="1:13" x14ac:dyDescent="0.25">
      <c r="A76" s="14">
        <v>71</v>
      </c>
      <c r="B76" s="15">
        <v>40805</v>
      </c>
      <c r="C76" s="15">
        <v>40816</v>
      </c>
      <c r="D76" s="15"/>
      <c r="E76" s="16" t="s">
        <v>21</v>
      </c>
      <c r="F76" s="17"/>
      <c r="G76" s="17">
        <v>2.78</v>
      </c>
      <c r="H76" s="17">
        <f t="shared" si="8"/>
        <v>297.31999999999965</v>
      </c>
      <c r="I76" s="17">
        <f t="shared" si="9"/>
        <v>-440.89000000000016</v>
      </c>
      <c r="J76" s="17">
        <f t="shared" si="10"/>
        <v>297.31999999999965</v>
      </c>
      <c r="K76" s="17">
        <v>738.21</v>
      </c>
      <c r="L76" s="17">
        <f t="shared" si="11"/>
        <v>297.31999999999965</v>
      </c>
      <c r="M76" s="17"/>
    </row>
    <row r="77" spans="1:13" x14ac:dyDescent="0.25">
      <c r="A77" s="14">
        <v>72</v>
      </c>
      <c r="B77" s="15">
        <v>40809</v>
      </c>
      <c r="C77" s="15">
        <v>40816</v>
      </c>
      <c r="D77" s="15"/>
      <c r="E77" s="16" t="s">
        <v>21</v>
      </c>
      <c r="F77" s="17"/>
      <c r="G77" s="17">
        <v>0.08</v>
      </c>
      <c r="H77" s="17">
        <f t="shared" si="8"/>
        <v>297.39999999999964</v>
      </c>
      <c r="I77" s="17">
        <f t="shared" si="9"/>
        <v>-440.81000000000017</v>
      </c>
      <c r="J77" s="17">
        <f t="shared" si="10"/>
        <v>297.39999999999964</v>
      </c>
      <c r="K77" s="17">
        <v>738.21</v>
      </c>
      <c r="L77" s="17">
        <f t="shared" si="11"/>
        <v>297.39999999999964</v>
      </c>
      <c r="M77" s="17"/>
    </row>
    <row r="78" spans="1:13" x14ac:dyDescent="0.25">
      <c r="A78" s="14">
        <v>73</v>
      </c>
      <c r="B78" s="15">
        <v>40809</v>
      </c>
      <c r="C78" s="15"/>
      <c r="D78" s="15"/>
      <c r="E78" s="16" t="s">
        <v>675</v>
      </c>
      <c r="F78" s="17"/>
      <c r="G78" s="17"/>
      <c r="H78" s="17">
        <f t="shared" si="8"/>
        <v>297.39999999999964</v>
      </c>
      <c r="I78" s="17">
        <f t="shared" si="9"/>
        <v>-440.81000000000017</v>
      </c>
      <c r="J78" s="17">
        <f t="shared" si="10"/>
        <v>297.39999999999964</v>
      </c>
      <c r="K78" s="17">
        <v>738.21</v>
      </c>
      <c r="L78" s="17">
        <f t="shared" si="11"/>
        <v>297.39999999999964</v>
      </c>
      <c r="M78" s="17"/>
    </row>
    <row r="79" spans="1:13" x14ac:dyDescent="0.25">
      <c r="A79" s="14">
        <v>74</v>
      </c>
      <c r="B79" s="15">
        <v>40816</v>
      </c>
      <c r="C79" s="15"/>
      <c r="D79" s="15">
        <v>40836</v>
      </c>
      <c r="E79" s="16" t="s">
        <v>676</v>
      </c>
      <c r="F79" s="17"/>
      <c r="G79" s="17"/>
      <c r="H79" s="17">
        <f t="shared" si="8"/>
        <v>297.39999999999964</v>
      </c>
      <c r="I79" s="17">
        <f t="shared" si="9"/>
        <v>-440.81000000000017</v>
      </c>
      <c r="J79" s="17">
        <f t="shared" si="10"/>
        <v>297.39999999999964</v>
      </c>
      <c r="K79" s="17">
        <v>738.21</v>
      </c>
      <c r="L79" s="17">
        <f t="shared" si="11"/>
        <v>297.39999999999964</v>
      </c>
      <c r="M79" s="17"/>
    </row>
    <row r="80" spans="1:13" x14ac:dyDescent="0.25">
      <c r="B80" s="1"/>
      <c r="C80" s="1"/>
      <c r="D80" s="2"/>
    </row>
    <row r="81" spans="2:9" x14ac:dyDescent="0.25">
      <c r="B81" s="1"/>
      <c r="C81" s="1"/>
      <c r="D81" s="2"/>
    </row>
    <row r="82" spans="2:9" x14ac:dyDescent="0.25">
      <c r="B82" s="1"/>
      <c r="C82" s="1"/>
      <c r="D82" s="2"/>
      <c r="E82" s="6" t="s">
        <v>6</v>
      </c>
      <c r="F82" s="5"/>
      <c r="G82" s="5"/>
      <c r="H82" s="9" t="s">
        <v>7</v>
      </c>
      <c r="I82" s="9" t="s">
        <v>8</v>
      </c>
    </row>
    <row r="83" spans="2:9" x14ac:dyDescent="0.25">
      <c r="B83" s="1"/>
      <c r="C83" s="1"/>
      <c r="D83" s="2"/>
      <c r="E83" s="5"/>
      <c r="F83" s="5"/>
      <c r="G83" s="5"/>
      <c r="H83" s="10" t="s">
        <v>3</v>
      </c>
      <c r="I83" s="10" t="s">
        <v>4</v>
      </c>
    </row>
    <row r="84" spans="2:9" x14ac:dyDescent="0.25">
      <c r="B84" s="1"/>
      <c r="C84" s="1"/>
      <c r="D84" s="2"/>
      <c r="E84" s="7" t="s">
        <v>9</v>
      </c>
      <c r="F84" s="8"/>
      <c r="G84" s="8"/>
      <c r="H84" s="3">
        <f>+H79</f>
        <v>297.39999999999964</v>
      </c>
      <c r="I84" s="3">
        <f>+J79</f>
        <v>297.39999999999964</v>
      </c>
    </row>
    <row r="85" spans="2:9" x14ac:dyDescent="0.25">
      <c r="B85" s="1"/>
      <c r="C85" s="1"/>
      <c r="D85" s="2"/>
      <c r="E85" s="7" t="s">
        <v>677</v>
      </c>
      <c r="F85" s="8"/>
      <c r="G85" s="8"/>
      <c r="H85" s="3">
        <v>-738.21</v>
      </c>
      <c r="I85" s="3"/>
    </row>
    <row r="86" spans="2:9" x14ac:dyDescent="0.25">
      <c r="B86" s="1"/>
      <c r="C86" s="1"/>
      <c r="E86" s="11" t="s">
        <v>5</v>
      </c>
      <c r="F86" s="12"/>
      <c r="G86" s="12"/>
      <c r="H86" s="13">
        <f>SUM(H84:H85)</f>
        <v>-440.8100000000004</v>
      </c>
      <c r="I86" s="13">
        <f>SUM(I84:I85)</f>
        <v>297.39999999999964</v>
      </c>
    </row>
    <row r="87" spans="2:9" x14ac:dyDescent="0.25">
      <c r="E87" s="5"/>
      <c r="F87" s="5"/>
      <c r="G87" s="5"/>
      <c r="H87" s="5"/>
      <c r="I87" s="5"/>
    </row>
  </sheetData>
  <mergeCells count="14">
    <mergeCell ref="J3:J5"/>
    <mergeCell ref="K3:K5"/>
    <mergeCell ref="L3:L5"/>
    <mergeCell ref="M3:M5"/>
    <mergeCell ref="A1:M1"/>
    <mergeCell ref="A3:A5"/>
    <mergeCell ref="B3:B5"/>
    <mergeCell ref="C3:C5"/>
    <mergeCell ref="D3:D5"/>
    <mergeCell ref="E3:E5"/>
    <mergeCell ref="F3:F5"/>
    <mergeCell ref="G3:G5"/>
    <mergeCell ref="H3:H5"/>
    <mergeCell ref="I3:I5"/>
  </mergeCells>
  <pageMargins left="0.25" right="0.25" top="0.75" bottom="0.75" header="0.3" footer="0.3"/>
  <pageSetup paperSize="5" orientation="landscape" r:id="rId1"/>
  <headerFooter>
    <oddFooter>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3"/>
  <sheetViews>
    <sheetView view="pageLayout" zoomScaleNormal="100" workbookViewId="0">
      <selection activeCell="F20" sqref="F20"/>
    </sheetView>
  </sheetViews>
  <sheetFormatPr defaultColWidth="9.140625" defaultRowHeight="15" x14ac:dyDescent="0.25"/>
  <cols>
    <col min="1" max="1" width="5.7109375" customWidth="1"/>
    <col min="2" max="3" width="8.28515625" customWidth="1"/>
    <col min="4" max="4" width="8.85546875" customWidth="1"/>
    <col min="5" max="5" width="22.7109375" customWidth="1"/>
    <col min="6" max="11" width="8.85546875" customWidth="1"/>
    <col min="12" max="12" width="9.42578125" customWidth="1"/>
    <col min="13" max="13" width="54.85546875" customWidth="1"/>
  </cols>
  <sheetData>
    <row r="1" spans="1:13" x14ac:dyDescent="0.25">
      <c r="A1" s="48" t="s">
        <v>678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</row>
    <row r="2" spans="1:13" x14ac:dyDescent="0.25">
      <c r="A2" s="4"/>
      <c r="B2" s="4"/>
    </row>
    <row r="3" spans="1:13" ht="15" customHeight="1" x14ac:dyDescent="0.25">
      <c r="A3" s="45" t="s">
        <v>10</v>
      </c>
      <c r="B3" s="45" t="s">
        <v>11</v>
      </c>
      <c r="C3" s="45" t="s">
        <v>12</v>
      </c>
      <c r="D3" s="45" t="s">
        <v>19</v>
      </c>
      <c r="E3" s="45" t="s">
        <v>13</v>
      </c>
      <c r="F3" s="45" t="s">
        <v>14</v>
      </c>
      <c r="G3" s="45" t="s">
        <v>15</v>
      </c>
      <c r="H3" s="45" t="s">
        <v>16</v>
      </c>
      <c r="I3" s="45" t="s">
        <v>17</v>
      </c>
      <c r="J3" s="45" t="s">
        <v>18</v>
      </c>
      <c r="K3" s="45" t="s">
        <v>97</v>
      </c>
      <c r="L3" s="45" t="s">
        <v>98</v>
      </c>
      <c r="M3" s="45" t="s">
        <v>99</v>
      </c>
    </row>
    <row r="4" spans="1:13" ht="15" customHeight="1" x14ac:dyDescent="0.25">
      <c r="A4" s="46"/>
      <c r="B4" s="46"/>
      <c r="C4" s="46"/>
      <c r="D4" s="46"/>
      <c r="E4" s="46"/>
      <c r="F4" s="46" t="s">
        <v>1</v>
      </c>
      <c r="G4" s="46" t="s">
        <v>2</v>
      </c>
      <c r="H4" s="46"/>
      <c r="I4" s="46"/>
      <c r="J4" s="46"/>
      <c r="K4" s="46" t="s">
        <v>100</v>
      </c>
      <c r="L4" s="46"/>
      <c r="M4" s="46"/>
    </row>
    <row r="5" spans="1:13" x14ac:dyDescent="0.25">
      <c r="A5" s="47"/>
      <c r="B5" s="47"/>
      <c r="C5" s="47"/>
      <c r="D5" s="47"/>
      <c r="E5" s="47"/>
      <c r="F5" s="47"/>
      <c r="G5" s="47"/>
      <c r="H5" s="47"/>
      <c r="I5" s="47"/>
      <c r="J5" s="47"/>
      <c r="K5" s="47" t="s">
        <v>101</v>
      </c>
      <c r="L5" s="47"/>
      <c r="M5" s="47"/>
    </row>
    <row r="6" spans="1:13" x14ac:dyDescent="0.25">
      <c r="A6" s="14">
        <v>1</v>
      </c>
      <c r="B6" s="15"/>
      <c r="C6" s="15"/>
      <c r="D6" s="16"/>
      <c r="E6" s="16" t="s">
        <v>0</v>
      </c>
      <c r="F6" s="17"/>
      <c r="G6" s="17"/>
      <c r="H6" s="17">
        <v>1300.46</v>
      </c>
      <c r="I6" s="17">
        <v>1300.46</v>
      </c>
      <c r="J6" s="17">
        <v>1300.46</v>
      </c>
      <c r="K6" s="17">
        <v>0</v>
      </c>
      <c r="L6" s="17">
        <v>1300.46</v>
      </c>
      <c r="M6" s="17" t="s">
        <v>679</v>
      </c>
    </row>
    <row r="7" spans="1:13" x14ac:dyDescent="0.25">
      <c r="A7" s="14">
        <v>2</v>
      </c>
      <c r="B7" s="15">
        <v>40087</v>
      </c>
      <c r="C7" s="15">
        <v>40107</v>
      </c>
      <c r="D7" s="15"/>
      <c r="E7" s="16" t="s">
        <v>21</v>
      </c>
      <c r="F7" s="17"/>
      <c r="G7" s="17">
        <v>6.48</v>
      </c>
      <c r="H7" s="17">
        <f t="shared" ref="H7:H70" si="0">H6-F7+G7</f>
        <v>1306.94</v>
      </c>
      <c r="I7" s="17">
        <f>I6-F7+G7</f>
        <v>1306.94</v>
      </c>
      <c r="J7" s="17">
        <f>J6+G7-F7</f>
        <v>1306.94</v>
      </c>
      <c r="K7" s="17">
        <v>0</v>
      </c>
      <c r="L7" s="17">
        <f>L6-F7+G7</f>
        <v>1306.94</v>
      </c>
      <c r="M7" s="17"/>
    </row>
    <row r="8" spans="1:13" x14ac:dyDescent="0.25">
      <c r="A8" s="14">
        <v>3</v>
      </c>
      <c r="B8" s="15">
        <v>40098</v>
      </c>
      <c r="C8" s="15">
        <v>40107</v>
      </c>
      <c r="D8" s="15"/>
      <c r="E8" s="16" t="s">
        <v>32</v>
      </c>
      <c r="F8" s="17">
        <v>250</v>
      </c>
      <c r="G8" s="17"/>
      <c r="H8" s="17">
        <f t="shared" si="0"/>
        <v>1056.94</v>
      </c>
      <c r="I8" s="17">
        <f t="shared" ref="I8:I71" si="1">I7-F8+G8</f>
        <v>1056.94</v>
      </c>
      <c r="J8" s="17">
        <f t="shared" ref="J8:J71" si="2">J7+G8-F8</f>
        <v>1056.94</v>
      </c>
      <c r="K8" s="17">
        <v>0</v>
      </c>
      <c r="L8" s="17">
        <f t="shared" ref="L8:L71" si="3">L7-F8+G8</f>
        <v>1056.94</v>
      </c>
      <c r="M8" s="17"/>
    </row>
    <row r="9" spans="1:13" x14ac:dyDescent="0.25">
      <c r="A9" s="14">
        <v>4</v>
      </c>
      <c r="B9" s="15">
        <v>40108</v>
      </c>
      <c r="C9" s="15"/>
      <c r="D9" s="15"/>
      <c r="E9" s="16" t="s">
        <v>680</v>
      </c>
      <c r="F9" s="17"/>
      <c r="G9" s="17"/>
      <c r="H9" s="17">
        <f t="shared" si="0"/>
        <v>1056.94</v>
      </c>
      <c r="I9" s="17">
        <f t="shared" si="1"/>
        <v>1056.94</v>
      </c>
      <c r="J9" s="17">
        <f t="shared" si="2"/>
        <v>1056.94</v>
      </c>
      <c r="K9" s="17">
        <v>0</v>
      </c>
      <c r="L9" s="17">
        <f t="shared" si="3"/>
        <v>1056.94</v>
      </c>
      <c r="M9" s="17" t="s">
        <v>681</v>
      </c>
    </row>
    <row r="10" spans="1:13" x14ac:dyDescent="0.25">
      <c r="A10" s="14">
        <v>5</v>
      </c>
      <c r="B10" s="15">
        <v>40107</v>
      </c>
      <c r="C10" s="15">
        <v>40107</v>
      </c>
      <c r="D10" s="15"/>
      <c r="E10" s="16" t="s">
        <v>22</v>
      </c>
      <c r="F10" s="17"/>
      <c r="G10" s="17">
        <v>66.290000000000006</v>
      </c>
      <c r="H10" s="17">
        <f t="shared" si="0"/>
        <v>1123.23</v>
      </c>
      <c r="I10" s="17">
        <f t="shared" si="1"/>
        <v>1123.23</v>
      </c>
      <c r="J10" s="17">
        <f t="shared" si="2"/>
        <v>1123.23</v>
      </c>
      <c r="K10" s="17">
        <v>0</v>
      </c>
      <c r="L10" s="17">
        <f t="shared" si="3"/>
        <v>1123.23</v>
      </c>
      <c r="M10" s="17"/>
    </row>
    <row r="11" spans="1:13" x14ac:dyDescent="0.25">
      <c r="A11" s="14">
        <v>6</v>
      </c>
      <c r="B11" s="15">
        <v>40107</v>
      </c>
      <c r="C11" s="15"/>
      <c r="D11" s="15">
        <v>40127</v>
      </c>
      <c r="E11" s="16" t="s">
        <v>682</v>
      </c>
      <c r="F11" s="17"/>
      <c r="G11" s="17"/>
      <c r="H11" s="17">
        <f t="shared" si="0"/>
        <v>1123.23</v>
      </c>
      <c r="I11" s="17">
        <f t="shared" si="1"/>
        <v>1123.23</v>
      </c>
      <c r="J11" s="17">
        <f t="shared" si="2"/>
        <v>1123.23</v>
      </c>
      <c r="K11" s="17">
        <v>0</v>
      </c>
      <c r="L11" s="17">
        <f t="shared" si="3"/>
        <v>1123.23</v>
      </c>
      <c r="M11" s="17"/>
    </row>
    <row r="12" spans="1:13" x14ac:dyDescent="0.25">
      <c r="A12" s="14">
        <v>7</v>
      </c>
      <c r="B12" s="15">
        <v>40112</v>
      </c>
      <c r="C12" s="15"/>
      <c r="D12" s="15"/>
      <c r="E12" s="16" t="s">
        <v>21</v>
      </c>
      <c r="F12" s="17"/>
      <c r="G12" s="17">
        <v>2.6</v>
      </c>
      <c r="H12" s="17">
        <f t="shared" si="0"/>
        <v>1125.83</v>
      </c>
      <c r="I12" s="17">
        <f t="shared" si="1"/>
        <v>1125.83</v>
      </c>
      <c r="J12" s="17">
        <f t="shared" si="2"/>
        <v>1125.83</v>
      </c>
      <c r="K12" s="17">
        <v>0</v>
      </c>
      <c r="L12" s="17">
        <f t="shared" si="3"/>
        <v>1125.83</v>
      </c>
      <c r="M12" s="17"/>
    </row>
    <row r="13" spans="1:13" x14ac:dyDescent="0.25">
      <c r="A13" s="14">
        <v>8</v>
      </c>
      <c r="B13" s="15">
        <v>40113</v>
      </c>
      <c r="C13" s="27"/>
      <c r="D13" s="15"/>
      <c r="E13" s="16" t="s">
        <v>21</v>
      </c>
      <c r="F13" s="17"/>
      <c r="G13" s="17">
        <v>1.39</v>
      </c>
      <c r="H13" s="17">
        <f t="shared" si="0"/>
        <v>1127.22</v>
      </c>
      <c r="I13" s="17">
        <f t="shared" si="1"/>
        <v>1127.22</v>
      </c>
      <c r="J13" s="17">
        <f t="shared" si="2"/>
        <v>1127.22</v>
      </c>
      <c r="K13" s="17">
        <v>0</v>
      </c>
      <c r="L13" s="17">
        <f t="shared" si="3"/>
        <v>1127.22</v>
      </c>
      <c r="M13" s="17"/>
    </row>
    <row r="14" spans="1:13" x14ac:dyDescent="0.25">
      <c r="A14" s="14">
        <v>9</v>
      </c>
      <c r="B14" s="15">
        <v>40116</v>
      </c>
      <c r="C14" s="15"/>
      <c r="D14" s="15"/>
      <c r="E14" s="16" t="s">
        <v>27</v>
      </c>
      <c r="F14" s="17"/>
      <c r="G14" s="17"/>
      <c r="H14" s="17">
        <f t="shared" si="0"/>
        <v>1127.22</v>
      </c>
      <c r="I14" s="17">
        <f>I13-F14+G14-982.35</f>
        <v>144.87</v>
      </c>
      <c r="J14" s="17">
        <f t="shared" si="2"/>
        <v>1127.22</v>
      </c>
      <c r="K14" s="17">
        <v>982.35</v>
      </c>
      <c r="L14" s="17">
        <f t="shared" si="3"/>
        <v>1127.22</v>
      </c>
      <c r="M14" s="17" t="s">
        <v>683</v>
      </c>
    </row>
    <row r="15" spans="1:13" x14ac:dyDescent="0.25">
      <c r="A15" s="14">
        <v>10</v>
      </c>
      <c r="B15" s="15">
        <v>40116</v>
      </c>
      <c r="C15" s="15">
        <v>40136</v>
      </c>
      <c r="D15" s="15"/>
      <c r="E15" s="16" t="s">
        <v>28</v>
      </c>
      <c r="F15" s="17"/>
      <c r="G15" s="17">
        <v>37</v>
      </c>
      <c r="H15" s="17">
        <f t="shared" si="0"/>
        <v>1164.22</v>
      </c>
      <c r="I15" s="17">
        <f t="shared" si="1"/>
        <v>181.87</v>
      </c>
      <c r="J15" s="17">
        <f t="shared" si="2"/>
        <v>1164.22</v>
      </c>
      <c r="K15" s="17">
        <v>982.35</v>
      </c>
      <c r="L15" s="17">
        <f t="shared" si="3"/>
        <v>1164.22</v>
      </c>
      <c r="M15" s="17"/>
    </row>
    <row r="16" spans="1:13" x14ac:dyDescent="0.25">
      <c r="A16" s="14">
        <v>11</v>
      </c>
      <c r="B16" s="15">
        <v>40136</v>
      </c>
      <c r="C16" s="15">
        <v>40136</v>
      </c>
      <c r="D16" s="15"/>
      <c r="E16" s="16" t="s">
        <v>22</v>
      </c>
      <c r="F16" s="17"/>
      <c r="G16" s="17">
        <v>98.62</v>
      </c>
      <c r="H16" s="17">
        <f t="shared" si="0"/>
        <v>1262.8400000000001</v>
      </c>
      <c r="I16" s="17">
        <f t="shared" si="1"/>
        <v>280.49</v>
      </c>
      <c r="J16" s="17">
        <f t="shared" si="2"/>
        <v>1262.8400000000001</v>
      </c>
      <c r="K16" s="17">
        <v>982.35</v>
      </c>
      <c r="L16" s="17">
        <f t="shared" si="3"/>
        <v>1262.8400000000001</v>
      </c>
      <c r="M16" s="17"/>
    </row>
    <row r="17" spans="1:13" x14ac:dyDescent="0.25">
      <c r="A17" s="14">
        <v>12</v>
      </c>
      <c r="B17" s="15">
        <v>40136</v>
      </c>
      <c r="C17" s="15"/>
      <c r="D17" s="15">
        <v>40158</v>
      </c>
      <c r="E17" s="16" t="s">
        <v>684</v>
      </c>
      <c r="F17" s="17"/>
      <c r="G17" s="17"/>
      <c r="H17" s="17">
        <f t="shared" si="0"/>
        <v>1262.8400000000001</v>
      </c>
      <c r="I17" s="17">
        <f t="shared" si="1"/>
        <v>280.49</v>
      </c>
      <c r="J17" s="17">
        <f t="shared" si="2"/>
        <v>1262.8400000000001</v>
      </c>
      <c r="K17" s="17">
        <v>982.35</v>
      </c>
      <c r="L17" s="17">
        <f t="shared" si="3"/>
        <v>1262.8400000000001</v>
      </c>
      <c r="M17" s="17"/>
    </row>
    <row r="18" spans="1:13" x14ac:dyDescent="0.25">
      <c r="A18" s="14">
        <v>13</v>
      </c>
      <c r="B18" s="15">
        <v>40142</v>
      </c>
      <c r="C18" s="15">
        <v>40168</v>
      </c>
      <c r="D18" s="15"/>
      <c r="E18" s="16" t="s">
        <v>21</v>
      </c>
      <c r="F18" s="17"/>
      <c r="G18" s="17">
        <v>1.23</v>
      </c>
      <c r="H18" s="17">
        <f t="shared" si="0"/>
        <v>1264.0700000000002</v>
      </c>
      <c r="I18" s="17">
        <f t="shared" si="1"/>
        <v>281.72000000000003</v>
      </c>
      <c r="J18" s="17">
        <f t="shared" si="2"/>
        <v>1264.0700000000002</v>
      </c>
      <c r="K18" s="17">
        <v>982.35</v>
      </c>
      <c r="L18" s="17">
        <f t="shared" si="3"/>
        <v>1264.0700000000002</v>
      </c>
      <c r="M18" s="17"/>
    </row>
    <row r="19" spans="1:13" x14ac:dyDescent="0.25">
      <c r="A19" s="14">
        <v>14</v>
      </c>
      <c r="B19" s="15">
        <v>40165</v>
      </c>
      <c r="C19" s="15">
        <v>40168</v>
      </c>
      <c r="D19" s="15"/>
      <c r="E19" s="16" t="s">
        <v>31</v>
      </c>
      <c r="F19" s="17">
        <v>1000</v>
      </c>
      <c r="G19" s="17"/>
      <c r="H19" s="17">
        <f t="shared" si="0"/>
        <v>264.07000000000016</v>
      </c>
      <c r="I19" s="17">
        <f t="shared" si="1"/>
        <v>-718.28</v>
      </c>
      <c r="J19" s="17">
        <f t="shared" si="2"/>
        <v>264.07000000000016</v>
      </c>
      <c r="K19" s="17">
        <v>982.35</v>
      </c>
      <c r="L19" s="17">
        <f t="shared" si="3"/>
        <v>264.07000000000016</v>
      </c>
      <c r="M19" s="17" t="s">
        <v>96</v>
      </c>
    </row>
    <row r="20" spans="1:13" x14ac:dyDescent="0.25">
      <c r="A20" s="14">
        <v>15</v>
      </c>
      <c r="B20" s="15">
        <v>40168</v>
      </c>
      <c r="C20" s="15">
        <v>40168</v>
      </c>
      <c r="D20" s="15"/>
      <c r="E20" s="16" t="s">
        <v>31</v>
      </c>
      <c r="F20" s="17">
        <v>1000</v>
      </c>
      <c r="G20" s="17"/>
      <c r="H20" s="17">
        <f t="shared" si="0"/>
        <v>-735.92999999999984</v>
      </c>
      <c r="I20" s="17">
        <f t="shared" si="1"/>
        <v>-1718.28</v>
      </c>
      <c r="J20" s="17">
        <f t="shared" si="2"/>
        <v>-735.92999999999984</v>
      </c>
      <c r="K20" s="17">
        <v>982.35</v>
      </c>
      <c r="L20" s="17">
        <f t="shared" si="3"/>
        <v>-735.92999999999984</v>
      </c>
      <c r="M20" s="17" t="s">
        <v>96</v>
      </c>
    </row>
    <row r="21" spans="1:13" x14ac:dyDescent="0.25">
      <c r="A21" s="14">
        <v>16</v>
      </c>
      <c r="B21" s="15">
        <v>40168</v>
      </c>
      <c r="C21" s="15">
        <v>40168</v>
      </c>
      <c r="D21" s="15"/>
      <c r="E21" s="16" t="s">
        <v>22</v>
      </c>
      <c r="F21" s="17"/>
      <c r="G21" s="17">
        <v>227.73</v>
      </c>
      <c r="H21" s="17">
        <f t="shared" si="0"/>
        <v>-508.19999999999982</v>
      </c>
      <c r="I21" s="17">
        <f t="shared" si="1"/>
        <v>-1490.55</v>
      </c>
      <c r="J21" s="17">
        <f t="shared" si="2"/>
        <v>-508.19999999999982</v>
      </c>
      <c r="K21" s="17">
        <v>982.35</v>
      </c>
      <c r="L21" s="17">
        <f t="shared" si="3"/>
        <v>-508.19999999999982</v>
      </c>
      <c r="M21" s="17"/>
    </row>
    <row r="22" spans="1:13" x14ac:dyDescent="0.25">
      <c r="A22" s="14">
        <v>17</v>
      </c>
      <c r="B22" s="15">
        <v>40168</v>
      </c>
      <c r="C22" s="15"/>
      <c r="D22" s="15">
        <v>40190</v>
      </c>
      <c r="E22" s="16" t="s">
        <v>685</v>
      </c>
      <c r="F22" s="17"/>
      <c r="G22" s="17"/>
      <c r="H22" s="17">
        <f t="shared" si="0"/>
        <v>-508.19999999999982</v>
      </c>
      <c r="I22" s="17">
        <f t="shared" si="1"/>
        <v>-1490.55</v>
      </c>
      <c r="J22" s="17">
        <f t="shared" si="2"/>
        <v>-508.19999999999982</v>
      </c>
      <c r="K22" s="17">
        <v>982.35</v>
      </c>
      <c r="L22" s="17">
        <f t="shared" si="3"/>
        <v>-508.19999999999982</v>
      </c>
      <c r="M22" s="17"/>
    </row>
    <row r="23" spans="1:13" x14ac:dyDescent="0.25">
      <c r="A23" s="14">
        <v>18</v>
      </c>
      <c r="B23" s="15">
        <v>40191</v>
      </c>
      <c r="C23" s="15">
        <v>40199</v>
      </c>
      <c r="D23" s="15"/>
      <c r="E23" s="16" t="s">
        <v>32</v>
      </c>
      <c r="F23" s="17">
        <v>72.72</v>
      </c>
      <c r="G23" s="17"/>
      <c r="H23" s="17">
        <f t="shared" si="0"/>
        <v>-580.91999999999985</v>
      </c>
      <c r="I23" s="17">
        <f t="shared" si="1"/>
        <v>-1563.27</v>
      </c>
      <c r="J23" s="17">
        <f t="shared" si="2"/>
        <v>-580.91999999999985</v>
      </c>
      <c r="K23" s="17">
        <v>982.35</v>
      </c>
      <c r="L23" s="17">
        <f t="shared" si="3"/>
        <v>-580.91999999999985</v>
      </c>
      <c r="M23" s="17"/>
    </row>
    <row r="24" spans="1:13" x14ac:dyDescent="0.25">
      <c r="A24" s="14">
        <v>19</v>
      </c>
      <c r="B24" s="15">
        <v>40199</v>
      </c>
      <c r="C24" s="15">
        <v>40199</v>
      </c>
      <c r="D24" s="15"/>
      <c r="E24" s="16" t="s">
        <v>22</v>
      </c>
      <c r="F24" s="17"/>
      <c r="G24" s="17">
        <v>221.94</v>
      </c>
      <c r="H24" s="17">
        <f t="shared" si="0"/>
        <v>-358.97999999999985</v>
      </c>
      <c r="I24" s="17">
        <f t="shared" si="1"/>
        <v>-1341.33</v>
      </c>
      <c r="J24" s="17">
        <f t="shared" si="2"/>
        <v>-358.97999999999985</v>
      </c>
      <c r="K24" s="17">
        <v>982.35</v>
      </c>
      <c r="L24" s="17">
        <f t="shared" si="3"/>
        <v>-358.97999999999985</v>
      </c>
      <c r="M24" s="17"/>
    </row>
    <row r="25" spans="1:13" x14ac:dyDescent="0.25">
      <c r="A25" s="14">
        <v>20</v>
      </c>
      <c r="B25" s="15">
        <v>40199</v>
      </c>
      <c r="C25" s="15"/>
      <c r="D25" s="15">
        <v>40219</v>
      </c>
      <c r="E25" s="16" t="s">
        <v>686</v>
      </c>
      <c r="F25" s="17"/>
      <c r="G25" s="17"/>
      <c r="H25" s="17">
        <f t="shared" si="0"/>
        <v>-358.97999999999985</v>
      </c>
      <c r="I25" s="17">
        <f t="shared" si="1"/>
        <v>-1341.33</v>
      </c>
      <c r="J25" s="17">
        <f t="shared" si="2"/>
        <v>-358.97999999999985</v>
      </c>
      <c r="K25" s="17">
        <v>982.35</v>
      </c>
      <c r="L25" s="17">
        <f t="shared" si="3"/>
        <v>-358.97999999999985</v>
      </c>
      <c r="M25" s="17"/>
    </row>
    <row r="26" spans="1:13" x14ac:dyDescent="0.25">
      <c r="A26" s="14">
        <v>21</v>
      </c>
      <c r="B26" s="15">
        <v>40231</v>
      </c>
      <c r="C26" s="15">
        <v>40231</v>
      </c>
      <c r="D26" s="15"/>
      <c r="E26" s="16" t="s">
        <v>22</v>
      </c>
      <c r="F26" s="17"/>
      <c r="G26" s="17">
        <v>155.25</v>
      </c>
      <c r="H26" s="17">
        <f t="shared" si="0"/>
        <v>-203.72999999999985</v>
      </c>
      <c r="I26" s="17">
        <f t="shared" si="1"/>
        <v>-1186.08</v>
      </c>
      <c r="J26" s="17">
        <f t="shared" si="2"/>
        <v>-203.72999999999985</v>
      </c>
      <c r="K26" s="17">
        <v>982.35</v>
      </c>
      <c r="L26" s="17">
        <f t="shared" si="3"/>
        <v>-203.72999999999985</v>
      </c>
      <c r="M26" s="17"/>
    </row>
    <row r="27" spans="1:13" x14ac:dyDescent="0.25">
      <c r="A27" s="14">
        <v>22</v>
      </c>
      <c r="B27" s="15">
        <v>40231</v>
      </c>
      <c r="C27" s="15"/>
      <c r="D27" s="15">
        <v>40249</v>
      </c>
      <c r="E27" s="16" t="s">
        <v>687</v>
      </c>
      <c r="F27" s="17"/>
      <c r="G27" s="17"/>
      <c r="H27" s="17">
        <f t="shared" si="0"/>
        <v>-203.72999999999985</v>
      </c>
      <c r="I27" s="17">
        <f t="shared" si="1"/>
        <v>-1186.08</v>
      </c>
      <c r="J27" s="17">
        <f t="shared" si="2"/>
        <v>-203.72999999999985</v>
      </c>
      <c r="K27" s="17">
        <v>982.35</v>
      </c>
      <c r="L27" s="17">
        <f t="shared" si="3"/>
        <v>-203.72999999999985</v>
      </c>
      <c r="M27" s="17"/>
    </row>
    <row r="28" spans="1:13" x14ac:dyDescent="0.25">
      <c r="A28" s="14">
        <v>23</v>
      </c>
      <c r="B28" s="15">
        <v>40260</v>
      </c>
      <c r="C28" s="15">
        <v>40260</v>
      </c>
      <c r="D28" s="15"/>
      <c r="E28" s="16" t="s">
        <v>22</v>
      </c>
      <c r="F28" s="17"/>
      <c r="G28" s="17">
        <v>142.51</v>
      </c>
      <c r="H28" s="17">
        <f t="shared" si="0"/>
        <v>-61.219999999999857</v>
      </c>
      <c r="I28" s="17">
        <f t="shared" si="1"/>
        <v>-1043.57</v>
      </c>
      <c r="J28" s="17">
        <f t="shared" si="2"/>
        <v>-61.219999999999857</v>
      </c>
      <c r="K28" s="17">
        <v>982.35</v>
      </c>
      <c r="L28" s="17">
        <f t="shared" si="3"/>
        <v>-61.219999999999857</v>
      </c>
      <c r="M28" s="17"/>
    </row>
    <row r="29" spans="1:13" x14ac:dyDescent="0.25">
      <c r="A29" s="14">
        <v>24</v>
      </c>
      <c r="B29" s="15">
        <v>40260</v>
      </c>
      <c r="C29" s="15"/>
      <c r="D29" s="15">
        <v>40280</v>
      </c>
      <c r="E29" s="16" t="s">
        <v>688</v>
      </c>
      <c r="F29" s="17"/>
      <c r="G29" s="17"/>
      <c r="H29" s="17">
        <f t="shared" si="0"/>
        <v>-61.219999999999857</v>
      </c>
      <c r="I29" s="17">
        <f t="shared" si="1"/>
        <v>-1043.57</v>
      </c>
      <c r="J29" s="17">
        <f t="shared" si="2"/>
        <v>-61.219999999999857</v>
      </c>
      <c r="K29" s="17">
        <v>982.35</v>
      </c>
      <c r="L29" s="17">
        <f t="shared" si="3"/>
        <v>-61.219999999999857</v>
      </c>
      <c r="M29" s="17"/>
    </row>
    <row r="30" spans="1:13" x14ac:dyDescent="0.25">
      <c r="A30" s="14">
        <v>25</v>
      </c>
      <c r="B30" s="15">
        <v>40289</v>
      </c>
      <c r="C30" s="15">
        <v>40289</v>
      </c>
      <c r="D30" s="15"/>
      <c r="E30" s="16" t="s">
        <v>22</v>
      </c>
      <c r="F30" s="17"/>
      <c r="G30" s="17">
        <v>176.39</v>
      </c>
      <c r="H30" s="17">
        <f t="shared" si="0"/>
        <v>115.17000000000013</v>
      </c>
      <c r="I30" s="17">
        <f t="shared" si="1"/>
        <v>-867.18</v>
      </c>
      <c r="J30" s="17">
        <f t="shared" si="2"/>
        <v>115.17000000000013</v>
      </c>
      <c r="K30" s="17">
        <v>982.35</v>
      </c>
      <c r="L30" s="17">
        <f t="shared" si="3"/>
        <v>115.17000000000013</v>
      </c>
      <c r="M30" s="17"/>
    </row>
    <row r="31" spans="1:13" x14ac:dyDescent="0.25">
      <c r="A31" s="14">
        <v>26</v>
      </c>
      <c r="B31" s="15">
        <v>40289</v>
      </c>
      <c r="C31" s="15"/>
      <c r="D31" s="15">
        <v>40310</v>
      </c>
      <c r="E31" s="16" t="s">
        <v>689</v>
      </c>
      <c r="F31" s="17"/>
      <c r="G31" s="17"/>
      <c r="H31" s="17">
        <f t="shared" si="0"/>
        <v>115.17000000000013</v>
      </c>
      <c r="I31" s="17">
        <f t="shared" si="1"/>
        <v>-867.18</v>
      </c>
      <c r="J31" s="17">
        <f t="shared" si="2"/>
        <v>115.17000000000013</v>
      </c>
      <c r="K31" s="17">
        <v>982.35</v>
      </c>
      <c r="L31" s="17">
        <f t="shared" si="3"/>
        <v>115.17000000000013</v>
      </c>
      <c r="M31" s="17"/>
    </row>
    <row r="32" spans="1:13" x14ac:dyDescent="0.25">
      <c r="A32" s="14">
        <v>27</v>
      </c>
      <c r="B32" s="15">
        <v>40319</v>
      </c>
      <c r="C32" s="15">
        <v>40319</v>
      </c>
      <c r="D32" s="15"/>
      <c r="E32" s="16" t="s">
        <v>22</v>
      </c>
      <c r="F32" s="17"/>
      <c r="G32" s="17">
        <v>180.83</v>
      </c>
      <c r="H32" s="17">
        <f t="shared" si="0"/>
        <v>296.00000000000011</v>
      </c>
      <c r="I32" s="17">
        <f t="shared" si="1"/>
        <v>-686.34999999999991</v>
      </c>
      <c r="J32" s="17">
        <f t="shared" si="2"/>
        <v>296.00000000000011</v>
      </c>
      <c r="K32" s="17">
        <v>982.35</v>
      </c>
      <c r="L32" s="17">
        <f t="shared" si="3"/>
        <v>296.00000000000011</v>
      </c>
      <c r="M32" s="17"/>
    </row>
    <row r="33" spans="1:13" x14ac:dyDescent="0.25">
      <c r="A33" s="14">
        <v>28</v>
      </c>
      <c r="B33" s="15">
        <v>40319</v>
      </c>
      <c r="C33" s="15"/>
      <c r="D33" s="15">
        <v>40340</v>
      </c>
      <c r="E33" s="16" t="s">
        <v>690</v>
      </c>
      <c r="F33" s="17"/>
      <c r="G33" s="17"/>
      <c r="H33" s="17">
        <f t="shared" si="0"/>
        <v>296.00000000000011</v>
      </c>
      <c r="I33" s="17">
        <f t="shared" si="1"/>
        <v>-686.34999999999991</v>
      </c>
      <c r="J33" s="17">
        <f t="shared" si="2"/>
        <v>296.00000000000011</v>
      </c>
      <c r="K33" s="17">
        <v>982.35</v>
      </c>
      <c r="L33" s="17">
        <f t="shared" si="3"/>
        <v>296.00000000000011</v>
      </c>
      <c r="M33" s="17"/>
    </row>
    <row r="34" spans="1:13" x14ac:dyDescent="0.25">
      <c r="A34" s="14">
        <v>29</v>
      </c>
      <c r="B34" s="15">
        <v>40325</v>
      </c>
      <c r="C34" s="15">
        <v>40351</v>
      </c>
      <c r="D34" s="15"/>
      <c r="E34" s="16" t="s">
        <v>21</v>
      </c>
      <c r="F34" s="17"/>
      <c r="G34" s="17">
        <v>1.1499999999999999</v>
      </c>
      <c r="H34" s="17">
        <f t="shared" si="0"/>
        <v>297.15000000000009</v>
      </c>
      <c r="I34" s="17">
        <f t="shared" si="1"/>
        <v>-685.19999999999993</v>
      </c>
      <c r="J34" s="17">
        <f t="shared" si="2"/>
        <v>297.15000000000009</v>
      </c>
      <c r="K34" s="17">
        <v>982.35</v>
      </c>
      <c r="L34" s="17">
        <f t="shared" si="3"/>
        <v>297.15000000000009</v>
      </c>
      <c r="M34" s="17"/>
    </row>
    <row r="35" spans="1:13" x14ac:dyDescent="0.25">
      <c r="A35" s="14">
        <v>30</v>
      </c>
      <c r="B35" s="15">
        <v>40346</v>
      </c>
      <c r="C35" s="15"/>
      <c r="D35" s="15"/>
      <c r="E35" s="16" t="s">
        <v>691</v>
      </c>
      <c r="F35" s="17"/>
      <c r="G35" s="17"/>
      <c r="H35" s="17">
        <f t="shared" si="0"/>
        <v>297.15000000000009</v>
      </c>
      <c r="I35" s="17">
        <f t="shared" si="1"/>
        <v>-685.19999999999993</v>
      </c>
      <c r="J35" s="17">
        <f t="shared" si="2"/>
        <v>297.15000000000009</v>
      </c>
      <c r="K35" s="17">
        <v>982.35</v>
      </c>
      <c r="L35" s="17">
        <f t="shared" si="3"/>
        <v>297.15000000000009</v>
      </c>
      <c r="M35" s="17" t="s">
        <v>596</v>
      </c>
    </row>
    <row r="36" spans="1:13" x14ac:dyDescent="0.25">
      <c r="A36" s="14">
        <v>31</v>
      </c>
      <c r="B36" s="15">
        <v>40351</v>
      </c>
      <c r="C36" s="15">
        <v>40351</v>
      </c>
      <c r="D36" s="15"/>
      <c r="E36" s="16" t="s">
        <v>22</v>
      </c>
      <c r="F36" s="17"/>
      <c r="G36" s="17">
        <v>145.76</v>
      </c>
      <c r="H36" s="17">
        <f t="shared" si="0"/>
        <v>442.91000000000008</v>
      </c>
      <c r="I36" s="17">
        <f t="shared" si="1"/>
        <v>-539.43999999999994</v>
      </c>
      <c r="J36" s="17">
        <f t="shared" si="2"/>
        <v>442.91000000000008</v>
      </c>
      <c r="K36" s="17">
        <v>982.35</v>
      </c>
      <c r="L36" s="17">
        <f t="shared" si="3"/>
        <v>442.91000000000008</v>
      </c>
      <c r="M36" s="17"/>
    </row>
    <row r="37" spans="1:13" x14ac:dyDescent="0.25">
      <c r="A37" s="14">
        <v>32</v>
      </c>
      <c r="B37" s="15">
        <v>40351</v>
      </c>
      <c r="C37" s="15"/>
      <c r="D37" s="15">
        <v>40372</v>
      </c>
      <c r="E37" s="16" t="s">
        <v>692</v>
      </c>
      <c r="F37" s="17"/>
      <c r="G37" s="17"/>
      <c r="H37" s="17">
        <f t="shared" si="0"/>
        <v>442.91000000000008</v>
      </c>
      <c r="I37" s="17">
        <f t="shared" si="1"/>
        <v>-539.43999999999994</v>
      </c>
      <c r="J37" s="17">
        <f t="shared" si="2"/>
        <v>442.91000000000008</v>
      </c>
      <c r="K37" s="17">
        <v>982.35</v>
      </c>
      <c r="L37" s="17">
        <f t="shared" si="3"/>
        <v>442.91000000000008</v>
      </c>
      <c r="M37" s="17"/>
    </row>
    <row r="38" spans="1:13" x14ac:dyDescent="0.25">
      <c r="A38" s="14">
        <v>33</v>
      </c>
      <c r="B38" s="15">
        <v>40352</v>
      </c>
      <c r="C38" s="15"/>
      <c r="D38" s="15">
        <v>40358</v>
      </c>
      <c r="E38" s="16" t="s">
        <v>693</v>
      </c>
      <c r="F38" s="17"/>
      <c r="G38" s="17"/>
      <c r="H38" s="17">
        <f t="shared" si="0"/>
        <v>442.91000000000008</v>
      </c>
      <c r="I38" s="17">
        <f t="shared" si="1"/>
        <v>-539.43999999999994</v>
      </c>
      <c r="J38" s="17">
        <f t="shared" si="2"/>
        <v>442.91000000000008</v>
      </c>
      <c r="K38" s="17">
        <v>982.35</v>
      </c>
      <c r="L38" s="17">
        <f t="shared" si="3"/>
        <v>442.91000000000008</v>
      </c>
      <c r="M38" s="17" t="s">
        <v>599</v>
      </c>
    </row>
    <row r="39" spans="1:13" x14ac:dyDescent="0.25">
      <c r="A39" s="14">
        <v>34</v>
      </c>
      <c r="B39" s="15">
        <v>40357</v>
      </c>
      <c r="C39" s="15">
        <v>40381</v>
      </c>
      <c r="D39" s="15"/>
      <c r="E39" s="16" t="s">
        <v>21</v>
      </c>
      <c r="F39" s="17"/>
      <c r="G39" s="17">
        <v>2.96</v>
      </c>
      <c r="H39" s="17">
        <f t="shared" si="0"/>
        <v>445.87000000000006</v>
      </c>
      <c r="I39" s="17">
        <f t="shared" si="1"/>
        <v>-536.4799999999999</v>
      </c>
      <c r="J39" s="17">
        <f t="shared" si="2"/>
        <v>445.87000000000006</v>
      </c>
      <c r="K39" s="17">
        <v>982.35</v>
      </c>
      <c r="L39" s="17">
        <f t="shared" si="3"/>
        <v>445.87000000000006</v>
      </c>
      <c r="M39" s="17"/>
    </row>
    <row r="40" spans="1:13" x14ac:dyDescent="0.25">
      <c r="A40" s="14">
        <v>35</v>
      </c>
      <c r="B40" s="15">
        <v>40368</v>
      </c>
      <c r="C40" s="15"/>
      <c r="D40" s="15"/>
      <c r="E40" s="16" t="s">
        <v>694</v>
      </c>
      <c r="F40" s="17"/>
      <c r="G40" s="17"/>
      <c r="H40" s="17">
        <f t="shared" si="0"/>
        <v>445.87000000000006</v>
      </c>
      <c r="I40" s="17">
        <f t="shared" si="1"/>
        <v>-536.4799999999999</v>
      </c>
      <c r="J40" s="17">
        <f t="shared" si="2"/>
        <v>445.87000000000006</v>
      </c>
      <c r="K40" s="17">
        <v>982.35</v>
      </c>
      <c r="L40" s="17">
        <f t="shared" si="3"/>
        <v>445.87000000000006</v>
      </c>
      <c r="M40" s="17" t="s">
        <v>601</v>
      </c>
    </row>
    <row r="41" spans="1:13" x14ac:dyDescent="0.25">
      <c r="A41" s="14">
        <v>36</v>
      </c>
      <c r="B41" s="15">
        <v>40371</v>
      </c>
      <c r="C41" s="15"/>
      <c r="D41" s="15"/>
      <c r="E41" s="16" t="s">
        <v>27</v>
      </c>
      <c r="F41" s="17"/>
      <c r="G41" s="17"/>
      <c r="H41" s="17">
        <f t="shared" si="0"/>
        <v>445.87000000000006</v>
      </c>
      <c r="I41" s="17">
        <f t="shared" si="1"/>
        <v>-536.4799999999999</v>
      </c>
      <c r="J41" s="17">
        <f t="shared" si="2"/>
        <v>445.87000000000006</v>
      </c>
      <c r="K41" s="17">
        <v>982.35</v>
      </c>
      <c r="L41" s="17">
        <f t="shared" si="3"/>
        <v>445.87000000000006</v>
      </c>
      <c r="M41" s="17"/>
    </row>
    <row r="42" spans="1:13" x14ac:dyDescent="0.25">
      <c r="A42" s="14">
        <v>37</v>
      </c>
      <c r="B42" s="15">
        <v>40371</v>
      </c>
      <c r="C42" s="15">
        <v>40381</v>
      </c>
      <c r="D42" s="15"/>
      <c r="E42" s="16" t="s">
        <v>28</v>
      </c>
      <c r="F42" s="17"/>
      <c r="G42" s="17">
        <v>37</v>
      </c>
      <c r="H42" s="17">
        <f>H41-F42+G42</f>
        <v>482.87000000000006</v>
      </c>
      <c r="I42" s="17">
        <f>I41-F42+G42-37</f>
        <v>-536.4799999999999</v>
      </c>
      <c r="J42" s="17">
        <f t="shared" si="2"/>
        <v>482.87000000000006</v>
      </c>
      <c r="K42" s="17">
        <v>982.35</v>
      </c>
      <c r="L42" s="17">
        <f>L41-F42+G42-37</f>
        <v>445.87000000000006</v>
      </c>
      <c r="M42" s="17" t="s">
        <v>605</v>
      </c>
    </row>
    <row r="43" spans="1:13" x14ac:dyDescent="0.25">
      <c r="A43" s="14">
        <v>38</v>
      </c>
      <c r="B43" s="15">
        <v>40372</v>
      </c>
      <c r="C43" s="15">
        <v>40381</v>
      </c>
      <c r="D43" s="15"/>
      <c r="E43" s="16" t="s">
        <v>32</v>
      </c>
      <c r="F43" s="17">
        <v>333</v>
      </c>
      <c r="G43" s="17"/>
      <c r="H43" s="17">
        <f t="shared" si="0"/>
        <v>149.87000000000006</v>
      </c>
      <c r="I43" s="17">
        <f t="shared" si="1"/>
        <v>-869.4799999999999</v>
      </c>
      <c r="J43" s="17">
        <f t="shared" si="2"/>
        <v>149.87000000000006</v>
      </c>
      <c r="K43" s="17">
        <v>982.35</v>
      </c>
      <c r="L43" s="17">
        <f t="shared" si="3"/>
        <v>112.87000000000006</v>
      </c>
      <c r="M43" s="17"/>
    </row>
    <row r="44" spans="1:13" x14ac:dyDescent="0.25">
      <c r="A44" s="14">
        <v>39</v>
      </c>
      <c r="B44" s="15">
        <v>40381</v>
      </c>
      <c r="C44" s="15">
        <v>40381</v>
      </c>
      <c r="D44" s="15"/>
      <c r="E44" s="16" t="s">
        <v>22</v>
      </c>
      <c r="F44" s="17"/>
      <c r="G44" s="17">
        <v>78.67</v>
      </c>
      <c r="H44" s="17">
        <f t="shared" si="0"/>
        <v>228.54000000000008</v>
      </c>
      <c r="I44" s="17">
        <f t="shared" si="1"/>
        <v>-790.81</v>
      </c>
      <c r="J44" s="17">
        <f t="shared" si="2"/>
        <v>228.54000000000008</v>
      </c>
      <c r="K44" s="17">
        <v>982.35</v>
      </c>
      <c r="L44" s="17">
        <f t="shared" si="3"/>
        <v>191.54000000000008</v>
      </c>
      <c r="M44" s="17"/>
    </row>
    <row r="45" spans="1:13" x14ac:dyDescent="0.25">
      <c r="A45" s="14">
        <v>40</v>
      </c>
      <c r="B45" s="15">
        <v>40381</v>
      </c>
      <c r="C45" s="15"/>
      <c r="D45" s="15">
        <v>40401</v>
      </c>
      <c r="E45" s="16" t="s">
        <v>695</v>
      </c>
      <c r="F45" s="17"/>
      <c r="G45" s="17"/>
      <c r="H45" s="17">
        <f t="shared" si="0"/>
        <v>228.54000000000008</v>
      </c>
      <c r="I45" s="17">
        <f t="shared" si="1"/>
        <v>-790.81</v>
      </c>
      <c r="J45" s="17">
        <f t="shared" si="2"/>
        <v>228.54000000000008</v>
      </c>
      <c r="K45" s="17">
        <v>982.35</v>
      </c>
      <c r="L45" s="17">
        <f t="shared" si="3"/>
        <v>191.54000000000008</v>
      </c>
      <c r="M45" s="17" t="s">
        <v>696</v>
      </c>
    </row>
    <row r="46" spans="1:13" x14ac:dyDescent="0.25">
      <c r="A46" s="14">
        <v>41</v>
      </c>
      <c r="B46" s="15">
        <v>40387</v>
      </c>
      <c r="C46" s="15">
        <v>40410</v>
      </c>
      <c r="D46" s="15"/>
      <c r="E46" s="16" t="s">
        <v>21</v>
      </c>
      <c r="F46" s="17"/>
      <c r="G46" s="17">
        <v>1.1000000000000001</v>
      </c>
      <c r="H46" s="17">
        <f t="shared" si="0"/>
        <v>229.64000000000007</v>
      </c>
      <c r="I46" s="17">
        <f t="shared" si="1"/>
        <v>-789.70999999999992</v>
      </c>
      <c r="J46" s="17">
        <f t="shared" si="2"/>
        <v>229.64000000000007</v>
      </c>
      <c r="K46" s="17">
        <v>982.35</v>
      </c>
      <c r="L46" s="17">
        <f t="shared" si="3"/>
        <v>192.64000000000007</v>
      </c>
      <c r="M46" s="17"/>
    </row>
    <row r="47" spans="1:13" x14ac:dyDescent="0.25">
      <c r="A47" s="14">
        <v>42</v>
      </c>
      <c r="B47" s="15">
        <v>40410</v>
      </c>
      <c r="C47" s="15">
        <v>40410</v>
      </c>
      <c r="D47" s="15"/>
      <c r="E47" s="16" t="s">
        <v>22</v>
      </c>
      <c r="F47" s="17"/>
      <c r="G47" s="17">
        <v>47</v>
      </c>
      <c r="H47" s="17">
        <f t="shared" si="0"/>
        <v>276.6400000000001</v>
      </c>
      <c r="I47" s="17">
        <f t="shared" si="1"/>
        <v>-742.70999999999992</v>
      </c>
      <c r="J47" s="17">
        <f t="shared" si="2"/>
        <v>276.6400000000001</v>
      </c>
      <c r="K47" s="17">
        <v>982.35</v>
      </c>
      <c r="L47" s="17">
        <f t="shared" si="3"/>
        <v>239.64000000000007</v>
      </c>
      <c r="M47" s="17"/>
    </row>
    <row r="48" spans="1:13" x14ac:dyDescent="0.25">
      <c r="A48" s="14">
        <v>43</v>
      </c>
      <c r="B48" s="15">
        <v>40410</v>
      </c>
      <c r="C48" s="15"/>
      <c r="D48" s="15">
        <v>40434</v>
      </c>
      <c r="E48" s="16" t="s">
        <v>697</v>
      </c>
      <c r="F48" s="17"/>
      <c r="G48" s="17"/>
      <c r="H48" s="17">
        <f t="shared" si="0"/>
        <v>276.6400000000001</v>
      </c>
      <c r="I48" s="17">
        <f t="shared" si="1"/>
        <v>-742.70999999999992</v>
      </c>
      <c r="J48" s="17">
        <f t="shared" si="2"/>
        <v>276.6400000000001</v>
      </c>
      <c r="K48" s="17">
        <v>982.35</v>
      </c>
      <c r="L48" s="17">
        <f t="shared" si="3"/>
        <v>239.64000000000007</v>
      </c>
      <c r="M48" s="17" t="s">
        <v>698</v>
      </c>
    </row>
    <row r="49" spans="1:13" x14ac:dyDescent="0.25">
      <c r="A49" s="14">
        <v>44</v>
      </c>
      <c r="B49" s="15">
        <v>40416</v>
      </c>
      <c r="C49" s="15">
        <v>40443</v>
      </c>
      <c r="D49" s="15"/>
      <c r="E49" s="16" t="s">
        <v>21</v>
      </c>
      <c r="F49" s="17"/>
      <c r="G49" s="17">
        <v>2.29</v>
      </c>
      <c r="H49" s="17">
        <f t="shared" si="0"/>
        <v>278.93000000000012</v>
      </c>
      <c r="I49" s="17">
        <f t="shared" si="1"/>
        <v>-740.42</v>
      </c>
      <c r="J49" s="17">
        <f t="shared" si="2"/>
        <v>278.93000000000012</v>
      </c>
      <c r="K49" s="17">
        <v>982.35</v>
      </c>
      <c r="L49" s="17">
        <f t="shared" si="3"/>
        <v>241.93000000000006</v>
      </c>
      <c r="M49" s="17"/>
    </row>
    <row r="50" spans="1:13" x14ac:dyDescent="0.25">
      <c r="A50" s="14">
        <v>45</v>
      </c>
      <c r="B50" s="15">
        <v>40423</v>
      </c>
      <c r="C50" s="15">
        <v>40443</v>
      </c>
      <c r="D50" s="15"/>
      <c r="E50" s="16" t="s">
        <v>32</v>
      </c>
      <c r="F50" s="17">
        <v>228.54</v>
      </c>
      <c r="G50" s="17"/>
      <c r="H50" s="17">
        <f t="shared" si="0"/>
        <v>50.390000000000128</v>
      </c>
      <c r="I50" s="17">
        <f t="shared" si="1"/>
        <v>-968.95999999999992</v>
      </c>
      <c r="J50" s="17">
        <f t="shared" si="2"/>
        <v>50.390000000000128</v>
      </c>
      <c r="K50" s="17">
        <v>982.35</v>
      </c>
      <c r="L50" s="17">
        <f t="shared" si="3"/>
        <v>13.390000000000072</v>
      </c>
      <c r="M50" s="17"/>
    </row>
    <row r="51" spans="1:13" x14ac:dyDescent="0.25">
      <c r="A51" s="14">
        <v>46</v>
      </c>
      <c r="B51" s="18">
        <v>40443</v>
      </c>
      <c r="C51" s="15">
        <v>40443</v>
      </c>
      <c r="D51" s="15"/>
      <c r="E51" s="16" t="s">
        <v>22</v>
      </c>
      <c r="F51" s="17"/>
      <c r="G51" s="17">
        <v>76.14</v>
      </c>
      <c r="H51" s="17">
        <f t="shared" si="0"/>
        <v>126.53000000000013</v>
      </c>
      <c r="I51" s="17">
        <f t="shared" si="1"/>
        <v>-892.81999999999994</v>
      </c>
      <c r="J51" s="17">
        <f t="shared" si="2"/>
        <v>126.53000000000013</v>
      </c>
      <c r="K51" s="17">
        <v>982.35</v>
      </c>
      <c r="L51" s="17">
        <f t="shared" si="3"/>
        <v>89.530000000000072</v>
      </c>
      <c r="M51" s="17"/>
    </row>
    <row r="52" spans="1:13" x14ac:dyDescent="0.25">
      <c r="A52" s="14">
        <v>47</v>
      </c>
      <c r="B52" s="15">
        <v>40443</v>
      </c>
      <c r="C52" s="15"/>
      <c r="D52" s="15">
        <v>40463</v>
      </c>
      <c r="E52" s="16" t="s">
        <v>699</v>
      </c>
      <c r="F52" s="17"/>
      <c r="G52" s="17"/>
      <c r="H52" s="17">
        <f t="shared" si="0"/>
        <v>126.53000000000013</v>
      </c>
      <c r="I52" s="17">
        <f t="shared" si="1"/>
        <v>-892.81999999999994</v>
      </c>
      <c r="J52" s="17">
        <f t="shared" si="2"/>
        <v>126.53000000000013</v>
      </c>
      <c r="K52" s="17">
        <v>982.35</v>
      </c>
      <c r="L52" s="17">
        <f t="shared" si="3"/>
        <v>89.530000000000072</v>
      </c>
      <c r="M52" s="17" t="s">
        <v>700</v>
      </c>
    </row>
    <row r="53" spans="1:13" x14ac:dyDescent="0.25">
      <c r="A53" s="14">
        <v>48</v>
      </c>
      <c r="B53" s="15">
        <v>40449</v>
      </c>
      <c r="C53" s="15">
        <v>40472</v>
      </c>
      <c r="D53" s="15"/>
      <c r="E53" s="16" t="s">
        <v>21</v>
      </c>
      <c r="F53" s="17"/>
      <c r="G53" s="17">
        <v>0.48</v>
      </c>
      <c r="H53" s="17">
        <f t="shared" si="0"/>
        <v>127.01000000000013</v>
      </c>
      <c r="I53" s="17">
        <f t="shared" si="1"/>
        <v>-892.33999999999992</v>
      </c>
      <c r="J53" s="17">
        <f t="shared" si="2"/>
        <v>127.01000000000013</v>
      </c>
      <c r="K53" s="17">
        <v>982.35</v>
      </c>
      <c r="L53" s="17">
        <f t="shared" si="3"/>
        <v>90.010000000000076</v>
      </c>
      <c r="M53" s="17"/>
    </row>
    <row r="54" spans="1:13" x14ac:dyDescent="0.25">
      <c r="A54" s="14">
        <v>49</v>
      </c>
      <c r="B54" s="15">
        <v>40464</v>
      </c>
      <c r="C54" s="15"/>
      <c r="D54" s="15"/>
      <c r="E54" s="16" t="s">
        <v>701</v>
      </c>
      <c r="F54" s="17"/>
      <c r="G54" s="17"/>
      <c r="H54" s="17">
        <f t="shared" si="0"/>
        <v>127.01000000000013</v>
      </c>
      <c r="I54" s="17">
        <f t="shared" si="1"/>
        <v>-892.33999999999992</v>
      </c>
      <c r="J54" s="17">
        <f t="shared" si="2"/>
        <v>127.01000000000013</v>
      </c>
      <c r="K54" s="17">
        <v>982.35</v>
      </c>
      <c r="L54" s="17">
        <f t="shared" si="3"/>
        <v>90.010000000000076</v>
      </c>
      <c r="M54" s="17" t="s">
        <v>596</v>
      </c>
    </row>
    <row r="55" spans="1:13" x14ac:dyDescent="0.25">
      <c r="A55" s="14">
        <v>50</v>
      </c>
      <c r="B55" s="15">
        <v>40472</v>
      </c>
      <c r="C55" s="15">
        <v>40472</v>
      </c>
      <c r="D55" s="15"/>
      <c r="E55" s="16" t="s">
        <v>22</v>
      </c>
      <c r="F55" s="17"/>
      <c r="G55" s="17">
        <v>100.06</v>
      </c>
      <c r="H55" s="17">
        <f t="shared" si="0"/>
        <v>227.07000000000014</v>
      </c>
      <c r="I55" s="17">
        <f t="shared" si="1"/>
        <v>-792.28</v>
      </c>
      <c r="J55" s="17">
        <f t="shared" si="2"/>
        <v>227.07000000000014</v>
      </c>
      <c r="K55" s="17">
        <v>982.35</v>
      </c>
      <c r="L55" s="17">
        <f t="shared" si="3"/>
        <v>190.07000000000008</v>
      </c>
      <c r="M55" s="17"/>
    </row>
    <row r="56" spans="1:13" x14ac:dyDescent="0.25">
      <c r="A56" s="14">
        <v>51</v>
      </c>
      <c r="B56" s="15">
        <v>40472</v>
      </c>
      <c r="C56" s="15"/>
      <c r="D56" s="15">
        <v>40492</v>
      </c>
      <c r="E56" s="16" t="s">
        <v>702</v>
      </c>
      <c r="F56" s="17"/>
      <c r="G56" s="17"/>
      <c r="H56" s="17">
        <f t="shared" si="0"/>
        <v>227.07000000000014</v>
      </c>
      <c r="I56" s="17">
        <f t="shared" si="1"/>
        <v>-792.28</v>
      </c>
      <c r="J56" s="17">
        <f t="shared" si="2"/>
        <v>227.07000000000014</v>
      </c>
      <c r="K56" s="17">
        <v>982.35</v>
      </c>
      <c r="L56" s="17">
        <f t="shared" si="3"/>
        <v>190.07000000000008</v>
      </c>
      <c r="M56" s="17" t="s">
        <v>703</v>
      </c>
    </row>
    <row r="57" spans="1:13" x14ac:dyDescent="0.25">
      <c r="A57" s="14">
        <v>52</v>
      </c>
      <c r="B57" s="15">
        <v>40476</v>
      </c>
      <c r="C57" s="15"/>
      <c r="D57" s="15">
        <v>40484</v>
      </c>
      <c r="E57" s="16" t="s">
        <v>704</v>
      </c>
      <c r="F57" s="17"/>
      <c r="G57" s="17"/>
      <c r="H57" s="17">
        <f t="shared" si="0"/>
        <v>227.07000000000014</v>
      </c>
      <c r="I57" s="17">
        <f t="shared" si="1"/>
        <v>-792.28</v>
      </c>
      <c r="J57" s="17">
        <f t="shared" si="2"/>
        <v>227.07000000000014</v>
      </c>
      <c r="K57" s="17">
        <v>982.35</v>
      </c>
      <c r="L57" s="17">
        <f t="shared" si="3"/>
        <v>190.07000000000008</v>
      </c>
      <c r="M57" s="17" t="s">
        <v>599</v>
      </c>
    </row>
    <row r="58" spans="1:13" x14ac:dyDescent="0.25">
      <c r="A58" s="14">
        <v>53</v>
      </c>
      <c r="B58" s="15">
        <v>40478</v>
      </c>
      <c r="C58" s="15">
        <v>40501</v>
      </c>
      <c r="D58" s="15"/>
      <c r="E58" s="16" t="s">
        <v>21</v>
      </c>
      <c r="F58" s="17"/>
      <c r="G58" s="17">
        <v>1.27</v>
      </c>
      <c r="H58" s="17">
        <f t="shared" si="0"/>
        <v>228.34000000000015</v>
      </c>
      <c r="I58" s="17">
        <f t="shared" si="1"/>
        <v>-791.01</v>
      </c>
      <c r="J58" s="17">
        <f t="shared" si="2"/>
        <v>228.34000000000015</v>
      </c>
      <c r="K58" s="17">
        <v>982.35</v>
      </c>
      <c r="L58" s="17">
        <f t="shared" si="3"/>
        <v>191.34000000000009</v>
      </c>
      <c r="M58" s="17"/>
    </row>
    <row r="59" spans="1:13" x14ac:dyDescent="0.25">
      <c r="A59" s="14">
        <v>54</v>
      </c>
      <c r="B59" s="15">
        <v>40486</v>
      </c>
      <c r="C59" s="15"/>
      <c r="D59" s="15"/>
      <c r="E59" s="16" t="s">
        <v>705</v>
      </c>
      <c r="F59" s="17"/>
      <c r="G59" s="17"/>
      <c r="H59" s="17">
        <f t="shared" si="0"/>
        <v>228.34000000000015</v>
      </c>
      <c r="I59" s="17">
        <f t="shared" si="1"/>
        <v>-791.01</v>
      </c>
      <c r="J59" s="17">
        <f t="shared" si="2"/>
        <v>228.34000000000015</v>
      </c>
      <c r="K59" s="17">
        <v>982.35</v>
      </c>
      <c r="L59" s="17">
        <f t="shared" si="3"/>
        <v>191.34000000000009</v>
      </c>
      <c r="M59" s="17" t="s">
        <v>601</v>
      </c>
    </row>
    <row r="60" spans="1:13" x14ac:dyDescent="0.25">
      <c r="A60" s="14">
        <v>55</v>
      </c>
      <c r="B60" s="15">
        <v>40486</v>
      </c>
      <c r="C60" s="15"/>
      <c r="D60" s="15"/>
      <c r="E60" s="16" t="s">
        <v>27</v>
      </c>
      <c r="F60" s="17"/>
      <c r="G60" s="17"/>
      <c r="H60" s="17">
        <f t="shared" si="0"/>
        <v>228.34000000000015</v>
      </c>
      <c r="I60" s="17">
        <f t="shared" si="1"/>
        <v>-791.01</v>
      </c>
      <c r="J60" s="17">
        <f t="shared" si="2"/>
        <v>228.34000000000015</v>
      </c>
      <c r="K60" s="17">
        <v>982.35</v>
      </c>
      <c r="L60" s="17">
        <f t="shared" si="3"/>
        <v>191.34000000000009</v>
      </c>
      <c r="M60" s="17"/>
    </row>
    <row r="61" spans="1:13" x14ac:dyDescent="0.25">
      <c r="A61" s="14">
        <v>56</v>
      </c>
      <c r="B61" s="15">
        <v>40486</v>
      </c>
      <c r="C61" s="15">
        <v>40501</v>
      </c>
      <c r="D61" s="15"/>
      <c r="E61" s="16" t="s">
        <v>28</v>
      </c>
      <c r="F61" s="17"/>
      <c r="G61" s="17">
        <v>37</v>
      </c>
      <c r="H61" s="17">
        <f t="shared" si="0"/>
        <v>265.34000000000015</v>
      </c>
      <c r="I61" s="17">
        <f>I60-F61+G61-37</f>
        <v>-791.01</v>
      </c>
      <c r="J61" s="17">
        <f t="shared" si="2"/>
        <v>265.34000000000015</v>
      </c>
      <c r="K61" s="17">
        <v>982.35</v>
      </c>
      <c r="L61" s="17">
        <f>L60-F61+G61-37</f>
        <v>191.34000000000009</v>
      </c>
      <c r="M61" s="17" t="s">
        <v>605</v>
      </c>
    </row>
    <row r="62" spans="1:13" x14ac:dyDescent="0.25">
      <c r="A62" s="14">
        <v>57</v>
      </c>
      <c r="B62" s="15">
        <v>40487</v>
      </c>
      <c r="C62" s="15">
        <v>40501</v>
      </c>
      <c r="D62" s="15"/>
      <c r="E62" s="16" t="s">
        <v>32</v>
      </c>
      <c r="F62" s="17">
        <v>163.53</v>
      </c>
      <c r="G62" s="17"/>
      <c r="H62" s="17">
        <f t="shared" si="0"/>
        <v>101.81000000000014</v>
      </c>
      <c r="I62" s="17">
        <f t="shared" si="1"/>
        <v>-954.54</v>
      </c>
      <c r="J62" s="17">
        <f t="shared" si="2"/>
        <v>101.81000000000014</v>
      </c>
      <c r="K62" s="17">
        <v>982.35</v>
      </c>
      <c r="L62" s="17">
        <f t="shared" si="3"/>
        <v>27.810000000000088</v>
      </c>
      <c r="M62" s="17"/>
    </row>
    <row r="63" spans="1:13" x14ac:dyDescent="0.25">
      <c r="A63" s="14">
        <v>58</v>
      </c>
      <c r="B63" s="15">
        <v>40501</v>
      </c>
      <c r="C63" s="15">
        <v>40501</v>
      </c>
      <c r="D63" s="15"/>
      <c r="E63" s="16" t="s">
        <v>22</v>
      </c>
      <c r="F63" s="17"/>
      <c r="G63" s="17">
        <v>101.51</v>
      </c>
      <c r="H63" s="17">
        <f t="shared" si="0"/>
        <v>203.32000000000016</v>
      </c>
      <c r="I63" s="17">
        <f t="shared" si="1"/>
        <v>-853.03</v>
      </c>
      <c r="J63" s="17">
        <f t="shared" si="2"/>
        <v>203.32000000000016</v>
      </c>
      <c r="K63" s="17">
        <v>982.35</v>
      </c>
      <c r="L63" s="17">
        <f t="shared" si="3"/>
        <v>129.32000000000011</v>
      </c>
      <c r="M63" s="17"/>
    </row>
    <row r="64" spans="1:13" x14ac:dyDescent="0.25">
      <c r="A64" s="14">
        <v>59</v>
      </c>
      <c r="B64" s="15">
        <v>40501</v>
      </c>
      <c r="C64" s="15"/>
      <c r="D64" s="15">
        <v>40525</v>
      </c>
      <c r="E64" s="16" t="s">
        <v>706</v>
      </c>
      <c r="F64" s="17"/>
      <c r="G64" s="17"/>
      <c r="H64" s="17">
        <f t="shared" si="0"/>
        <v>203.32000000000016</v>
      </c>
      <c r="I64" s="17">
        <f t="shared" si="1"/>
        <v>-853.03</v>
      </c>
      <c r="J64" s="17">
        <f t="shared" si="2"/>
        <v>203.32000000000016</v>
      </c>
      <c r="K64" s="17">
        <v>982.35</v>
      </c>
      <c r="L64" s="17">
        <f t="shared" si="3"/>
        <v>129.32000000000011</v>
      </c>
      <c r="M64" s="17" t="s">
        <v>707</v>
      </c>
    </row>
    <row r="65" spans="1:13" x14ac:dyDescent="0.25">
      <c r="A65" s="14">
        <v>60</v>
      </c>
      <c r="B65" s="15">
        <v>40512</v>
      </c>
      <c r="C65" s="15">
        <v>40533</v>
      </c>
      <c r="D65" s="15"/>
      <c r="E65" s="16" t="s">
        <v>21</v>
      </c>
      <c r="F65" s="17"/>
      <c r="G65" s="17">
        <v>0.64</v>
      </c>
      <c r="H65" s="17">
        <f t="shared" si="0"/>
        <v>203.96000000000015</v>
      </c>
      <c r="I65" s="17">
        <f t="shared" si="1"/>
        <v>-852.39</v>
      </c>
      <c r="J65" s="17">
        <f t="shared" si="2"/>
        <v>203.96000000000015</v>
      </c>
      <c r="K65" s="17">
        <v>982.35</v>
      </c>
      <c r="L65" s="17">
        <f t="shared" si="3"/>
        <v>129.96000000000009</v>
      </c>
      <c r="M65" s="17"/>
    </row>
    <row r="66" spans="1:13" x14ac:dyDescent="0.25">
      <c r="A66" s="14">
        <v>61</v>
      </c>
      <c r="B66" s="15">
        <v>40533</v>
      </c>
      <c r="C66" s="15">
        <v>40533</v>
      </c>
      <c r="D66" s="15"/>
      <c r="E66" s="16" t="s">
        <v>22</v>
      </c>
      <c r="F66" s="17"/>
      <c r="G66" s="17">
        <v>284.02</v>
      </c>
      <c r="H66" s="17">
        <f t="shared" si="0"/>
        <v>487.98000000000013</v>
      </c>
      <c r="I66" s="17">
        <f t="shared" si="1"/>
        <v>-568.37</v>
      </c>
      <c r="J66" s="17">
        <f t="shared" si="2"/>
        <v>487.98000000000013</v>
      </c>
      <c r="K66" s="17">
        <v>982.35</v>
      </c>
      <c r="L66" s="17">
        <f t="shared" si="3"/>
        <v>413.98000000000008</v>
      </c>
      <c r="M66" s="17"/>
    </row>
    <row r="67" spans="1:13" x14ac:dyDescent="0.25">
      <c r="A67" s="14">
        <v>62</v>
      </c>
      <c r="B67" s="15">
        <v>40533</v>
      </c>
      <c r="C67" s="15"/>
      <c r="D67" s="15">
        <v>40555</v>
      </c>
      <c r="E67" s="16" t="s">
        <v>708</v>
      </c>
      <c r="F67" s="17"/>
      <c r="G67" s="17"/>
      <c r="H67" s="17">
        <f t="shared" si="0"/>
        <v>487.98000000000013</v>
      </c>
      <c r="I67" s="17">
        <f t="shared" si="1"/>
        <v>-568.37</v>
      </c>
      <c r="J67" s="17">
        <f t="shared" si="2"/>
        <v>487.98000000000013</v>
      </c>
      <c r="K67" s="17">
        <v>982.35</v>
      </c>
      <c r="L67" s="17">
        <f t="shared" si="3"/>
        <v>413.98000000000008</v>
      </c>
      <c r="M67" s="17" t="s">
        <v>709</v>
      </c>
    </row>
    <row r="68" spans="1:13" x14ac:dyDescent="0.25">
      <c r="A68" s="14">
        <v>63</v>
      </c>
      <c r="B68" s="15">
        <v>40541</v>
      </c>
      <c r="C68" s="15">
        <v>40564</v>
      </c>
      <c r="D68" s="15"/>
      <c r="E68" s="16" t="s">
        <v>21</v>
      </c>
      <c r="F68" s="17"/>
      <c r="G68" s="17">
        <v>1.4</v>
      </c>
      <c r="H68" s="17">
        <f t="shared" si="0"/>
        <v>489.38000000000011</v>
      </c>
      <c r="I68" s="17">
        <f t="shared" si="1"/>
        <v>-566.97</v>
      </c>
      <c r="J68" s="17">
        <f t="shared" si="2"/>
        <v>489.38000000000011</v>
      </c>
      <c r="K68" s="17">
        <v>982.35</v>
      </c>
      <c r="L68" s="17">
        <f t="shared" si="3"/>
        <v>415.38000000000005</v>
      </c>
      <c r="M68" s="17"/>
    </row>
    <row r="69" spans="1:13" x14ac:dyDescent="0.25">
      <c r="A69" s="14">
        <v>64</v>
      </c>
      <c r="B69" s="15">
        <v>40542</v>
      </c>
      <c r="C69" s="15">
        <v>40564</v>
      </c>
      <c r="D69" s="15"/>
      <c r="E69" s="16" t="s">
        <v>21</v>
      </c>
      <c r="F69" s="17"/>
      <c r="G69" s="17">
        <v>0.64</v>
      </c>
      <c r="H69" s="17">
        <f t="shared" si="0"/>
        <v>490.0200000000001</v>
      </c>
      <c r="I69" s="17">
        <f t="shared" si="1"/>
        <v>-566.33000000000004</v>
      </c>
      <c r="J69" s="17">
        <f t="shared" si="2"/>
        <v>490.0200000000001</v>
      </c>
      <c r="K69" s="17">
        <v>982.35</v>
      </c>
      <c r="L69" s="17">
        <f t="shared" si="3"/>
        <v>416.02000000000004</v>
      </c>
      <c r="M69" s="17"/>
    </row>
    <row r="70" spans="1:13" x14ac:dyDescent="0.25">
      <c r="A70" s="14">
        <v>65</v>
      </c>
      <c r="B70" s="15">
        <v>40544</v>
      </c>
      <c r="C70" s="15">
        <v>40564</v>
      </c>
      <c r="D70" s="15"/>
      <c r="E70" s="16" t="s">
        <v>34</v>
      </c>
      <c r="F70" s="17">
        <v>0.81</v>
      </c>
      <c r="G70" s="17"/>
      <c r="H70" s="17">
        <f t="shared" si="0"/>
        <v>489.21000000000009</v>
      </c>
      <c r="I70" s="17">
        <f t="shared" si="1"/>
        <v>-567.14</v>
      </c>
      <c r="J70" s="17">
        <f t="shared" si="2"/>
        <v>489.21000000000009</v>
      </c>
      <c r="K70" s="17">
        <v>982.35</v>
      </c>
      <c r="L70" s="17">
        <f t="shared" si="3"/>
        <v>415.21000000000004</v>
      </c>
      <c r="M70" s="17"/>
    </row>
    <row r="71" spans="1:13" x14ac:dyDescent="0.25">
      <c r="A71" s="14">
        <v>66</v>
      </c>
      <c r="B71" s="15">
        <v>40556</v>
      </c>
      <c r="C71" s="15"/>
      <c r="D71" s="15"/>
      <c r="E71" s="16" t="s">
        <v>710</v>
      </c>
      <c r="F71" s="17"/>
      <c r="G71" s="17"/>
      <c r="H71" s="17">
        <f t="shared" ref="H71:H120" si="4">H70-F71+G71</f>
        <v>489.21000000000009</v>
      </c>
      <c r="I71" s="17">
        <f t="shared" si="1"/>
        <v>-567.14</v>
      </c>
      <c r="J71" s="17">
        <f t="shared" si="2"/>
        <v>489.21000000000009</v>
      </c>
      <c r="K71" s="17">
        <v>982.35</v>
      </c>
      <c r="L71" s="17">
        <f t="shared" si="3"/>
        <v>415.21000000000004</v>
      </c>
      <c r="M71" s="17" t="s">
        <v>596</v>
      </c>
    </row>
    <row r="72" spans="1:13" x14ac:dyDescent="0.25">
      <c r="A72" s="14">
        <v>67</v>
      </c>
      <c r="B72" s="15">
        <v>40564</v>
      </c>
      <c r="C72" s="15">
        <v>40564</v>
      </c>
      <c r="D72" s="15"/>
      <c r="E72" s="16" t="s">
        <v>22</v>
      </c>
      <c r="F72" s="17"/>
      <c r="G72" s="17">
        <v>220.56</v>
      </c>
      <c r="H72" s="17">
        <f t="shared" si="4"/>
        <v>709.7700000000001</v>
      </c>
      <c r="I72" s="17">
        <f t="shared" ref="I72:I120" si="5">I71-F72+G72</f>
        <v>-346.58</v>
      </c>
      <c r="J72" s="17">
        <f t="shared" ref="J72:J120" si="6">J71+G72-F72</f>
        <v>709.7700000000001</v>
      </c>
      <c r="K72" s="17">
        <v>982.35</v>
      </c>
      <c r="L72" s="17">
        <f t="shared" ref="L72:L120" si="7">L71-F72+G72</f>
        <v>635.77</v>
      </c>
      <c r="M72" s="17"/>
    </row>
    <row r="73" spans="1:13" x14ac:dyDescent="0.25">
      <c r="A73" s="14">
        <v>68</v>
      </c>
      <c r="B73" s="15">
        <v>40564</v>
      </c>
      <c r="C73" s="15"/>
      <c r="D73" s="15">
        <v>40584</v>
      </c>
      <c r="E73" s="16" t="s">
        <v>711</v>
      </c>
      <c r="F73" s="17"/>
      <c r="G73" s="17"/>
      <c r="H73" s="17">
        <f t="shared" si="4"/>
        <v>709.7700000000001</v>
      </c>
      <c r="I73" s="17">
        <f t="shared" si="5"/>
        <v>-346.58</v>
      </c>
      <c r="J73" s="17">
        <f t="shared" si="6"/>
        <v>709.7700000000001</v>
      </c>
      <c r="K73" s="17">
        <v>982.35</v>
      </c>
      <c r="L73" s="17">
        <f t="shared" si="7"/>
        <v>635.77</v>
      </c>
      <c r="M73" s="17" t="s">
        <v>712</v>
      </c>
    </row>
    <row r="74" spans="1:13" x14ac:dyDescent="0.25">
      <c r="A74" s="14">
        <v>69</v>
      </c>
      <c r="B74" s="15">
        <v>40571</v>
      </c>
      <c r="C74" s="15"/>
      <c r="D74" s="15">
        <v>40578</v>
      </c>
      <c r="E74" s="16" t="s">
        <v>713</v>
      </c>
      <c r="F74" s="17"/>
      <c r="G74" s="17"/>
      <c r="H74" s="17">
        <f t="shared" si="4"/>
        <v>709.7700000000001</v>
      </c>
      <c r="I74" s="17">
        <f t="shared" si="5"/>
        <v>-346.58</v>
      </c>
      <c r="J74" s="17">
        <f t="shared" si="6"/>
        <v>709.7700000000001</v>
      </c>
      <c r="K74" s="17">
        <v>982.35</v>
      </c>
      <c r="L74" s="17">
        <f t="shared" si="7"/>
        <v>635.77</v>
      </c>
      <c r="M74" s="17" t="s">
        <v>599</v>
      </c>
    </row>
    <row r="75" spans="1:13" x14ac:dyDescent="0.25">
      <c r="A75" s="14">
        <v>70</v>
      </c>
      <c r="B75" s="15">
        <v>40571</v>
      </c>
      <c r="C75" s="15">
        <v>40589</v>
      </c>
      <c r="D75" s="15"/>
      <c r="E75" s="16" t="s">
        <v>21</v>
      </c>
      <c r="F75" s="17"/>
      <c r="G75" s="17">
        <v>2.85</v>
      </c>
      <c r="H75" s="17">
        <f t="shared" si="4"/>
        <v>712.62000000000012</v>
      </c>
      <c r="I75" s="17">
        <f t="shared" si="5"/>
        <v>-343.72999999999996</v>
      </c>
      <c r="J75" s="17">
        <f t="shared" si="6"/>
        <v>712.62000000000012</v>
      </c>
      <c r="K75" s="17">
        <v>982.35</v>
      </c>
      <c r="L75" s="17">
        <f t="shared" si="7"/>
        <v>638.62</v>
      </c>
      <c r="M75" s="17"/>
    </row>
    <row r="76" spans="1:13" x14ac:dyDescent="0.25">
      <c r="A76" s="14">
        <v>71</v>
      </c>
      <c r="B76" s="15">
        <v>40574</v>
      </c>
      <c r="C76" s="15">
        <v>40589</v>
      </c>
      <c r="D76" s="15"/>
      <c r="E76" s="16" t="s">
        <v>21</v>
      </c>
      <c r="F76" s="17"/>
      <c r="G76" s="17">
        <v>1.4</v>
      </c>
      <c r="H76" s="17">
        <f t="shared" si="4"/>
        <v>714.0200000000001</v>
      </c>
      <c r="I76" s="17">
        <f t="shared" si="5"/>
        <v>-342.33</v>
      </c>
      <c r="J76" s="17">
        <f t="shared" si="6"/>
        <v>714.0200000000001</v>
      </c>
      <c r="K76" s="17">
        <v>982.35</v>
      </c>
      <c r="L76" s="17">
        <f t="shared" si="7"/>
        <v>640.02</v>
      </c>
      <c r="M76" s="17"/>
    </row>
    <row r="77" spans="1:13" x14ac:dyDescent="0.25">
      <c r="A77" s="14">
        <v>72</v>
      </c>
      <c r="B77" s="15">
        <v>40575</v>
      </c>
      <c r="C77" s="15">
        <v>40589</v>
      </c>
      <c r="D77" s="15"/>
      <c r="E77" s="16" t="s">
        <v>21</v>
      </c>
      <c r="F77" s="17"/>
      <c r="G77" s="17">
        <v>0.63</v>
      </c>
      <c r="H77" s="17">
        <f t="shared" si="4"/>
        <v>714.65000000000009</v>
      </c>
      <c r="I77" s="17">
        <f t="shared" si="5"/>
        <v>-341.7</v>
      </c>
      <c r="J77" s="17">
        <f t="shared" si="6"/>
        <v>714.65000000000009</v>
      </c>
      <c r="K77" s="17">
        <v>982.35</v>
      </c>
      <c r="L77" s="17">
        <f t="shared" si="7"/>
        <v>640.65</v>
      </c>
      <c r="M77" s="17"/>
    </row>
    <row r="78" spans="1:13" x14ac:dyDescent="0.25">
      <c r="A78" s="14">
        <v>73</v>
      </c>
      <c r="B78" s="15">
        <v>40583</v>
      </c>
      <c r="C78" s="15"/>
      <c r="D78" s="15"/>
      <c r="E78" s="16" t="s">
        <v>714</v>
      </c>
      <c r="F78" s="17"/>
      <c r="G78" s="17"/>
      <c r="H78" s="17">
        <f t="shared" si="4"/>
        <v>714.65000000000009</v>
      </c>
      <c r="I78" s="17">
        <f t="shared" si="5"/>
        <v>-341.7</v>
      </c>
      <c r="J78" s="17">
        <f t="shared" si="6"/>
        <v>714.65000000000009</v>
      </c>
      <c r="K78" s="17">
        <v>982.35</v>
      </c>
      <c r="L78" s="17">
        <f t="shared" si="7"/>
        <v>640.65</v>
      </c>
      <c r="M78" s="17" t="s">
        <v>601</v>
      </c>
    </row>
    <row r="79" spans="1:13" x14ac:dyDescent="0.25">
      <c r="A79" s="14">
        <v>74</v>
      </c>
      <c r="B79" s="15">
        <v>40585</v>
      </c>
      <c r="C79" s="15"/>
      <c r="D79" s="15">
        <v>40603</v>
      </c>
      <c r="E79" s="16" t="s">
        <v>715</v>
      </c>
      <c r="F79" s="17"/>
      <c r="G79" s="17"/>
      <c r="H79" s="17">
        <f t="shared" si="4"/>
        <v>714.65000000000009</v>
      </c>
      <c r="I79" s="17">
        <f t="shared" si="5"/>
        <v>-341.7</v>
      </c>
      <c r="J79" s="17">
        <f t="shared" si="6"/>
        <v>714.65000000000009</v>
      </c>
      <c r="K79" s="17">
        <v>982.35</v>
      </c>
      <c r="L79" s="17">
        <f t="shared" si="7"/>
        <v>640.65</v>
      </c>
      <c r="M79" s="17" t="s">
        <v>596</v>
      </c>
    </row>
    <row r="80" spans="1:13" x14ac:dyDescent="0.25">
      <c r="A80" s="14">
        <v>75</v>
      </c>
      <c r="B80" s="15">
        <v>40589</v>
      </c>
      <c r="C80" s="15">
        <v>40589</v>
      </c>
      <c r="D80" s="15"/>
      <c r="E80" s="16" t="s">
        <v>22</v>
      </c>
      <c r="F80" s="17"/>
      <c r="G80" s="17">
        <v>15.37</v>
      </c>
      <c r="H80" s="17">
        <f t="shared" si="4"/>
        <v>730.0200000000001</v>
      </c>
      <c r="I80" s="17">
        <f t="shared" si="5"/>
        <v>-326.33</v>
      </c>
      <c r="J80" s="17">
        <f t="shared" si="6"/>
        <v>730.0200000000001</v>
      </c>
      <c r="K80" s="17">
        <v>982.35</v>
      </c>
      <c r="L80" s="17">
        <f t="shared" si="7"/>
        <v>656.02</v>
      </c>
      <c r="M80" s="17"/>
    </row>
    <row r="81" spans="1:13" x14ac:dyDescent="0.25">
      <c r="A81" s="14">
        <v>76</v>
      </c>
      <c r="B81" s="15">
        <v>40589</v>
      </c>
      <c r="C81" s="15">
        <v>40589</v>
      </c>
      <c r="D81" s="15"/>
      <c r="E81" s="16" t="s">
        <v>34</v>
      </c>
      <c r="F81" s="17">
        <v>0.16</v>
      </c>
      <c r="G81" s="17"/>
      <c r="H81" s="17">
        <f t="shared" si="4"/>
        <v>729.86000000000013</v>
      </c>
      <c r="I81" s="17">
        <f t="shared" si="5"/>
        <v>-326.49</v>
      </c>
      <c r="J81" s="17">
        <f t="shared" si="6"/>
        <v>729.86000000000013</v>
      </c>
      <c r="K81" s="17">
        <v>982.35</v>
      </c>
      <c r="L81" s="17">
        <f t="shared" si="7"/>
        <v>655.86</v>
      </c>
      <c r="M81" s="17"/>
    </row>
    <row r="82" spans="1:13" x14ac:dyDescent="0.25">
      <c r="A82" s="14">
        <v>77</v>
      </c>
      <c r="B82" s="15">
        <v>40589</v>
      </c>
      <c r="C82" s="15">
        <v>40589</v>
      </c>
      <c r="D82" s="15"/>
      <c r="E82" s="16" t="s">
        <v>46</v>
      </c>
      <c r="F82" s="17">
        <v>250</v>
      </c>
      <c r="G82" s="17"/>
      <c r="H82" s="17">
        <f t="shared" si="4"/>
        <v>479.86000000000013</v>
      </c>
      <c r="I82" s="17">
        <f t="shared" si="5"/>
        <v>-576.49</v>
      </c>
      <c r="J82" s="17">
        <f t="shared" si="6"/>
        <v>479.86000000000013</v>
      </c>
      <c r="K82" s="17">
        <v>982.35</v>
      </c>
      <c r="L82" s="17">
        <f t="shared" si="7"/>
        <v>405.86</v>
      </c>
      <c r="M82" s="17"/>
    </row>
    <row r="83" spans="1:13" x14ac:dyDescent="0.25">
      <c r="A83" s="14">
        <v>78</v>
      </c>
      <c r="B83" s="15">
        <v>40589</v>
      </c>
      <c r="C83" s="15"/>
      <c r="D83" s="15">
        <v>40610</v>
      </c>
      <c r="E83" s="16" t="s">
        <v>716</v>
      </c>
      <c r="F83" s="17"/>
      <c r="G83" s="17"/>
      <c r="H83" s="17">
        <f t="shared" si="4"/>
        <v>479.86000000000013</v>
      </c>
      <c r="I83" s="17">
        <f t="shared" si="5"/>
        <v>-576.49</v>
      </c>
      <c r="J83" s="17">
        <f t="shared" si="6"/>
        <v>479.86000000000013</v>
      </c>
      <c r="K83" s="17">
        <v>982.35</v>
      </c>
      <c r="L83" s="17">
        <f t="shared" si="7"/>
        <v>405.86</v>
      </c>
      <c r="M83" s="17" t="s">
        <v>717</v>
      </c>
    </row>
    <row r="84" spans="1:13" x14ac:dyDescent="0.25">
      <c r="A84" s="14">
        <v>79</v>
      </c>
      <c r="B84" s="15">
        <v>40596</v>
      </c>
      <c r="C84" s="15"/>
      <c r="D84" s="15">
        <v>40616</v>
      </c>
      <c r="E84" s="16" t="s">
        <v>716</v>
      </c>
      <c r="F84" s="17"/>
      <c r="G84" s="17"/>
      <c r="H84" s="17">
        <f t="shared" si="4"/>
        <v>479.86000000000013</v>
      </c>
      <c r="I84" s="17">
        <f t="shared" si="5"/>
        <v>-576.49</v>
      </c>
      <c r="J84" s="17">
        <f t="shared" si="6"/>
        <v>479.86000000000013</v>
      </c>
      <c r="K84" s="17">
        <v>982.35</v>
      </c>
      <c r="L84" s="17">
        <f t="shared" si="7"/>
        <v>405.86</v>
      </c>
      <c r="M84" s="17" t="s">
        <v>717</v>
      </c>
    </row>
    <row r="85" spans="1:13" x14ac:dyDescent="0.25">
      <c r="A85" s="14">
        <v>80</v>
      </c>
      <c r="B85" s="15">
        <v>40602</v>
      </c>
      <c r="C85" s="15">
        <v>40625</v>
      </c>
      <c r="D85" s="15"/>
      <c r="E85" s="16" t="s">
        <v>21</v>
      </c>
      <c r="F85" s="17"/>
      <c r="G85" s="17">
        <v>2.23</v>
      </c>
      <c r="H85" s="17">
        <f t="shared" si="4"/>
        <v>482.09000000000015</v>
      </c>
      <c r="I85" s="17">
        <f t="shared" si="5"/>
        <v>-574.26</v>
      </c>
      <c r="J85" s="17">
        <f t="shared" si="6"/>
        <v>482.09000000000015</v>
      </c>
      <c r="K85" s="17">
        <v>982.35</v>
      </c>
      <c r="L85" s="17">
        <f t="shared" si="7"/>
        <v>408.09000000000003</v>
      </c>
      <c r="M85" s="17"/>
    </row>
    <row r="86" spans="1:13" x14ac:dyDescent="0.25">
      <c r="A86" s="14">
        <v>81</v>
      </c>
      <c r="B86" s="15">
        <v>40603</v>
      </c>
      <c r="C86" s="15">
        <v>40625</v>
      </c>
      <c r="D86" s="15"/>
      <c r="E86" s="16" t="s">
        <v>21</v>
      </c>
      <c r="F86" s="17"/>
      <c r="G86" s="17">
        <v>2.37</v>
      </c>
      <c r="H86" s="17">
        <f t="shared" si="4"/>
        <v>484.46000000000015</v>
      </c>
      <c r="I86" s="17">
        <f t="shared" si="5"/>
        <v>-571.89</v>
      </c>
      <c r="J86" s="17">
        <f t="shared" si="6"/>
        <v>484.46000000000015</v>
      </c>
      <c r="K86" s="17">
        <v>982.35</v>
      </c>
      <c r="L86" s="17">
        <f t="shared" si="7"/>
        <v>410.46000000000004</v>
      </c>
      <c r="M86" s="17"/>
    </row>
    <row r="87" spans="1:13" x14ac:dyDescent="0.25">
      <c r="A87" s="14">
        <v>82</v>
      </c>
      <c r="B87" s="15">
        <v>40625</v>
      </c>
      <c r="C87" s="15">
        <v>40625</v>
      </c>
      <c r="D87" s="15"/>
      <c r="E87" s="16" t="s">
        <v>21</v>
      </c>
      <c r="F87" s="17"/>
      <c r="G87" s="17">
        <v>0.2</v>
      </c>
      <c r="H87" s="17">
        <f t="shared" si="4"/>
        <v>484.66000000000014</v>
      </c>
      <c r="I87" s="17">
        <f t="shared" si="5"/>
        <v>-571.68999999999994</v>
      </c>
      <c r="J87" s="17">
        <f t="shared" si="6"/>
        <v>484.66000000000014</v>
      </c>
      <c r="K87" s="17">
        <v>982.35</v>
      </c>
      <c r="L87" s="17">
        <f t="shared" si="7"/>
        <v>410.66</v>
      </c>
      <c r="M87" s="17"/>
    </row>
    <row r="88" spans="1:13" x14ac:dyDescent="0.25">
      <c r="A88" s="14">
        <v>83</v>
      </c>
      <c r="B88" s="15">
        <v>40625</v>
      </c>
      <c r="C88" s="15"/>
      <c r="D88" s="15">
        <v>40645</v>
      </c>
      <c r="E88" s="16" t="s">
        <v>718</v>
      </c>
      <c r="F88" s="17"/>
      <c r="G88" s="17"/>
      <c r="H88" s="17">
        <f t="shared" si="4"/>
        <v>484.66000000000014</v>
      </c>
      <c r="I88" s="17">
        <f t="shared" si="5"/>
        <v>-571.68999999999994</v>
      </c>
      <c r="J88" s="17">
        <f t="shared" si="6"/>
        <v>484.66000000000014</v>
      </c>
      <c r="K88" s="17">
        <v>982.35</v>
      </c>
      <c r="L88" s="17">
        <f t="shared" si="7"/>
        <v>410.66</v>
      </c>
      <c r="M88" s="17" t="s">
        <v>719</v>
      </c>
    </row>
    <row r="89" spans="1:13" x14ac:dyDescent="0.25">
      <c r="A89" s="14">
        <v>84</v>
      </c>
      <c r="B89" s="15">
        <v>40631</v>
      </c>
      <c r="C89" s="15">
        <v>40654</v>
      </c>
      <c r="D89" s="15"/>
      <c r="E89" s="16" t="s">
        <v>21</v>
      </c>
      <c r="F89" s="17"/>
      <c r="G89" s="17">
        <v>2.23</v>
      </c>
      <c r="H89" s="17">
        <f t="shared" si="4"/>
        <v>486.89000000000016</v>
      </c>
      <c r="I89" s="17">
        <f t="shared" si="5"/>
        <v>-569.45999999999992</v>
      </c>
      <c r="J89" s="17">
        <f t="shared" si="6"/>
        <v>486.89000000000016</v>
      </c>
      <c r="K89" s="17">
        <v>982.35</v>
      </c>
      <c r="L89" s="17">
        <f t="shared" si="7"/>
        <v>412.89000000000004</v>
      </c>
      <c r="M89" s="17"/>
    </row>
    <row r="90" spans="1:13" x14ac:dyDescent="0.25">
      <c r="A90" s="14">
        <v>85</v>
      </c>
      <c r="B90" s="15">
        <v>40632</v>
      </c>
      <c r="C90" s="15">
        <v>40654</v>
      </c>
      <c r="D90" s="15"/>
      <c r="E90" s="16" t="s">
        <v>21</v>
      </c>
      <c r="F90" s="17"/>
      <c r="G90" s="17">
        <v>2.37</v>
      </c>
      <c r="H90" s="17">
        <f t="shared" si="4"/>
        <v>489.26000000000016</v>
      </c>
      <c r="I90" s="17">
        <f t="shared" si="5"/>
        <v>-567.08999999999992</v>
      </c>
      <c r="J90" s="17">
        <f t="shared" si="6"/>
        <v>489.26000000000016</v>
      </c>
      <c r="K90" s="17">
        <v>982.35</v>
      </c>
      <c r="L90" s="17">
        <f t="shared" si="7"/>
        <v>415.26000000000005</v>
      </c>
      <c r="M90" s="17"/>
    </row>
    <row r="91" spans="1:13" x14ac:dyDescent="0.25">
      <c r="A91" s="14">
        <v>86</v>
      </c>
      <c r="B91" s="15">
        <v>40654</v>
      </c>
      <c r="C91" s="15">
        <v>40654</v>
      </c>
      <c r="D91" s="15"/>
      <c r="E91" s="16" t="s">
        <v>21</v>
      </c>
      <c r="F91" s="17"/>
      <c r="G91" s="17">
        <v>0.2</v>
      </c>
      <c r="H91" s="17">
        <f t="shared" si="4"/>
        <v>489.46000000000015</v>
      </c>
      <c r="I91" s="17">
        <f t="shared" si="5"/>
        <v>-566.88999999999987</v>
      </c>
      <c r="J91" s="17">
        <f t="shared" si="6"/>
        <v>489.46000000000015</v>
      </c>
      <c r="K91" s="17">
        <v>982.35</v>
      </c>
      <c r="L91" s="17">
        <f t="shared" si="7"/>
        <v>415.46000000000004</v>
      </c>
      <c r="M91" s="17"/>
    </row>
    <row r="92" spans="1:13" x14ac:dyDescent="0.25">
      <c r="A92" s="14">
        <v>87</v>
      </c>
      <c r="B92" s="15">
        <v>40654</v>
      </c>
      <c r="C92" s="15"/>
      <c r="D92" s="15">
        <v>40674</v>
      </c>
      <c r="E92" s="16" t="s">
        <v>720</v>
      </c>
      <c r="F92" s="17"/>
      <c r="G92" s="17"/>
      <c r="H92" s="17">
        <f t="shared" si="4"/>
        <v>489.46000000000015</v>
      </c>
      <c r="I92" s="17">
        <f t="shared" si="5"/>
        <v>-566.88999999999987</v>
      </c>
      <c r="J92" s="17">
        <f t="shared" si="6"/>
        <v>489.46000000000015</v>
      </c>
      <c r="K92" s="17">
        <v>982.35</v>
      </c>
      <c r="L92" s="17">
        <f t="shared" si="7"/>
        <v>415.46000000000004</v>
      </c>
      <c r="M92" s="17" t="s">
        <v>721</v>
      </c>
    </row>
    <row r="93" spans="1:13" x14ac:dyDescent="0.25">
      <c r="A93" s="14">
        <v>88</v>
      </c>
      <c r="B93" s="15">
        <v>40660</v>
      </c>
      <c r="C93" s="15">
        <v>40683</v>
      </c>
      <c r="D93" s="15"/>
      <c r="E93" s="16" t="s">
        <v>21</v>
      </c>
      <c r="F93" s="17"/>
      <c r="G93" s="17">
        <v>2.23</v>
      </c>
      <c r="H93" s="17">
        <f t="shared" si="4"/>
        <v>491.69000000000017</v>
      </c>
      <c r="I93" s="17">
        <f t="shared" si="5"/>
        <v>-564.65999999999985</v>
      </c>
      <c r="J93" s="17">
        <f t="shared" si="6"/>
        <v>491.69000000000017</v>
      </c>
      <c r="K93" s="17">
        <v>982.35</v>
      </c>
      <c r="L93" s="17">
        <f t="shared" si="7"/>
        <v>417.69000000000005</v>
      </c>
      <c r="M93" s="17"/>
    </row>
    <row r="94" spans="1:13" x14ac:dyDescent="0.25">
      <c r="A94" s="14">
        <v>89</v>
      </c>
      <c r="B94" s="15">
        <v>40661</v>
      </c>
      <c r="C94" s="15">
        <v>40683</v>
      </c>
      <c r="D94" s="15"/>
      <c r="E94" s="16" t="s">
        <v>21</v>
      </c>
      <c r="F94" s="17"/>
      <c r="G94" s="17">
        <v>2.37</v>
      </c>
      <c r="H94" s="17">
        <f t="shared" si="4"/>
        <v>494.06000000000017</v>
      </c>
      <c r="I94" s="17">
        <f t="shared" si="5"/>
        <v>-562.28999999999985</v>
      </c>
      <c r="J94" s="17">
        <f t="shared" si="6"/>
        <v>494.06000000000017</v>
      </c>
      <c r="K94" s="17">
        <v>982.35</v>
      </c>
      <c r="L94" s="17">
        <f t="shared" si="7"/>
        <v>420.06000000000006</v>
      </c>
      <c r="M94" s="17"/>
    </row>
    <row r="95" spans="1:13" x14ac:dyDescent="0.25">
      <c r="A95" s="14">
        <v>90</v>
      </c>
      <c r="B95" s="15">
        <v>40683</v>
      </c>
      <c r="C95" s="15">
        <v>40683</v>
      </c>
      <c r="D95" s="15"/>
      <c r="E95" s="16" t="s">
        <v>21</v>
      </c>
      <c r="F95" s="17"/>
      <c r="G95" s="17">
        <v>0.2</v>
      </c>
      <c r="H95" s="17">
        <f t="shared" si="4"/>
        <v>494.26000000000016</v>
      </c>
      <c r="I95" s="17">
        <f t="shared" si="5"/>
        <v>-562.0899999999998</v>
      </c>
      <c r="J95" s="17">
        <f t="shared" si="6"/>
        <v>494.26000000000016</v>
      </c>
      <c r="K95" s="17">
        <v>982.35</v>
      </c>
      <c r="L95" s="17">
        <f t="shared" si="7"/>
        <v>420.26000000000005</v>
      </c>
      <c r="M95" s="17"/>
    </row>
    <row r="96" spans="1:13" x14ac:dyDescent="0.25">
      <c r="A96" s="14">
        <v>91</v>
      </c>
      <c r="B96" s="15">
        <v>40683</v>
      </c>
      <c r="C96" s="15"/>
      <c r="D96" s="15">
        <v>40704</v>
      </c>
      <c r="E96" s="16" t="s">
        <v>722</v>
      </c>
      <c r="F96" s="17"/>
      <c r="G96" s="17"/>
      <c r="H96" s="17">
        <f t="shared" si="4"/>
        <v>494.26000000000016</v>
      </c>
      <c r="I96" s="17">
        <f t="shared" si="5"/>
        <v>-562.0899999999998</v>
      </c>
      <c r="J96" s="17">
        <f t="shared" si="6"/>
        <v>494.26000000000016</v>
      </c>
      <c r="K96" s="17">
        <v>982.35</v>
      </c>
      <c r="L96" s="17">
        <f t="shared" si="7"/>
        <v>420.26000000000005</v>
      </c>
      <c r="M96" s="17" t="s">
        <v>723</v>
      </c>
    </row>
    <row r="97" spans="1:13" x14ac:dyDescent="0.25">
      <c r="A97" s="14">
        <v>92</v>
      </c>
      <c r="B97" s="15">
        <v>40689</v>
      </c>
      <c r="C97" s="15"/>
      <c r="D97" s="15"/>
      <c r="E97" s="16" t="s">
        <v>21</v>
      </c>
      <c r="F97" s="17"/>
      <c r="G97" s="17">
        <v>2.23</v>
      </c>
      <c r="H97" s="17">
        <f t="shared" si="4"/>
        <v>496.49000000000018</v>
      </c>
      <c r="I97" s="17">
        <f t="shared" si="5"/>
        <v>-559.85999999999979</v>
      </c>
      <c r="J97" s="17">
        <f t="shared" si="6"/>
        <v>496.49000000000018</v>
      </c>
      <c r="K97" s="17">
        <v>982.35</v>
      </c>
      <c r="L97" s="17">
        <f t="shared" si="7"/>
        <v>422.49000000000007</v>
      </c>
      <c r="M97" s="17"/>
    </row>
    <row r="98" spans="1:13" x14ac:dyDescent="0.25">
      <c r="A98" s="14">
        <v>93</v>
      </c>
      <c r="B98" s="15">
        <v>40690</v>
      </c>
      <c r="C98" s="15"/>
      <c r="D98" s="15"/>
      <c r="E98" s="16" t="s">
        <v>21</v>
      </c>
      <c r="F98" s="17"/>
      <c r="G98" s="17">
        <v>2.37</v>
      </c>
      <c r="H98" s="17">
        <f t="shared" si="4"/>
        <v>498.86000000000018</v>
      </c>
      <c r="I98" s="17">
        <f t="shared" si="5"/>
        <v>-557.48999999999978</v>
      </c>
      <c r="J98" s="17">
        <f t="shared" si="6"/>
        <v>498.86000000000018</v>
      </c>
      <c r="K98" s="17">
        <v>982.35</v>
      </c>
      <c r="L98" s="17">
        <f t="shared" si="7"/>
        <v>424.86000000000007</v>
      </c>
      <c r="M98" s="17"/>
    </row>
    <row r="99" spans="1:13" x14ac:dyDescent="0.25">
      <c r="A99" s="14">
        <v>94</v>
      </c>
      <c r="B99" s="15">
        <v>40700</v>
      </c>
      <c r="C99" s="15"/>
      <c r="D99" s="15"/>
      <c r="E99" s="16" t="s">
        <v>172</v>
      </c>
      <c r="F99" s="17"/>
      <c r="G99" s="17"/>
      <c r="H99" s="17">
        <f t="shared" si="4"/>
        <v>498.86000000000018</v>
      </c>
      <c r="I99" s="17">
        <f t="shared" si="5"/>
        <v>-557.48999999999978</v>
      </c>
      <c r="J99" s="17">
        <f t="shared" si="6"/>
        <v>498.86000000000018</v>
      </c>
      <c r="K99" s="17">
        <v>982.35</v>
      </c>
      <c r="L99" s="17">
        <f t="shared" si="7"/>
        <v>424.86000000000007</v>
      </c>
      <c r="M99" s="17"/>
    </row>
    <row r="100" spans="1:13" x14ac:dyDescent="0.25">
      <c r="A100" s="14">
        <v>95</v>
      </c>
      <c r="B100" s="15">
        <v>40700</v>
      </c>
      <c r="C100" s="15"/>
      <c r="D100" s="15"/>
      <c r="E100" s="16" t="s">
        <v>221</v>
      </c>
      <c r="F100" s="17"/>
      <c r="G100" s="17">
        <v>147.68</v>
      </c>
      <c r="H100" s="17">
        <f>H98-F100+G100</f>
        <v>646.54000000000019</v>
      </c>
      <c r="I100" s="17">
        <f>I98-F100+G100</f>
        <v>-409.80999999999977</v>
      </c>
      <c r="J100" s="17">
        <f>J98+G100-F100</f>
        <v>646.54000000000019</v>
      </c>
      <c r="K100" s="17">
        <v>982.35</v>
      </c>
      <c r="L100" s="17">
        <f>L98-F100+G100</f>
        <v>572.54000000000008</v>
      </c>
      <c r="M100" s="17"/>
    </row>
    <row r="101" spans="1:13" x14ac:dyDescent="0.25">
      <c r="A101" s="14">
        <v>96</v>
      </c>
      <c r="B101" s="15">
        <v>40701</v>
      </c>
      <c r="C101" s="15"/>
      <c r="D101" s="15"/>
      <c r="E101" s="16" t="s">
        <v>221</v>
      </c>
      <c r="F101" s="17">
        <v>147.68</v>
      </c>
      <c r="G101" s="17"/>
      <c r="H101" s="17">
        <f t="shared" si="4"/>
        <v>498.86000000000018</v>
      </c>
      <c r="I101" s="17">
        <f t="shared" si="5"/>
        <v>-557.48999999999978</v>
      </c>
      <c r="J101" s="17">
        <f t="shared" si="6"/>
        <v>498.86000000000018</v>
      </c>
      <c r="K101" s="17">
        <v>982.35</v>
      </c>
      <c r="L101" s="17">
        <f t="shared" si="7"/>
        <v>424.86000000000007</v>
      </c>
      <c r="M101" s="17"/>
    </row>
    <row r="102" spans="1:13" x14ac:dyDescent="0.25">
      <c r="A102" s="14">
        <v>97</v>
      </c>
      <c r="B102" s="15">
        <v>40700</v>
      </c>
      <c r="C102" s="15"/>
      <c r="D102" s="15"/>
      <c r="E102" s="16" t="s">
        <v>31</v>
      </c>
      <c r="F102" s="17">
        <v>1000</v>
      </c>
      <c r="G102" s="17">
        <v>1000</v>
      </c>
      <c r="H102" s="17">
        <f t="shared" si="4"/>
        <v>498.86000000000018</v>
      </c>
      <c r="I102" s="17">
        <f t="shared" si="5"/>
        <v>-557.48999999999978</v>
      </c>
      <c r="J102" s="17">
        <f t="shared" si="6"/>
        <v>498.86000000000013</v>
      </c>
      <c r="K102" s="17">
        <v>982.35</v>
      </c>
      <c r="L102" s="17">
        <f t="shared" si="7"/>
        <v>424.86000000000013</v>
      </c>
      <c r="M102" s="17"/>
    </row>
    <row r="103" spans="1:13" x14ac:dyDescent="0.25">
      <c r="A103" s="14">
        <v>98</v>
      </c>
      <c r="B103" s="15">
        <v>40700</v>
      </c>
      <c r="C103" s="15"/>
      <c r="D103" s="15"/>
      <c r="E103" s="16" t="s">
        <v>60</v>
      </c>
      <c r="F103" s="17">
        <v>37.04</v>
      </c>
      <c r="G103" s="17"/>
      <c r="H103" s="17">
        <f t="shared" si="4"/>
        <v>461.82000000000016</v>
      </c>
      <c r="I103" s="17">
        <f t="shared" si="5"/>
        <v>-594.52999999999975</v>
      </c>
      <c r="J103" s="17">
        <f t="shared" si="6"/>
        <v>461.82000000000011</v>
      </c>
      <c r="K103" s="17">
        <v>982.35</v>
      </c>
      <c r="L103" s="17">
        <f t="shared" si="7"/>
        <v>387.82000000000011</v>
      </c>
      <c r="M103" s="17"/>
    </row>
    <row r="104" spans="1:13" x14ac:dyDescent="0.25">
      <c r="A104" s="14">
        <v>99</v>
      </c>
      <c r="B104" s="15">
        <v>40700</v>
      </c>
      <c r="C104" s="15"/>
      <c r="D104" s="15"/>
      <c r="E104" s="16" t="s">
        <v>724</v>
      </c>
      <c r="F104" s="17">
        <v>4753.32</v>
      </c>
      <c r="G104" s="17">
        <v>4763.05</v>
      </c>
      <c r="H104" s="17">
        <f t="shared" si="4"/>
        <v>471.55000000000018</v>
      </c>
      <c r="I104" s="17">
        <f>I103-F104+G104+15.37-25.1</f>
        <v>-594.52999999999929</v>
      </c>
      <c r="J104" s="17">
        <f t="shared" si="6"/>
        <v>471.55000000000018</v>
      </c>
      <c r="K104" s="17">
        <v>982.35</v>
      </c>
      <c r="L104" s="17">
        <f>L103-F104+G104+15.37-25.1</f>
        <v>387.82000000000016</v>
      </c>
      <c r="M104" s="17" t="s">
        <v>725</v>
      </c>
    </row>
    <row r="105" spans="1:13" x14ac:dyDescent="0.25">
      <c r="A105" s="14">
        <v>100</v>
      </c>
      <c r="B105" s="15">
        <v>40700</v>
      </c>
      <c r="C105" s="15"/>
      <c r="D105" s="15"/>
      <c r="E105" s="16" t="s">
        <v>223</v>
      </c>
      <c r="F105" s="17">
        <v>1000</v>
      </c>
      <c r="G105" s="17">
        <v>1000</v>
      </c>
      <c r="H105" s="17">
        <f t="shared" si="4"/>
        <v>471.55000000000018</v>
      </c>
      <c r="I105" s="17">
        <f t="shared" si="5"/>
        <v>-594.52999999999929</v>
      </c>
      <c r="J105" s="17">
        <f t="shared" si="6"/>
        <v>471.55000000000018</v>
      </c>
      <c r="K105" s="17">
        <v>982.35</v>
      </c>
      <c r="L105" s="17">
        <f t="shared" si="7"/>
        <v>387.82000000000016</v>
      </c>
      <c r="M105" s="17"/>
    </row>
    <row r="106" spans="1:13" x14ac:dyDescent="0.25">
      <c r="A106" s="14">
        <v>101</v>
      </c>
      <c r="B106" s="15">
        <v>40701</v>
      </c>
      <c r="C106" s="15"/>
      <c r="D106" s="15"/>
      <c r="E106" s="16" t="s">
        <v>726</v>
      </c>
      <c r="F106" s="17"/>
      <c r="G106" s="17"/>
      <c r="H106" s="17">
        <f t="shared" si="4"/>
        <v>471.55000000000018</v>
      </c>
      <c r="I106" s="17">
        <f t="shared" si="5"/>
        <v>-594.52999999999929</v>
      </c>
      <c r="J106" s="17">
        <f t="shared" si="6"/>
        <v>471.55000000000018</v>
      </c>
      <c r="K106" s="17">
        <v>982.35</v>
      </c>
      <c r="L106" s="17">
        <f t="shared" si="7"/>
        <v>387.82000000000016</v>
      </c>
      <c r="M106" s="17" t="s">
        <v>727</v>
      </c>
    </row>
    <row r="107" spans="1:13" x14ac:dyDescent="0.25">
      <c r="A107" s="14">
        <v>102</v>
      </c>
      <c r="B107" s="15">
        <v>40701</v>
      </c>
      <c r="C107" s="15"/>
      <c r="D107" s="15">
        <v>40721</v>
      </c>
      <c r="E107" s="16" t="s">
        <v>728</v>
      </c>
      <c r="F107" s="17"/>
      <c r="G107" s="17"/>
      <c r="H107" s="17">
        <f>H105-F107+G107</f>
        <v>471.55000000000018</v>
      </c>
      <c r="I107" s="17">
        <f>I105-F107+G107</f>
        <v>-594.52999999999929</v>
      </c>
      <c r="J107" s="17">
        <f>J105+G107-F107</f>
        <v>471.55000000000018</v>
      </c>
      <c r="K107" s="17">
        <v>982.35</v>
      </c>
      <c r="L107" s="17">
        <f>L105-F107+G107</f>
        <v>387.82000000000016</v>
      </c>
      <c r="M107" s="17" t="s">
        <v>729</v>
      </c>
    </row>
    <row r="108" spans="1:13" x14ac:dyDescent="0.25">
      <c r="A108" s="14">
        <v>103</v>
      </c>
      <c r="B108" s="15">
        <v>40715</v>
      </c>
      <c r="C108" s="15"/>
      <c r="D108" s="15">
        <v>40736</v>
      </c>
      <c r="E108" s="16" t="s">
        <v>728</v>
      </c>
      <c r="F108" s="17"/>
      <c r="G108" s="17"/>
      <c r="H108" s="17">
        <f t="shared" ref="H108" si="8">H107-F108+G108</f>
        <v>471.55000000000018</v>
      </c>
      <c r="I108" s="17">
        <f t="shared" ref="I108" si="9">I107-F108+G108</f>
        <v>-594.52999999999929</v>
      </c>
      <c r="J108" s="17">
        <f t="shared" ref="J108" si="10">J107+G108-F108</f>
        <v>471.55000000000018</v>
      </c>
      <c r="K108" s="17">
        <v>982.35</v>
      </c>
      <c r="L108" s="17">
        <f t="shared" ref="L108" si="11">L107-F108+G108</f>
        <v>387.82000000000016</v>
      </c>
      <c r="M108" s="17" t="s">
        <v>729</v>
      </c>
    </row>
    <row r="109" spans="1:13" x14ac:dyDescent="0.25">
      <c r="A109" s="14">
        <v>104</v>
      </c>
      <c r="B109" s="15">
        <v>40763</v>
      </c>
      <c r="C109" s="15">
        <v>40777</v>
      </c>
      <c r="D109" s="15"/>
      <c r="E109" s="16" t="s">
        <v>21</v>
      </c>
      <c r="F109" s="17"/>
      <c r="G109" s="17">
        <v>0.47</v>
      </c>
      <c r="H109" s="17">
        <f t="shared" si="4"/>
        <v>472.02000000000021</v>
      </c>
      <c r="I109" s="17">
        <f t="shared" si="5"/>
        <v>-594.05999999999926</v>
      </c>
      <c r="J109" s="17">
        <f t="shared" si="6"/>
        <v>472.02000000000021</v>
      </c>
      <c r="K109" s="17">
        <v>982.35</v>
      </c>
      <c r="L109" s="17">
        <f t="shared" si="7"/>
        <v>388.29000000000019</v>
      </c>
      <c r="M109" s="17"/>
    </row>
    <row r="110" spans="1:13" x14ac:dyDescent="0.25">
      <c r="A110" s="14">
        <v>105</v>
      </c>
      <c r="B110" s="15">
        <v>40668</v>
      </c>
      <c r="C110" s="15">
        <v>40777</v>
      </c>
      <c r="D110" s="15"/>
      <c r="E110" s="16" t="s">
        <v>21</v>
      </c>
      <c r="F110" s="17"/>
      <c r="G110" s="17">
        <v>3.37</v>
      </c>
      <c r="H110" s="17">
        <f t="shared" si="4"/>
        <v>475.39000000000021</v>
      </c>
      <c r="I110" s="17">
        <f t="shared" si="5"/>
        <v>-590.68999999999926</v>
      </c>
      <c r="J110" s="17">
        <f t="shared" si="6"/>
        <v>475.39000000000021</v>
      </c>
      <c r="K110" s="17">
        <v>982.35</v>
      </c>
      <c r="L110" s="17">
        <f t="shared" si="7"/>
        <v>391.6600000000002</v>
      </c>
      <c r="M110" s="17"/>
    </row>
    <row r="111" spans="1:13" x14ac:dyDescent="0.25">
      <c r="A111" s="14">
        <v>106</v>
      </c>
      <c r="B111" s="15">
        <v>40777</v>
      </c>
      <c r="C111" s="15"/>
      <c r="D111" s="15">
        <v>40798</v>
      </c>
      <c r="E111" s="16" t="s">
        <v>730</v>
      </c>
      <c r="F111" s="17"/>
      <c r="G111" s="17"/>
      <c r="H111" s="17">
        <f t="shared" si="4"/>
        <v>475.39000000000021</v>
      </c>
      <c r="I111" s="17">
        <f t="shared" si="5"/>
        <v>-590.68999999999926</v>
      </c>
      <c r="J111" s="17">
        <f t="shared" si="6"/>
        <v>475.39000000000021</v>
      </c>
      <c r="K111" s="17">
        <v>982.35</v>
      </c>
      <c r="L111" s="17">
        <f t="shared" si="7"/>
        <v>391.6600000000002</v>
      </c>
      <c r="M111" s="17" t="s">
        <v>731</v>
      </c>
    </row>
    <row r="112" spans="1:13" x14ac:dyDescent="0.25">
      <c r="A112" s="14">
        <v>107</v>
      </c>
      <c r="B112" s="15">
        <v>40793</v>
      </c>
      <c r="C112" s="15">
        <v>40807</v>
      </c>
      <c r="D112" s="15"/>
      <c r="E112" s="16" t="s">
        <v>21</v>
      </c>
      <c r="F112" s="17"/>
      <c r="G112" s="17">
        <v>0.47</v>
      </c>
      <c r="H112" s="17">
        <f t="shared" si="4"/>
        <v>475.86000000000024</v>
      </c>
      <c r="I112" s="17">
        <f t="shared" si="5"/>
        <v>-590.21999999999923</v>
      </c>
      <c r="J112" s="17">
        <f t="shared" si="6"/>
        <v>475.86000000000024</v>
      </c>
      <c r="K112" s="17">
        <v>982.35</v>
      </c>
      <c r="L112" s="17">
        <f t="shared" si="7"/>
        <v>392.13000000000022</v>
      </c>
      <c r="M112" s="17"/>
    </row>
    <row r="113" spans="1:13" x14ac:dyDescent="0.25">
      <c r="A113" s="14">
        <v>108</v>
      </c>
      <c r="B113" s="15">
        <v>40793</v>
      </c>
      <c r="C113" s="15">
        <v>40807</v>
      </c>
      <c r="D113" s="15"/>
      <c r="E113" s="16" t="s">
        <v>21</v>
      </c>
      <c r="F113" s="17"/>
      <c r="G113" s="17">
        <v>3.37</v>
      </c>
      <c r="H113" s="17">
        <f t="shared" si="4"/>
        <v>479.23000000000025</v>
      </c>
      <c r="I113" s="17">
        <f t="shared" si="5"/>
        <v>-586.84999999999923</v>
      </c>
      <c r="J113" s="17">
        <f t="shared" si="6"/>
        <v>479.23000000000025</v>
      </c>
      <c r="K113" s="17">
        <v>982.35</v>
      </c>
      <c r="L113" s="17">
        <f t="shared" si="7"/>
        <v>395.50000000000023</v>
      </c>
      <c r="M113" s="17"/>
    </row>
    <row r="114" spans="1:13" x14ac:dyDescent="0.25">
      <c r="A114" s="14">
        <v>109</v>
      </c>
      <c r="B114" s="15">
        <v>40807</v>
      </c>
      <c r="C114" s="15"/>
      <c r="D114" s="15">
        <v>40827</v>
      </c>
      <c r="E114" s="16" t="s">
        <v>732</v>
      </c>
      <c r="F114" s="17"/>
      <c r="G114" s="17"/>
      <c r="H114" s="17">
        <f t="shared" si="4"/>
        <v>479.23000000000025</v>
      </c>
      <c r="I114" s="17">
        <f t="shared" si="5"/>
        <v>-586.84999999999923</v>
      </c>
      <c r="J114" s="17">
        <f t="shared" si="6"/>
        <v>479.23000000000025</v>
      </c>
      <c r="K114" s="17">
        <v>982.35</v>
      </c>
      <c r="L114" s="17">
        <f t="shared" si="7"/>
        <v>395.50000000000023</v>
      </c>
      <c r="M114" s="17" t="s">
        <v>733</v>
      </c>
    </row>
    <row r="115" spans="1:13" x14ac:dyDescent="0.25">
      <c r="A115" s="14">
        <v>110</v>
      </c>
      <c r="B115" s="15">
        <v>40822</v>
      </c>
      <c r="C115" s="15">
        <v>40836</v>
      </c>
      <c r="D115" s="15"/>
      <c r="E115" s="16" t="s">
        <v>21</v>
      </c>
      <c r="F115" s="17"/>
      <c r="G115" s="17">
        <v>0.47</v>
      </c>
      <c r="H115" s="17">
        <f t="shared" si="4"/>
        <v>479.70000000000027</v>
      </c>
      <c r="I115" s="17">
        <f t="shared" si="5"/>
        <v>-586.3799999999992</v>
      </c>
      <c r="J115" s="17">
        <f t="shared" si="6"/>
        <v>479.70000000000027</v>
      </c>
      <c r="K115" s="17">
        <v>982.35</v>
      </c>
      <c r="L115" s="17">
        <f t="shared" si="7"/>
        <v>395.97000000000025</v>
      </c>
      <c r="M115" s="17"/>
    </row>
    <row r="116" spans="1:13" x14ac:dyDescent="0.25">
      <c r="A116" s="14">
        <v>111</v>
      </c>
      <c r="B116" s="15">
        <v>40822</v>
      </c>
      <c r="C116" s="15">
        <v>40836</v>
      </c>
      <c r="D116" s="15"/>
      <c r="E116" s="16" t="s">
        <v>21</v>
      </c>
      <c r="F116" s="17"/>
      <c r="G116" s="17">
        <v>3.37</v>
      </c>
      <c r="H116" s="17">
        <f t="shared" si="4"/>
        <v>483.07000000000028</v>
      </c>
      <c r="I116" s="17">
        <f t="shared" si="5"/>
        <v>-583.0099999999992</v>
      </c>
      <c r="J116" s="17">
        <f t="shared" si="6"/>
        <v>483.07000000000028</v>
      </c>
      <c r="K116" s="17">
        <v>982.35</v>
      </c>
      <c r="L116" s="17">
        <f t="shared" si="7"/>
        <v>399.34000000000026</v>
      </c>
      <c r="M116" s="17"/>
    </row>
    <row r="117" spans="1:13" x14ac:dyDescent="0.25">
      <c r="A117" s="14">
        <v>112</v>
      </c>
      <c r="B117" s="15">
        <v>40827</v>
      </c>
      <c r="C117" s="15"/>
      <c r="D117" s="15"/>
      <c r="E117" s="16" t="s">
        <v>734</v>
      </c>
      <c r="F117" s="17"/>
      <c r="G117" s="17"/>
      <c r="H117" s="17">
        <f t="shared" si="4"/>
        <v>483.07000000000028</v>
      </c>
      <c r="I117" s="17">
        <f t="shared" si="5"/>
        <v>-583.0099999999992</v>
      </c>
      <c r="J117" s="17">
        <f t="shared" si="6"/>
        <v>483.07000000000028</v>
      </c>
      <c r="K117" s="17">
        <v>982.35</v>
      </c>
      <c r="L117" s="17">
        <f t="shared" si="7"/>
        <v>399.34000000000026</v>
      </c>
      <c r="M117" s="17"/>
    </row>
    <row r="118" spans="1:13" x14ac:dyDescent="0.25">
      <c r="A118" s="14">
        <v>113</v>
      </c>
      <c r="B118" s="15">
        <v>40827</v>
      </c>
      <c r="C118" s="15"/>
      <c r="D118" s="15"/>
      <c r="E118" s="16" t="s">
        <v>735</v>
      </c>
      <c r="F118" s="17"/>
      <c r="G118" s="17"/>
      <c r="H118" s="17">
        <f t="shared" si="4"/>
        <v>483.07000000000028</v>
      </c>
      <c r="I118" s="17">
        <f t="shared" si="5"/>
        <v>-583.0099999999992</v>
      </c>
      <c r="J118" s="17">
        <f t="shared" si="6"/>
        <v>483.07000000000028</v>
      </c>
      <c r="K118" s="17">
        <v>982.35</v>
      </c>
      <c r="L118" s="17">
        <f t="shared" si="7"/>
        <v>399.34000000000026</v>
      </c>
      <c r="M118" s="17"/>
    </row>
    <row r="119" spans="1:13" x14ac:dyDescent="0.25">
      <c r="A119" s="14">
        <v>114</v>
      </c>
      <c r="B119" s="15">
        <v>40836</v>
      </c>
      <c r="C119" s="15"/>
      <c r="D119" s="15">
        <v>40857</v>
      </c>
      <c r="E119" s="16" t="s">
        <v>736</v>
      </c>
      <c r="F119" s="17"/>
      <c r="G119" s="17"/>
      <c r="H119" s="17">
        <f t="shared" si="4"/>
        <v>483.07000000000028</v>
      </c>
      <c r="I119" s="17">
        <f t="shared" si="5"/>
        <v>-583.0099999999992</v>
      </c>
      <c r="J119" s="17">
        <f t="shared" si="6"/>
        <v>483.07000000000028</v>
      </c>
      <c r="K119" s="17">
        <v>982.35</v>
      </c>
      <c r="L119" s="17">
        <f t="shared" si="7"/>
        <v>399.34000000000026</v>
      </c>
      <c r="M119" s="17" t="s">
        <v>737</v>
      </c>
    </row>
    <row r="120" spans="1:13" x14ac:dyDescent="0.25">
      <c r="A120" s="14">
        <v>115</v>
      </c>
      <c r="B120" s="15">
        <v>40868</v>
      </c>
      <c r="C120" s="15"/>
      <c r="D120" s="15">
        <v>40890</v>
      </c>
      <c r="E120" s="16" t="s">
        <v>736</v>
      </c>
      <c r="F120" s="17"/>
      <c r="G120" s="17"/>
      <c r="H120" s="17">
        <f t="shared" si="4"/>
        <v>483.07000000000028</v>
      </c>
      <c r="I120" s="17">
        <f t="shared" si="5"/>
        <v>-583.0099999999992</v>
      </c>
      <c r="J120" s="17">
        <f t="shared" si="6"/>
        <v>483.07000000000028</v>
      </c>
      <c r="K120" s="17">
        <v>982.35</v>
      </c>
      <c r="L120" s="17">
        <f t="shared" si="7"/>
        <v>399.34000000000026</v>
      </c>
      <c r="M120" s="17" t="s">
        <v>737</v>
      </c>
    </row>
    <row r="121" spans="1:13" x14ac:dyDescent="0.25">
      <c r="B121" s="1"/>
      <c r="C121" s="1"/>
      <c r="D121" s="2"/>
    </row>
    <row r="122" spans="1:13" x14ac:dyDescent="0.25">
      <c r="B122" s="1"/>
      <c r="C122" s="1"/>
      <c r="D122" s="2"/>
    </row>
    <row r="123" spans="1:13" x14ac:dyDescent="0.25">
      <c r="B123" s="1"/>
      <c r="C123" s="1"/>
      <c r="D123" s="2"/>
    </row>
    <row r="124" spans="1:13" x14ac:dyDescent="0.25">
      <c r="B124" s="1"/>
      <c r="C124" s="1"/>
      <c r="D124" s="2"/>
      <c r="E124" s="6" t="s">
        <v>6</v>
      </c>
      <c r="F124" s="5"/>
      <c r="G124" s="5"/>
      <c r="H124" s="9" t="s">
        <v>7</v>
      </c>
      <c r="I124" s="9" t="s">
        <v>8</v>
      </c>
    </row>
    <row r="125" spans="1:13" x14ac:dyDescent="0.25">
      <c r="B125" s="1"/>
      <c r="C125" s="1"/>
      <c r="D125" s="2"/>
      <c r="E125" s="5"/>
      <c r="F125" s="5"/>
      <c r="G125" s="5"/>
      <c r="H125" s="10" t="s">
        <v>3</v>
      </c>
      <c r="I125" s="10" t="s">
        <v>4</v>
      </c>
    </row>
    <row r="126" spans="1:13" x14ac:dyDescent="0.25">
      <c r="B126" s="1"/>
      <c r="C126" s="1"/>
      <c r="D126" s="2"/>
      <c r="E126" s="7" t="s">
        <v>9</v>
      </c>
      <c r="F126" s="8"/>
      <c r="G126" s="8"/>
      <c r="H126" s="3">
        <f>+H120</f>
        <v>483.07000000000028</v>
      </c>
      <c r="I126" s="3">
        <f>+J120</f>
        <v>483.07000000000028</v>
      </c>
    </row>
    <row r="127" spans="1:13" x14ac:dyDescent="0.25">
      <c r="B127" s="1"/>
      <c r="C127" s="1"/>
      <c r="D127" s="2"/>
      <c r="E127" s="7" t="s">
        <v>738</v>
      </c>
      <c r="F127" s="8"/>
      <c r="G127" s="8"/>
      <c r="H127" s="3">
        <v>-982.35</v>
      </c>
      <c r="I127" s="3"/>
    </row>
    <row r="128" spans="1:13" x14ac:dyDescent="0.25">
      <c r="B128" s="1"/>
      <c r="C128" s="1"/>
      <c r="E128" s="7" t="s">
        <v>739</v>
      </c>
      <c r="F128" s="8"/>
      <c r="G128" s="8"/>
      <c r="H128" s="3">
        <v>-37</v>
      </c>
      <c r="I128" s="3">
        <v>-37</v>
      </c>
    </row>
    <row r="129" spans="2:9" x14ac:dyDescent="0.25">
      <c r="B129" s="1"/>
      <c r="C129" s="1"/>
      <c r="E129" s="7" t="s">
        <v>740</v>
      </c>
      <c r="F129" s="8"/>
      <c r="G129" s="8"/>
      <c r="H129" s="3">
        <v>-37</v>
      </c>
      <c r="I129" s="3">
        <v>-37</v>
      </c>
    </row>
    <row r="130" spans="2:9" x14ac:dyDescent="0.25">
      <c r="B130" s="1"/>
      <c r="C130" s="1"/>
      <c r="E130" s="7" t="s">
        <v>741</v>
      </c>
      <c r="F130" s="8"/>
      <c r="G130" s="8"/>
      <c r="H130" s="3">
        <v>15.37</v>
      </c>
      <c r="I130" s="3">
        <v>15.37</v>
      </c>
    </row>
    <row r="131" spans="2:9" x14ac:dyDescent="0.25">
      <c r="B131" s="1"/>
      <c r="C131" s="1"/>
      <c r="E131" s="7" t="s">
        <v>742</v>
      </c>
      <c r="F131" s="8"/>
      <c r="G131" s="8"/>
      <c r="H131" s="3">
        <v>-25.1</v>
      </c>
      <c r="I131" s="3">
        <v>-25.1</v>
      </c>
    </row>
    <row r="132" spans="2:9" x14ac:dyDescent="0.25">
      <c r="B132" s="1"/>
      <c r="C132" s="1"/>
      <c r="E132" s="11" t="s">
        <v>5</v>
      </c>
      <c r="F132" s="12"/>
      <c r="G132" s="12"/>
      <c r="H132" s="13">
        <f>SUM(H126:H131)</f>
        <v>-583.00999999999976</v>
      </c>
      <c r="I132" s="13">
        <f>SUM(I126:I131)</f>
        <v>399.34000000000026</v>
      </c>
    </row>
    <row r="133" spans="2:9" x14ac:dyDescent="0.25">
      <c r="E133" s="5"/>
      <c r="F133" s="5"/>
      <c r="G133" s="5"/>
      <c r="H133" s="5"/>
      <c r="I133" s="5"/>
    </row>
  </sheetData>
  <mergeCells count="14">
    <mergeCell ref="J3:J5"/>
    <mergeCell ref="K3:K5"/>
    <mergeCell ref="L3:L5"/>
    <mergeCell ref="M3:M5"/>
    <mergeCell ref="A1:M1"/>
    <mergeCell ref="A3:A5"/>
    <mergeCell ref="B3:B5"/>
    <mergeCell ref="C3:C5"/>
    <mergeCell ref="D3:D5"/>
    <mergeCell ref="E3:E5"/>
    <mergeCell ref="F3:F5"/>
    <mergeCell ref="G3:G5"/>
    <mergeCell ref="H3:H5"/>
    <mergeCell ref="I3:I5"/>
  </mergeCells>
  <pageMargins left="0.25" right="0.25" top="0.75" bottom="0.75" header="0.3" footer="0.3"/>
  <pageSetup paperSize="5" orientation="landscape" r:id="rId1"/>
  <headerFooter>
    <oddFooter>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6"/>
  <sheetViews>
    <sheetView view="pageLayout" zoomScaleNormal="100" workbookViewId="0">
      <selection activeCell="E20" sqref="E20"/>
    </sheetView>
  </sheetViews>
  <sheetFormatPr defaultColWidth="9.140625" defaultRowHeight="15" x14ac:dyDescent="0.25"/>
  <cols>
    <col min="1" max="1" width="5.7109375" customWidth="1"/>
    <col min="2" max="3" width="8.28515625" customWidth="1"/>
    <col min="4" max="4" width="8.85546875" customWidth="1"/>
    <col min="5" max="5" width="22.7109375" customWidth="1"/>
    <col min="6" max="11" width="8.85546875" customWidth="1"/>
    <col min="12" max="12" width="9.42578125" customWidth="1"/>
    <col min="13" max="13" width="54.85546875" customWidth="1"/>
  </cols>
  <sheetData>
    <row r="1" spans="1:13" x14ac:dyDescent="0.25">
      <c r="A1" s="48" t="s">
        <v>743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</row>
    <row r="2" spans="1:13" x14ac:dyDescent="0.25">
      <c r="A2" s="4"/>
      <c r="B2" s="4"/>
    </row>
    <row r="3" spans="1:13" ht="15" customHeight="1" x14ac:dyDescent="0.25">
      <c r="A3" s="45" t="s">
        <v>10</v>
      </c>
      <c r="B3" s="45" t="s">
        <v>11</v>
      </c>
      <c r="C3" s="45" t="s">
        <v>12</v>
      </c>
      <c r="D3" s="45" t="s">
        <v>19</v>
      </c>
      <c r="E3" s="45" t="s">
        <v>13</v>
      </c>
      <c r="F3" s="45" t="s">
        <v>14</v>
      </c>
      <c r="G3" s="45" t="s">
        <v>15</v>
      </c>
      <c r="H3" s="45" t="s">
        <v>16</v>
      </c>
      <c r="I3" s="45" t="s">
        <v>17</v>
      </c>
      <c r="J3" s="45" t="s">
        <v>18</v>
      </c>
      <c r="K3" s="45" t="s">
        <v>97</v>
      </c>
      <c r="L3" s="45" t="s">
        <v>98</v>
      </c>
      <c r="M3" s="45" t="s">
        <v>99</v>
      </c>
    </row>
    <row r="4" spans="1:13" ht="15" customHeight="1" x14ac:dyDescent="0.25">
      <c r="A4" s="46"/>
      <c r="B4" s="46"/>
      <c r="C4" s="46"/>
      <c r="D4" s="46"/>
      <c r="E4" s="46"/>
      <c r="F4" s="46" t="s">
        <v>1</v>
      </c>
      <c r="G4" s="46" t="s">
        <v>2</v>
      </c>
      <c r="H4" s="46"/>
      <c r="I4" s="46"/>
      <c r="J4" s="46"/>
      <c r="K4" s="46" t="s">
        <v>100</v>
      </c>
      <c r="L4" s="46"/>
      <c r="M4" s="46"/>
    </row>
    <row r="5" spans="1:13" x14ac:dyDescent="0.25">
      <c r="A5" s="47"/>
      <c r="B5" s="47"/>
      <c r="C5" s="47"/>
      <c r="D5" s="47"/>
      <c r="E5" s="47"/>
      <c r="F5" s="47"/>
      <c r="G5" s="47"/>
      <c r="H5" s="47"/>
      <c r="I5" s="47"/>
      <c r="J5" s="47"/>
      <c r="K5" s="47" t="s">
        <v>101</v>
      </c>
      <c r="L5" s="47"/>
      <c r="M5" s="47"/>
    </row>
    <row r="6" spans="1:13" x14ac:dyDescent="0.25">
      <c r="A6" s="14">
        <v>1</v>
      </c>
      <c r="B6" s="15"/>
      <c r="C6" s="15"/>
      <c r="D6" s="16"/>
      <c r="E6" s="16" t="s">
        <v>0</v>
      </c>
      <c r="F6" s="17"/>
      <c r="G6" s="17"/>
      <c r="H6" s="17">
        <v>428.21</v>
      </c>
      <c r="I6" s="17">
        <v>428.21</v>
      </c>
      <c r="J6" s="17">
        <v>428.21</v>
      </c>
      <c r="K6" s="17">
        <v>0</v>
      </c>
      <c r="L6" s="17">
        <v>428.21</v>
      </c>
      <c r="M6" s="17" t="s">
        <v>744</v>
      </c>
    </row>
    <row r="7" spans="1:13" x14ac:dyDescent="0.25">
      <c r="A7" s="14">
        <v>2</v>
      </c>
      <c r="B7" s="15">
        <v>40094</v>
      </c>
      <c r="C7" s="15">
        <v>40094</v>
      </c>
      <c r="D7" s="15"/>
      <c r="E7" s="16" t="s">
        <v>22</v>
      </c>
      <c r="F7" s="17"/>
      <c r="G7" s="17">
        <v>52.53</v>
      </c>
      <c r="H7" s="17">
        <f t="shared" ref="H7:H70" si="0">H6-F7+G7</f>
        <v>480.74</v>
      </c>
      <c r="I7" s="17">
        <f>I6-F7+G7</f>
        <v>480.74</v>
      </c>
      <c r="J7" s="17">
        <f>J6+G7-F7</f>
        <v>480.74</v>
      </c>
      <c r="K7" s="17">
        <v>0</v>
      </c>
      <c r="L7" s="17">
        <f>L6-F7+G7</f>
        <v>480.74</v>
      </c>
      <c r="M7" s="17"/>
    </row>
    <row r="8" spans="1:13" x14ac:dyDescent="0.25">
      <c r="A8" s="14">
        <v>3</v>
      </c>
      <c r="B8" s="15">
        <v>40094</v>
      </c>
      <c r="C8" s="15"/>
      <c r="D8" s="15">
        <v>40114</v>
      </c>
      <c r="E8" s="16" t="s">
        <v>745</v>
      </c>
      <c r="F8" s="17"/>
      <c r="G8" s="17"/>
      <c r="H8" s="17">
        <f t="shared" si="0"/>
        <v>480.74</v>
      </c>
      <c r="I8" s="17">
        <f t="shared" ref="I8:I71" si="1">I7-F8+G8</f>
        <v>480.74</v>
      </c>
      <c r="J8" s="17">
        <f t="shared" ref="J8:J71" si="2">J7+G8-F8</f>
        <v>480.74</v>
      </c>
      <c r="K8" s="17">
        <v>0</v>
      </c>
      <c r="L8" s="17">
        <f t="shared" ref="L8:L71" si="3">L7-F8+G8</f>
        <v>480.74</v>
      </c>
      <c r="M8" s="17"/>
    </row>
    <row r="9" spans="1:13" x14ac:dyDescent="0.25">
      <c r="A9" s="14">
        <v>4</v>
      </c>
      <c r="B9" s="15">
        <v>40098</v>
      </c>
      <c r="C9" s="15"/>
      <c r="D9" s="15">
        <v>40106</v>
      </c>
      <c r="E9" s="16" t="s">
        <v>746</v>
      </c>
      <c r="F9" s="17"/>
      <c r="G9" s="17"/>
      <c r="H9" s="17">
        <f t="shared" si="0"/>
        <v>480.74</v>
      </c>
      <c r="I9" s="17">
        <f t="shared" si="1"/>
        <v>480.74</v>
      </c>
      <c r="J9" s="17">
        <f t="shared" si="2"/>
        <v>480.74</v>
      </c>
      <c r="K9" s="17">
        <v>0</v>
      </c>
      <c r="L9" s="17">
        <f t="shared" si="3"/>
        <v>480.74</v>
      </c>
      <c r="M9" s="17" t="s">
        <v>747</v>
      </c>
    </row>
    <row r="10" spans="1:13" x14ac:dyDescent="0.25">
      <c r="A10" s="14">
        <v>5</v>
      </c>
      <c r="B10" s="15">
        <v>40099</v>
      </c>
      <c r="C10" s="15">
        <v>40123</v>
      </c>
      <c r="D10" s="15"/>
      <c r="E10" s="16" t="s">
        <v>21</v>
      </c>
      <c r="F10" s="17"/>
      <c r="G10" s="17">
        <v>3.05</v>
      </c>
      <c r="H10" s="17">
        <f t="shared" si="0"/>
        <v>483.79</v>
      </c>
      <c r="I10" s="17">
        <f t="shared" si="1"/>
        <v>483.79</v>
      </c>
      <c r="J10" s="17">
        <f t="shared" si="2"/>
        <v>483.79</v>
      </c>
      <c r="K10" s="17">
        <v>0</v>
      </c>
      <c r="L10" s="17">
        <f t="shared" si="3"/>
        <v>483.79</v>
      </c>
      <c r="M10" s="17"/>
    </row>
    <row r="11" spans="1:13" x14ac:dyDescent="0.25">
      <c r="A11" s="14">
        <v>6</v>
      </c>
      <c r="B11" s="15">
        <v>40100</v>
      </c>
      <c r="C11" s="15">
        <v>40123</v>
      </c>
      <c r="D11" s="15"/>
      <c r="E11" s="16" t="s">
        <v>21</v>
      </c>
      <c r="F11" s="17"/>
      <c r="G11" s="17">
        <v>1.19</v>
      </c>
      <c r="H11" s="17">
        <f t="shared" si="0"/>
        <v>484.98</v>
      </c>
      <c r="I11" s="17">
        <f t="shared" si="1"/>
        <v>484.98</v>
      </c>
      <c r="J11" s="17">
        <f t="shared" si="2"/>
        <v>484.98</v>
      </c>
      <c r="K11" s="17">
        <v>0</v>
      </c>
      <c r="L11" s="17">
        <f t="shared" si="3"/>
        <v>484.98</v>
      </c>
      <c r="M11" s="17"/>
    </row>
    <row r="12" spans="1:13" x14ac:dyDescent="0.25">
      <c r="A12" s="14">
        <v>7</v>
      </c>
      <c r="B12" s="15">
        <v>40107</v>
      </c>
      <c r="C12" s="15"/>
      <c r="D12" s="15"/>
      <c r="E12" s="16" t="s">
        <v>748</v>
      </c>
      <c r="F12" s="17"/>
      <c r="G12" s="17"/>
      <c r="H12" s="17">
        <f t="shared" si="0"/>
        <v>484.98</v>
      </c>
      <c r="I12" s="17">
        <f>I11-F12+G12-424.56</f>
        <v>60.420000000000016</v>
      </c>
      <c r="J12" s="17">
        <f t="shared" si="2"/>
        <v>484.98</v>
      </c>
      <c r="K12" s="17">
        <v>424.56</v>
      </c>
      <c r="L12" s="17">
        <f t="shared" si="3"/>
        <v>484.98</v>
      </c>
      <c r="M12" s="17" t="s">
        <v>749</v>
      </c>
    </row>
    <row r="13" spans="1:13" x14ac:dyDescent="0.25">
      <c r="A13" s="14">
        <v>8</v>
      </c>
      <c r="B13" s="15">
        <v>40115</v>
      </c>
      <c r="C13" s="27"/>
      <c r="D13" s="15"/>
      <c r="E13" s="16" t="s">
        <v>27</v>
      </c>
      <c r="F13" s="17"/>
      <c r="G13" s="17"/>
      <c r="H13" s="17">
        <f t="shared" si="0"/>
        <v>484.98</v>
      </c>
      <c r="I13" s="17">
        <f t="shared" si="1"/>
        <v>60.420000000000016</v>
      </c>
      <c r="J13" s="17">
        <f t="shared" si="2"/>
        <v>484.98</v>
      </c>
      <c r="K13" s="17">
        <v>424.56</v>
      </c>
      <c r="L13" s="17">
        <f t="shared" si="3"/>
        <v>484.98</v>
      </c>
      <c r="M13" s="17"/>
    </row>
    <row r="14" spans="1:13" x14ac:dyDescent="0.25">
      <c r="A14" s="14">
        <v>9</v>
      </c>
      <c r="B14" s="15">
        <v>40115</v>
      </c>
      <c r="C14" s="15">
        <v>40123</v>
      </c>
      <c r="D14" s="15"/>
      <c r="E14" s="16" t="s">
        <v>28</v>
      </c>
      <c r="F14" s="17"/>
      <c r="G14" s="17">
        <v>37</v>
      </c>
      <c r="H14" s="17">
        <f t="shared" si="0"/>
        <v>521.98</v>
      </c>
      <c r="I14" s="17">
        <f t="shared" si="1"/>
        <v>97.420000000000016</v>
      </c>
      <c r="J14" s="17">
        <f t="shared" si="2"/>
        <v>521.98</v>
      </c>
      <c r="K14" s="17">
        <v>424.56</v>
      </c>
      <c r="L14" s="17">
        <f t="shared" si="3"/>
        <v>521.98</v>
      </c>
      <c r="M14" s="17"/>
    </row>
    <row r="15" spans="1:13" x14ac:dyDescent="0.25">
      <c r="A15" s="14">
        <v>10</v>
      </c>
      <c r="B15" s="15">
        <v>40123</v>
      </c>
      <c r="C15" s="15">
        <v>40123</v>
      </c>
      <c r="D15" s="15"/>
      <c r="E15" s="16" t="s">
        <v>22</v>
      </c>
      <c r="F15" s="17"/>
      <c r="G15" s="17">
        <v>70.83</v>
      </c>
      <c r="H15" s="17">
        <f t="shared" si="0"/>
        <v>592.81000000000006</v>
      </c>
      <c r="I15" s="17">
        <f t="shared" si="1"/>
        <v>168.25</v>
      </c>
      <c r="J15" s="17">
        <f t="shared" si="2"/>
        <v>592.81000000000006</v>
      </c>
      <c r="K15" s="17">
        <v>424.56</v>
      </c>
      <c r="L15" s="17">
        <f t="shared" si="3"/>
        <v>592.81000000000006</v>
      </c>
      <c r="M15" s="17"/>
    </row>
    <row r="16" spans="1:13" x14ac:dyDescent="0.25">
      <c r="A16" s="14">
        <v>11</v>
      </c>
      <c r="B16" s="15">
        <v>40123</v>
      </c>
      <c r="C16" s="15"/>
      <c r="D16" s="15">
        <v>40147</v>
      </c>
      <c r="E16" s="16" t="s">
        <v>750</v>
      </c>
      <c r="F16" s="17"/>
      <c r="G16" s="17"/>
      <c r="H16" s="17">
        <f t="shared" si="0"/>
        <v>592.81000000000006</v>
      </c>
      <c r="I16" s="17">
        <f t="shared" si="1"/>
        <v>168.25</v>
      </c>
      <c r="J16" s="17">
        <f t="shared" si="2"/>
        <v>592.81000000000006</v>
      </c>
      <c r="K16" s="17">
        <v>424.56</v>
      </c>
      <c r="L16" s="17">
        <f t="shared" si="3"/>
        <v>592.81000000000006</v>
      </c>
      <c r="M16" s="17"/>
    </row>
    <row r="17" spans="1:13" x14ac:dyDescent="0.25">
      <c r="A17" s="14">
        <v>12</v>
      </c>
      <c r="B17" s="15">
        <v>40156</v>
      </c>
      <c r="C17" s="15">
        <v>40156</v>
      </c>
      <c r="D17" s="15"/>
      <c r="E17" s="16" t="s">
        <v>22</v>
      </c>
      <c r="F17" s="17"/>
      <c r="G17" s="17">
        <v>165.05</v>
      </c>
      <c r="H17" s="17">
        <f t="shared" si="0"/>
        <v>757.86000000000013</v>
      </c>
      <c r="I17" s="17">
        <f t="shared" si="1"/>
        <v>333.3</v>
      </c>
      <c r="J17" s="17">
        <f t="shared" si="2"/>
        <v>757.86000000000013</v>
      </c>
      <c r="K17" s="17">
        <v>424.56</v>
      </c>
      <c r="L17" s="17">
        <f t="shared" si="3"/>
        <v>757.86000000000013</v>
      </c>
      <c r="M17" s="17"/>
    </row>
    <row r="18" spans="1:13" x14ac:dyDescent="0.25">
      <c r="A18" s="14">
        <v>13</v>
      </c>
      <c r="B18" s="15">
        <v>40156</v>
      </c>
      <c r="C18" s="15"/>
      <c r="D18" s="15">
        <v>40177</v>
      </c>
      <c r="E18" s="16" t="s">
        <v>751</v>
      </c>
      <c r="F18" s="17"/>
      <c r="G18" s="17"/>
      <c r="H18" s="17">
        <f t="shared" si="0"/>
        <v>757.86000000000013</v>
      </c>
      <c r="I18" s="17">
        <f t="shared" si="1"/>
        <v>333.3</v>
      </c>
      <c r="J18" s="17">
        <f t="shared" si="2"/>
        <v>757.86000000000013</v>
      </c>
      <c r="K18" s="17">
        <v>424.56</v>
      </c>
      <c r="L18" s="17">
        <f t="shared" si="3"/>
        <v>757.86000000000013</v>
      </c>
      <c r="M18" s="17"/>
    </row>
    <row r="19" spans="1:13" x14ac:dyDescent="0.25">
      <c r="A19" s="14">
        <v>14</v>
      </c>
      <c r="B19" s="15">
        <v>40162</v>
      </c>
      <c r="C19" s="15">
        <v>40186</v>
      </c>
      <c r="D19" s="15"/>
      <c r="E19" s="16" t="s">
        <v>21</v>
      </c>
      <c r="F19" s="17"/>
      <c r="G19" s="17">
        <v>0.5</v>
      </c>
      <c r="H19" s="17">
        <f t="shared" si="0"/>
        <v>758.36000000000013</v>
      </c>
      <c r="I19" s="17">
        <f t="shared" si="1"/>
        <v>333.8</v>
      </c>
      <c r="J19" s="17">
        <f t="shared" si="2"/>
        <v>758.36000000000013</v>
      </c>
      <c r="K19" s="17">
        <v>424.56</v>
      </c>
      <c r="L19" s="17">
        <f t="shared" si="3"/>
        <v>758.36000000000013</v>
      </c>
      <c r="M19" s="17"/>
    </row>
    <row r="20" spans="1:13" x14ac:dyDescent="0.25">
      <c r="A20" s="14">
        <v>15</v>
      </c>
      <c r="B20" s="15">
        <v>40179</v>
      </c>
      <c r="C20" s="15">
        <v>40186</v>
      </c>
      <c r="D20" s="15"/>
      <c r="E20" s="16" t="s">
        <v>34</v>
      </c>
      <c r="F20" s="17">
        <v>0.73</v>
      </c>
      <c r="G20" s="17"/>
      <c r="H20" s="17">
        <f t="shared" si="0"/>
        <v>757.63000000000011</v>
      </c>
      <c r="I20" s="17">
        <f t="shared" si="1"/>
        <v>333.07</v>
      </c>
      <c r="J20" s="17">
        <f t="shared" si="2"/>
        <v>757.63000000000011</v>
      </c>
      <c r="K20" s="17">
        <v>424.56</v>
      </c>
      <c r="L20" s="17">
        <f t="shared" si="3"/>
        <v>757.63000000000011</v>
      </c>
      <c r="M20" s="17"/>
    </row>
    <row r="21" spans="1:13" x14ac:dyDescent="0.25">
      <c r="A21" s="14">
        <v>16</v>
      </c>
      <c r="B21" s="15">
        <v>40179</v>
      </c>
      <c r="C21" s="15">
        <v>40186</v>
      </c>
      <c r="D21" s="15"/>
      <c r="E21" s="16" t="s">
        <v>34</v>
      </c>
      <c r="F21" s="17">
        <v>1.27</v>
      </c>
      <c r="G21" s="17"/>
      <c r="H21" s="17">
        <f t="shared" si="0"/>
        <v>756.36000000000013</v>
      </c>
      <c r="I21" s="17">
        <f t="shared" si="1"/>
        <v>331.8</v>
      </c>
      <c r="J21" s="17">
        <f t="shared" si="2"/>
        <v>756.36000000000013</v>
      </c>
      <c r="K21" s="17">
        <v>424.56</v>
      </c>
      <c r="L21" s="17">
        <f t="shared" si="3"/>
        <v>756.36000000000013</v>
      </c>
      <c r="M21" s="17"/>
    </row>
    <row r="22" spans="1:13" x14ac:dyDescent="0.25">
      <c r="A22" s="14">
        <v>17</v>
      </c>
      <c r="B22" s="15">
        <v>40185</v>
      </c>
      <c r="C22" s="15">
        <v>40186</v>
      </c>
      <c r="D22" s="15"/>
      <c r="E22" s="16" t="s">
        <v>31</v>
      </c>
      <c r="F22" s="17">
        <v>543</v>
      </c>
      <c r="G22" s="17"/>
      <c r="H22" s="17">
        <f t="shared" si="0"/>
        <v>213.36000000000013</v>
      </c>
      <c r="I22" s="17">
        <f t="shared" si="1"/>
        <v>-211.2</v>
      </c>
      <c r="J22" s="17">
        <f t="shared" si="2"/>
        <v>213.36000000000013</v>
      </c>
      <c r="K22" s="17">
        <v>424.56</v>
      </c>
      <c r="L22" s="17">
        <f t="shared" si="3"/>
        <v>213.36000000000013</v>
      </c>
      <c r="M22" s="17" t="s">
        <v>96</v>
      </c>
    </row>
    <row r="23" spans="1:13" x14ac:dyDescent="0.25">
      <c r="A23" s="14">
        <v>18</v>
      </c>
      <c r="B23" s="15">
        <v>40186</v>
      </c>
      <c r="C23" s="15">
        <v>40186</v>
      </c>
      <c r="D23" s="15"/>
      <c r="E23" s="16" t="s">
        <v>22</v>
      </c>
      <c r="F23" s="17"/>
      <c r="G23" s="17">
        <v>177.38</v>
      </c>
      <c r="H23" s="17">
        <f t="shared" si="0"/>
        <v>390.74000000000012</v>
      </c>
      <c r="I23" s="17">
        <f t="shared" si="1"/>
        <v>-33.819999999999993</v>
      </c>
      <c r="J23" s="17">
        <f t="shared" si="2"/>
        <v>390.74000000000012</v>
      </c>
      <c r="K23" s="17">
        <v>424.56</v>
      </c>
      <c r="L23" s="17">
        <f t="shared" si="3"/>
        <v>390.74000000000012</v>
      </c>
      <c r="M23" s="17"/>
    </row>
    <row r="24" spans="1:13" x14ac:dyDescent="0.25">
      <c r="A24" s="14">
        <v>19</v>
      </c>
      <c r="B24" s="15">
        <v>40186</v>
      </c>
      <c r="C24" s="15"/>
      <c r="D24" s="15">
        <v>40207</v>
      </c>
      <c r="E24" s="16" t="s">
        <v>752</v>
      </c>
      <c r="F24" s="17"/>
      <c r="G24" s="17"/>
      <c r="H24" s="17">
        <f t="shared" si="0"/>
        <v>390.74000000000012</v>
      </c>
      <c r="I24" s="17">
        <f t="shared" si="1"/>
        <v>-33.819999999999993</v>
      </c>
      <c r="J24" s="17">
        <f t="shared" si="2"/>
        <v>390.74000000000012</v>
      </c>
      <c r="K24" s="17">
        <v>424.56</v>
      </c>
      <c r="L24" s="17">
        <f t="shared" si="3"/>
        <v>390.74000000000012</v>
      </c>
      <c r="M24" s="17"/>
    </row>
    <row r="25" spans="1:13" x14ac:dyDescent="0.25">
      <c r="A25" s="14">
        <v>20</v>
      </c>
      <c r="B25" s="15">
        <v>40193</v>
      </c>
      <c r="C25" s="15">
        <v>40217</v>
      </c>
      <c r="D25" s="15"/>
      <c r="E25" s="16" t="s">
        <v>21</v>
      </c>
      <c r="F25" s="17"/>
      <c r="G25" s="17">
        <v>2.13</v>
      </c>
      <c r="H25" s="17">
        <f t="shared" si="0"/>
        <v>392.87000000000012</v>
      </c>
      <c r="I25" s="17">
        <f t="shared" si="1"/>
        <v>-31.689999999999994</v>
      </c>
      <c r="J25" s="17">
        <f t="shared" si="2"/>
        <v>392.87000000000012</v>
      </c>
      <c r="K25" s="17">
        <v>424.56</v>
      </c>
      <c r="L25" s="17">
        <f t="shared" si="3"/>
        <v>392.87000000000012</v>
      </c>
      <c r="M25" s="17"/>
    </row>
    <row r="26" spans="1:13" x14ac:dyDescent="0.25">
      <c r="A26" s="14">
        <v>21</v>
      </c>
      <c r="B26" s="15">
        <v>40217</v>
      </c>
      <c r="C26" s="15">
        <v>40217</v>
      </c>
      <c r="D26" s="15"/>
      <c r="E26" s="16" t="s">
        <v>22</v>
      </c>
      <c r="F26" s="17"/>
      <c r="G26" s="17">
        <v>131.38999999999999</v>
      </c>
      <c r="H26" s="17">
        <f t="shared" si="0"/>
        <v>524.2600000000001</v>
      </c>
      <c r="I26" s="17">
        <f t="shared" si="1"/>
        <v>99.699999999999989</v>
      </c>
      <c r="J26" s="17">
        <f t="shared" si="2"/>
        <v>524.2600000000001</v>
      </c>
      <c r="K26" s="17">
        <v>424.56</v>
      </c>
      <c r="L26" s="17">
        <f t="shared" si="3"/>
        <v>524.2600000000001</v>
      </c>
      <c r="M26" s="17"/>
    </row>
    <row r="27" spans="1:13" x14ac:dyDescent="0.25">
      <c r="A27" s="14">
        <v>22</v>
      </c>
      <c r="B27" s="15">
        <v>40217</v>
      </c>
      <c r="C27" s="15"/>
      <c r="D27" s="15">
        <v>40238</v>
      </c>
      <c r="E27" s="16" t="s">
        <v>753</v>
      </c>
      <c r="F27" s="17"/>
      <c r="G27" s="17"/>
      <c r="H27" s="17">
        <f t="shared" si="0"/>
        <v>524.2600000000001</v>
      </c>
      <c r="I27" s="17">
        <f t="shared" si="1"/>
        <v>99.699999999999989</v>
      </c>
      <c r="J27" s="17">
        <f t="shared" si="2"/>
        <v>524.2600000000001</v>
      </c>
      <c r="K27" s="17">
        <v>424.56</v>
      </c>
      <c r="L27" s="17">
        <f t="shared" si="3"/>
        <v>524.2600000000001</v>
      </c>
      <c r="M27" s="17"/>
    </row>
    <row r="28" spans="1:13" x14ac:dyDescent="0.25">
      <c r="A28" s="14">
        <v>23</v>
      </c>
      <c r="B28" s="15">
        <v>40225</v>
      </c>
      <c r="C28" s="15">
        <v>40247</v>
      </c>
      <c r="D28" s="15"/>
      <c r="E28" s="16" t="s">
        <v>21</v>
      </c>
      <c r="F28" s="17"/>
      <c r="G28" s="17">
        <v>1.78</v>
      </c>
      <c r="H28" s="17">
        <f t="shared" si="0"/>
        <v>526.04000000000008</v>
      </c>
      <c r="I28" s="17">
        <f t="shared" si="1"/>
        <v>101.47999999999999</v>
      </c>
      <c r="J28" s="17">
        <f t="shared" si="2"/>
        <v>526.04000000000008</v>
      </c>
      <c r="K28" s="17">
        <v>424.56</v>
      </c>
      <c r="L28" s="17">
        <f t="shared" si="3"/>
        <v>526.04000000000008</v>
      </c>
      <c r="M28" s="17"/>
    </row>
    <row r="29" spans="1:13" x14ac:dyDescent="0.25">
      <c r="A29" s="14">
        <v>24</v>
      </c>
      <c r="B29" s="15">
        <v>40226</v>
      </c>
      <c r="C29" s="15">
        <v>40247</v>
      </c>
      <c r="D29" s="15"/>
      <c r="E29" s="16" t="s">
        <v>21</v>
      </c>
      <c r="F29" s="17"/>
      <c r="G29" s="17">
        <v>2.13</v>
      </c>
      <c r="H29" s="17">
        <f t="shared" si="0"/>
        <v>528.17000000000007</v>
      </c>
      <c r="I29" s="17">
        <f t="shared" si="1"/>
        <v>103.60999999999999</v>
      </c>
      <c r="J29" s="17">
        <f t="shared" si="2"/>
        <v>528.17000000000007</v>
      </c>
      <c r="K29" s="17">
        <v>424.56</v>
      </c>
      <c r="L29" s="17">
        <f t="shared" si="3"/>
        <v>528.17000000000007</v>
      </c>
      <c r="M29" s="17"/>
    </row>
    <row r="30" spans="1:13" x14ac:dyDescent="0.25">
      <c r="A30" s="14">
        <v>25</v>
      </c>
      <c r="B30" s="15">
        <v>40247</v>
      </c>
      <c r="C30" s="15">
        <v>40247</v>
      </c>
      <c r="D30" s="15"/>
      <c r="E30" s="16" t="s">
        <v>22</v>
      </c>
      <c r="F30" s="17"/>
      <c r="G30" s="17">
        <v>164.2</v>
      </c>
      <c r="H30" s="17">
        <f t="shared" si="0"/>
        <v>692.37000000000012</v>
      </c>
      <c r="I30" s="17">
        <f t="shared" si="1"/>
        <v>267.80999999999995</v>
      </c>
      <c r="J30" s="17">
        <f t="shared" si="2"/>
        <v>692.37000000000012</v>
      </c>
      <c r="K30" s="17">
        <v>424.56</v>
      </c>
      <c r="L30" s="17">
        <f t="shared" si="3"/>
        <v>692.37000000000012</v>
      </c>
      <c r="M30" s="17"/>
    </row>
    <row r="31" spans="1:13" x14ac:dyDescent="0.25">
      <c r="A31" s="14">
        <v>26</v>
      </c>
      <c r="B31" s="15">
        <v>40247</v>
      </c>
      <c r="C31" s="15"/>
      <c r="D31" s="15">
        <v>40267</v>
      </c>
      <c r="E31" s="16" t="s">
        <v>754</v>
      </c>
      <c r="F31" s="17"/>
      <c r="G31" s="17"/>
      <c r="H31" s="17">
        <f t="shared" si="0"/>
        <v>692.37000000000012</v>
      </c>
      <c r="I31" s="17">
        <f t="shared" si="1"/>
        <v>267.80999999999995</v>
      </c>
      <c r="J31" s="17">
        <f t="shared" si="2"/>
        <v>692.37000000000012</v>
      </c>
      <c r="K31" s="17">
        <v>424.56</v>
      </c>
      <c r="L31" s="17">
        <f t="shared" si="3"/>
        <v>692.37000000000012</v>
      </c>
      <c r="M31" s="17"/>
    </row>
    <row r="32" spans="1:13" x14ac:dyDescent="0.25">
      <c r="A32" s="14">
        <v>27</v>
      </c>
      <c r="B32" s="15">
        <v>40253</v>
      </c>
      <c r="C32" s="15">
        <v>40276</v>
      </c>
      <c r="D32" s="15"/>
      <c r="E32" s="16" t="s">
        <v>21</v>
      </c>
      <c r="F32" s="17"/>
      <c r="G32" s="17">
        <v>1.34</v>
      </c>
      <c r="H32" s="17">
        <f t="shared" si="0"/>
        <v>693.71000000000015</v>
      </c>
      <c r="I32" s="17">
        <f t="shared" si="1"/>
        <v>269.14999999999992</v>
      </c>
      <c r="J32" s="17">
        <f t="shared" si="2"/>
        <v>693.71000000000015</v>
      </c>
      <c r="K32" s="17">
        <v>424.56</v>
      </c>
      <c r="L32" s="17">
        <f t="shared" si="3"/>
        <v>693.71000000000015</v>
      </c>
      <c r="M32" s="17"/>
    </row>
    <row r="33" spans="1:13" x14ac:dyDescent="0.25">
      <c r="A33" s="14">
        <v>28</v>
      </c>
      <c r="B33" s="15">
        <v>40254</v>
      </c>
      <c r="C33" s="15">
        <v>40276</v>
      </c>
      <c r="D33" s="15"/>
      <c r="E33" s="16" t="s">
        <v>21</v>
      </c>
      <c r="F33" s="17"/>
      <c r="G33" s="17">
        <v>1.78</v>
      </c>
      <c r="H33" s="17">
        <f t="shared" si="0"/>
        <v>695.49000000000012</v>
      </c>
      <c r="I33" s="17">
        <f t="shared" si="1"/>
        <v>270.92999999999989</v>
      </c>
      <c r="J33" s="17">
        <f t="shared" si="2"/>
        <v>695.49000000000012</v>
      </c>
      <c r="K33" s="17">
        <v>424.56</v>
      </c>
      <c r="L33" s="17">
        <f t="shared" si="3"/>
        <v>695.49000000000012</v>
      </c>
      <c r="M33" s="17"/>
    </row>
    <row r="34" spans="1:13" x14ac:dyDescent="0.25">
      <c r="A34" s="14">
        <v>29</v>
      </c>
      <c r="B34" s="15">
        <v>40255</v>
      </c>
      <c r="C34" s="15">
        <v>40276</v>
      </c>
      <c r="D34" s="15"/>
      <c r="E34" s="16" t="s">
        <v>21</v>
      </c>
      <c r="F34" s="17"/>
      <c r="G34" s="17">
        <v>2.13</v>
      </c>
      <c r="H34" s="17">
        <f t="shared" si="0"/>
        <v>697.62000000000012</v>
      </c>
      <c r="I34" s="17">
        <f t="shared" si="1"/>
        <v>273.05999999999989</v>
      </c>
      <c r="J34" s="17">
        <f t="shared" si="2"/>
        <v>697.62000000000012</v>
      </c>
      <c r="K34" s="17">
        <v>424.56</v>
      </c>
      <c r="L34" s="17">
        <f t="shared" si="3"/>
        <v>697.62000000000012</v>
      </c>
      <c r="M34" s="17"/>
    </row>
    <row r="35" spans="1:13" x14ac:dyDescent="0.25">
      <c r="A35" s="14">
        <v>30</v>
      </c>
      <c r="B35" s="15">
        <v>40259</v>
      </c>
      <c r="C35" s="15"/>
      <c r="D35" s="15"/>
      <c r="E35" s="16" t="s">
        <v>755</v>
      </c>
      <c r="F35" s="17"/>
      <c r="G35" s="17"/>
      <c r="H35" s="17">
        <f t="shared" si="0"/>
        <v>697.62000000000012</v>
      </c>
      <c r="I35" s="17">
        <f t="shared" si="1"/>
        <v>273.05999999999989</v>
      </c>
      <c r="J35" s="17">
        <f t="shared" si="2"/>
        <v>697.62000000000012</v>
      </c>
      <c r="K35" s="17">
        <v>424.56</v>
      </c>
      <c r="L35" s="17">
        <f t="shared" si="3"/>
        <v>697.62000000000012</v>
      </c>
      <c r="M35" s="17"/>
    </row>
    <row r="36" spans="1:13" x14ac:dyDescent="0.25">
      <c r="A36" s="14">
        <v>31</v>
      </c>
      <c r="B36" s="15">
        <v>40276</v>
      </c>
      <c r="C36" s="15">
        <v>40276</v>
      </c>
      <c r="D36" s="15"/>
      <c r="E36" s="16" t="s">
        <v>22</v>
      </c>
      <c r="F36" s="17"/>
      <c r="G36" s="17">
        <v>155.66999999999999</v>
      </c>
      <c r="H36" s="17">
        <f t="shared" si="0"/>
        <v>853.29000000000008</v>
      </c>
      <c r="I36" s="17">
        <f t="shared" si="1"/>
        <v>428.7299999999999</v>
      </c>
      <c r="J36" s="17">
        <f t="shared" si="2"/>
        <v>853.29000000000008</v>
      </c>
      <c r="K36" s="17">
        <v>424.56</v>
      </c>
      <c r="L36" s="17">
        <f t="shared" si="3"/>
        <v>853.29000000000008</v>
      </c>
      <c r="M36" s="17"/>
    </row>
    <row r="37" spans="1:13" x14ac:dyDescent="0.25">
      <c r="A37" s="14">
        <v>32</v>
      </c>
      <c r="B37" s="15">
        <v>40276</v>
      </c>
      <c r="C37" s="15"/>
      <c r="D37" s="15">
        <v>40297</v>
      </c>
      <c r="E37" s="16" t="s">
        <v>756</v>
      </c>
      <c r="F37" s="17"/>
      <c r="G37" s="17"/>
      <c r="H37" s="17">
        <f t="shared" si="0"/>
        <v>853.29000000000008</v>
      </c>
      <c r="I37" s="17">
        <f t="shared" si="1"/>
        <v>428.7299999999999</v>
      </c>
      <c r="J37" s="17">
        <f t="shared" si="2"/>
        <v>853.29000000000008</v>
      </c>
      <c r="K37" s="17">
        <v>424.56</v>
      </c>
      <c r="L37" s="17">
        <f t="shared" si="3"/>
        <v>853.29000000000008</v>
      </c>
      <c r="M37" s="17"/>
    </row>
    <row r="38" spans="1:13" x14ac:dyDescent="0.25">
      <c r="A38" s="14">
        <v>33</v>
      </c>
      <c r="B38" s="15">
        <v>40282</v>
      </c>
      <c r="C38" s="15">
        <v>40308</v>
      </c>
      <c r="D38" s="15"/>
      <c r="E38" s="16" t="s">
        <v>21</v>
      </c>
      <c r="F38" s="17"/>
      <c r="G38" s="17">
        <v>2.2599999999999998</v>
      </c>
      <c r="H38" s="17">
        <f t="shared" si="0"/>
        <v>855.55000000000007</v>
      </c>
      <c r="I38" s="17">
        <f t="shared" si="1"/>
        <v>430.9899999999999</v>
      </c>
      <c r="J38" s="17">
        <f t="shared" si="2"/>
        <v>855.55000000000007</v>
      </c>
      <c r="K38" s="17">
        <v>424.56</v>
      </c>
      <c r="L38" s="17">
        <f t="shared" si="3"/>
        <v>855.55000000000007</v>
      </c>
      <c r="M38" s="17"/>
    </row>
    <row r="39" spans="1:13" x14ac:dyDescent="0.25">
      <c r="A39" s="14">
        <v>34</v>
      </c>
      <c r="B39" s="15">
        <v>40298</v>
      </c>
      <c r="C39" s="15"/>
      <c r="D39" s="15"/>
      <c r="E39" s="16" t="s">
        <v>757</v>
      </c>
      <c r="F39" s="17"/>
      <c r="G39" s="17"/>
      <c r="H39" s="17">
        <f t="shared" si="0"/>
        <v>855.55000000000007</v>
      </c>
      <c r="I39" s="17">
        <f t="shared" si="1"/>
        <v>430.9899999999999</v>
      </c>
      <c r="J39" s="17">
        <f t="shared" si="2"/>
        <v>855.55000000000007</v>
      </c>
      <c r="K39" s="17">
        <v>424.56</v>
      </c>
      <c r="L39" s="17">
        <f t="shared" si="3"/>
        <v>855.55000000000007</v>
      </c>
      <c r="M39" s="17"/>
    </row>
    <row r="40" spans="1:13" x14ac:dyDescent="0.25">
      <c r="A40" s="14">
        <v>35</v>
      </c>
      <c r="B40" s="15">
        <v>40308</v>
      </c>
      <c r="C40" s="15">
        <v>40308</v>
      </c>
      <c r="D40" s="15"/>
      <c r="E40" s="16" t="s">
        <v>22</v>
      </c>
      <c r="F40" s="17"/>
      <c r="G40" s="17">
        <v>130.49</v>
      </c>
      <c r="H40" s="17">
        <f t="shared" si="0"/>
        <v>986.04000000000008</v>
      </c>
      <c r="I40" s="17">
        <f t="shared" si="1"/>
        <v>561.4799999999999</v>
      </c>
      <c r="J40" s="17">
        <f t="shared" si="2"/>
        <v>986.04000000000008</v>
      </c>
      <c r="K40" s="17">
        <v>424.56</v>
      </c>
      <c r="L40" s="17">
        <f t="shared" si="3"/>
        <v>986.04000000000008</v>
      </c>
      <c r="M40" s="17"/>
    </row>
    <row r="41" spans="1:13" x14ac:dyDescent="0.25">
      <c r="A41" s="14">
        <v>36</v>
      </c>
      <c r="B41" s="15">
        <v>40308</v>
      </c>
      <c r="C41" s="15"/>
      <c r="D41" s="15">
        <v>40326</v>
      </c>
      <c r="E41" s="16" t="s">
        <v>758</v>
      </c>
      <c r="F41" s="17"/>
      <c r="G41" s="17"/>
      <c r="H41" s="17">
        <f t="shared" si="0"/>
        <v>986.04000000000008</v>
      </c>
      <c r="I41" s="17">
        <f t="shared" si="1"/>
        <v>561.4799999999999</v>
      </c>
      <c r="J41" s="17">
        <f t="shared" si="2"/>
        <v>986.04000000000008</v>
      </c>
      <c r="K41" s="17">
        <v>424.56</v>
      </c>
      <c r="L41" s="17">
        <f t="shared" si="3"/>
        <v>986.04000000000008</v>
      </c>
      <c r="M41" s="17"/>
    </row>
    <row r="42" spans="1:13" x14ac:dyDescent="0.25">
      <c r="A42" s="14">
        <v>37</v>
      </c>
      <c r="B42" s="15">
        <v>40310</v>
      </c>
      <c r="C42" s="15"/>
      <c r="D42" s="15">
        <v>40318</v>
      </c>
      <c r="E42" s="16" t="s">
        <v>759</v>
      </c>
      <c r="F42" s="17"/>
      <c r="G42" s="17"/>
      <c r="H42" s="17">
        <f t="shared" si="0"/>
        <v>986.04000000000008</v>
      </c>
      <c r="I42" s="17">
        <f t="shared" si="1"/>
        <v>561.4799999999999</v>
      </c>
      <c r="J42" s="17">
        <f t="shared" si="2"/>
        <v>986.04000000000008</v>
      </c>
      <c r="K42" s="17">
        <v>424.56</v>
      </c>
      <c r="L42" s="17">
        <f t="shared" si="3"/>
        <v>986.04000000000008</v>
      </c>
      <c r="M42" s="17"/>
    </row>
    <row r="43" spans="1:13" x14ac:dyDescent="0.25">
      <c r="A43" s="14">
        <v>38</v>
      </c>
      <c r="B43" s="15">
        <v>40311</v>
      </c>
      <c r="C43" s="15">
        <v>40338</v>
      </c>
      <c r="D43" s="15"/>
      <c r="E43" s="16" t="s">
        <v>21</v>
      </c>
      <c r="F43" s="17"/>
      <c r="G43" s="17">
        <v>2.2599999999999998</v>
      </c>
      <c r="H43" s="17">
        <f t="shared" si="0"/>
        <v>988.30000000000007</v>
      </c>
      <c r="I43" s="17">
        <f t="shared" si="1"/>
        <v>563.7399999999999</v>
      </c>
      <c r="J43" s="17">
        <f t="shared" si="2"/>
        <v>988.30000000000007</v>
      </c>
      <c r="K43" s="17">
        <v>424.56</v>
      </c>
      <c r="L43" s="17">
        <f t="shared" si="3"/>
        <v>988.30000000000007</v>
      </c>
      <c r="M43" s="17"/>
    </row>
    <row r="44" spans="1:13" x14ac:dyDescent="0.25">
      <c r="A44" s="14">
        <v>39</v>
      </c>
      <c r="B44" s="15">
        <v>40312</v>
      </c>
      <c r="C44" s="15">
        <v>40338</v>
      </c>
      <c r="D44" s="15"/>
      <c r="E44" s="16" t="s">
        <v>21</v>
      </c>
      <c r="F44" s="17"/>
      <c r="G44" s="17">
        <v>1.61</v>
      </c>
      <c r="H44" s="17">
        <f t="shared" si="0"/>
        <v>989.91000000000008</v>
      </c>
      <c r="I44" s="17">
        <f t="shared" si="1"/>
        <v>565.34999999999991</v>
      </c>
      <c r="J44" s="17">
        <f t="shared" si="2"/>
        <v>989.91000000000008</v>
      </c>
      <c r="K44" s="17">
        <v>424.56</v>
      </c>
      <c r="L44" s="17">
        <f t="shared" si="3"/>
        <v>989.91000000000008</v>
      </c>
      <c r="M44" s="17"/>
    </row>
    <row r="45" spans="1:13" x14ac:dyDescent="0.25">
      <c r="A45" s="14">
        <v>40</v>
      </c>
      <c r="B45" s="15">
        <v>40322</v>
      </c>
      <c r="C45" s="15"/>
      <c r="D45" s="15"/>
      <c r="E45" s="16" t="s">
        <v>760</v>
      </c>
      <c r="F45" s="17"/>
      <c r="G45" s="17"/>
      <c r="H45" s="17">
        <f t="shared" si="0"/>
        <v>989.91000000000008</v>
      </c>
      <c r="I45" s="17">
        <f>I44-F45+G45-387.29</f>
        <v>178.05999999999989</v>
      </c>
      <c r="J45" s="17">
        <f t="shared" si="2"/>
        <v>989.91000000000008</v>
      </c>
      <c r="K45" s="17">
        <f>424.56+387.29</f>
        <v>811.85</v>
      </c>
      <c r="L45" s="17">
        <f t="shared" si="3"/>
        <v>989.91000000000008</v>
      </c>
      <c r="M45" s="17" t="s">
        <v>761</v>
      </c>
    </row>
    <row r="46" spans="1:13" x14ac:dyDescent="0.25">
      <c r="A46" s="14">
        <v>41</v>
      </c>
      <c r="B46" s="15">
        <v>40323</v>
      </c>
      <c r="C46" s="15"/>
      <c r="D46" s="15"/>
      <c r="E46" s="16" t="s">
        <v>27</v>
      </c>
      <c r="F46" s="17"/>
      <c r="G46" s="17"/>
      <c r="H46" s="17">
        <f t="shared" si="0"/>
        <v>989.91000000000008</v>
      </c>
      <c r="I46" s="17">
        <f t="shared" si="1"/>
        <v>178.05999999999989</v>
      </c>
      <c r="J46" s="17">
        <f t="shared" si="2"/>
        <v>989.91000000000008</v>
      </c>
      <c r="K46" s="17">
        <f t="shared" ref="K46:K112" si="4">424.56+387.29</f>
        <v>811.85</v>
      </c>
      <c r="L46" s="17">
        <f t="shared" si="3"/>
        <v>989.91000000000008</v>
      </c>
      <c r="M46" s="17"/>
    </row>
    <row r="47" spans="1:13" x14ac:dyDescent="0.25">
      <c r="A47" s="14">
        <v>42</v>
      </c>
      <c r="B47" s="15">
        <v>40323</v>
      </c>
      <c r="C47" s="15">
        <v>40338</v>
      </c>
      <c r="D47" s="15"/>
      <c r="E47" s="16" t="s">
        <v>28</v>
      </c>
      <c r="F47" s="17"/>
      <c r="G47" s="17">
        <v>37</v>
      </c>
      <c r="H47" s="17">
        <f t="shared" si="0"/>
        <v>1026.9100000000001</v>
      </c>
      <c r="I47" s="17">
        <f t="shared" si="1"/>
        <v>215.05999999999989</v>
      </c>
      <c r="J47" s="17">
        <f t="shared" si="2"/>
        <v>1026.9100000000001</v>
      </c>
      <c r="K47" s="17">
        <f t="shared" si="4"/>
        <v>811.85</v>
      </c>
      <c r="L47" s="17">
        <f t="shared" si="3"/>
        <v>1026.9100000000001</v>
      </c>
      <c r="M47" s="17"/>
    </row>
    <row r="48" spans="1:13" x14ac:dyDescent="0.25">
      <c r="A48" s="14">
        <v>43</v>
      </c>
      <c r="B48" s="15">
        <v>40323</v>
      </c>
      <c r="C48" s="15">
        <v>40338</v>
      </c>
      <c r="D48" s="15"/>
      <c r="E48" s="16" t="s">
        <v>32</v>
      </c>
      <c r="F48" s="17">
        <v>137.29</v>
      </c>
      <c r="G48" s="17"/>
      <c r="H48" s="17">
        <f t="shared" si="0"/>
        <v>889.62000000000012</v>
      </c>
      <c r="I48" s="17">
        <f t="shared" si="1"/>
        <v>77.769999999999897</v>
      </c>
      <c r="J48" s="17">
        <f t="shared" si="2"/>
        <v>889.62000000000012</v>
      </c>
      <c r="K48" s="17">
        <f t="shared" si="4"/>
        <v>811.85</v>
      </c>
      <c r="L48" s="17">
        <f t="shared" si="3"/>
        <v>889.62000000000012</v>
      </c>
      <c r="M48" s="17"/>
    </row>
    <row r="49" spans="1:13" x14ac:dyDescent="0.25">
      <c r="A49" s="14">
        <v>44</v>
      </c>
      <c r="B49" s="15">
        <v>40323</v>
      </c>
      <c r="C49" s="15">
        <v>40338</v>
      </c>
      <c r="D49" s="15"/>
      <c r="E49" s="16" t="s">
        <v>32</v>
      </c>
      <c r="F49" s="17">
        <v>250</v>
      </c>
      <c r="G49" s="17"/>
      <c r="H49" s="17">
        <f t="shared" si="0"/>
        <v>639.62000000000012</v>
      </c>
      <c r="I49" s="17">
        <f t="shared" si="1"/>
        <v>-172.2300000000001</v>
      </c>
      <c r="J49" s="17">
        <f t="shared" si="2"/>
        <v>639.62000000000012</v>
      </c>
      <c r="K49" s="17">
        <f t="shared" si="4"/>
        <v>811.85</v>
      </c>
      <c r="L49" s="17">
        <f t="shared" si="3"/>
        <v>639.62000000000012</v>
      </c>
      <c r="M49" s="17"/>
    </row>
    <row r="50" spans="1:13" x14ac:dyDescent="0.25">
      <c r="A50" s="14">
        <v>45</v>
      </c>
      <c r="B50" s="15">
        <v>40324</v>
      </c>
      <c r="C50" s="15">
        <v>40338</v>
      </c>
      <c r="D50" s="15"/>
      <c r="E50" s="16" t="s">
        <v>31</v>
      </c>
      <c r="F50" s="17">
        <v>466</v>
      </c>
      <c r="G50" s="17"/>
      <c r="H50" s="17">
        <f t="shared" si="0"/>
        <v>173.62000000000012</v>
      </c>
      <c r="I50" s="17">
        <f t="shared" si="1"/>
        <v>-638.23000000000013</v>
      </c>
      <c r="J50" s="17">
        <f t="shared" si="2"/>
        <v>173.62000000000012</v>
      </c>
      <c r="K50" s="17">
        <f t="shared" si="4"/>
        <v>811.85</v>
      </c>
      <c r="L50" s="17">
        <f t="shared" si="3"/>
        <v>173.62000000000012</v>
      </c>
      <c r="M50" s="17" t="s">
        <v>96</v>
      </c>
    </row>
    <row r="51" spans="1:13" x14ac:dyDescent="0.25">
      <c r="A51" s="14">
        <v>46</v>
      </c>
      <c r="B51" s="18">
        <v>40338</v>
      </c>
      <c r="C51" s="15">
        <v>40338</v>
      </c>
      <c r="D51" s="15"/>
      <c r="E51" s="16" t="s">
        <v>22</v>
      </c>
      <c r="F51" s="17"/>
      <c r="G51" s="17">
        <v>98.01</v>
      </c>
      <c r="H51" s="17">
        <f t="shared" si="0"/>
        <v>271.63000000000011</v>
      </c>
      <c r="I51" s="17">
        <f t="shared" si="1"/>
        <v>-540.22000000000014</v>
      </c>
      <c r="J51" s="17">
        <f t="shared" si="2"/>
        <v>271.63000000000011</v>
      </c>
      <c r="K51" s="17">
        <f t="shared" si="4"/>
        <v>811.85</v>
      </c>
      <c r="L51" s="17">
        <f t="shared" si="3"/>
        <v>271.63000000000011</v>
      </c>
      <c r="M51" s="17"/>
    </row>
    <row r="52" spans="1:13" x14ac:dyDescent="0.25">
      <c r="A52" s="14">
        <v>47</v>
      </c>
      <c r="B52" s="15">
        <v>40338</v>
      </c>
      <c r="C52" s="15"/>
      <c r="D52" s="15">
        <v>40358</v>
      </c>
      <c r="E52" s="16" t="s">
        <v>195</v>
      </c>
      <c r="F52" s="17"/>
      <c r="G52" s="17"/>
      <c r="H52" s="17">
        <f t="shared" si="0"/>
        <v>271.63000000000011</v>
      </c>
      <c r="I52" s="17">
        <f t="shared" si="1"/>
        <v>-540.22000000000014</v>
      </c>
      <c r="J52" s="17">
        <f t="shared" si="2"/>
        <v>271.63000000000011</v>
      </c>
      <c r="K52" s="17">
        <f t="shared" si="4"/>
        <v>811.85</v>
      </c>
      <c r="L52" s="17">
        <f t="shared" si="3"/>
        <v>271.63000000000011</v>
      </c>
      <c r="M52" s="17"/>
    </row>
    <row r="53" spans="1:13" x14ac:dyDescent="0.25">
      <c r="A53" s="14">
        <v>48</v>
      </c>
      <c r="B53" s="15">
        <v>40344</v>
      </c>
      <c r="C53" s="15">
        <v>40368</v>
      </c>
      <c r="D53" s="15"/>
      <c r="E53" s="16" t="s">
        <v>21</v>
      </c>
      <c r="F53" s="17"/>
      <c r="G53" s="17">
        <v>1.33</v>
      </c>
      <c r="H53" s="17">
        <f t="shared" si="0"/>
        <v>272.96000000000009</v>
      </c>
      <c r="I53" s="17">
        <f t="shared" si="1"/>
        <v>-538.8900000000001</v>
      </c>
      <c r="J53" s="17">
        <f t="shared" si="2"/>
        <v>272.96000000000009</v>
      </c>
      <c r="K53" s="17">
        <f t="shared" si="4"/>
        <v>811.85</v>
      </c>
      <c r="L53" s="17">
        <f t="shared" si="3"/>
        <v>272.96000000000009</v>
      </c>
      <c r="M53" s="17"/>
    </row>
    <row r="54" spans="1:13" x14ac:dyDescent="0.25">
      <c r="A54" s="14">
        <v>49</v>
      </c>
      <c r="B54" s="15">
        <v>40368</v>
      </c>
      <c r="C54" s="15">
        <v>40368</v>
      </c>
      <c r="D54" s="15"/>
      <c r="E54" s="16" t="s">
        <v>22</v>
      </c>
      <c r="F54" s="17"/>
      <c r="G54" s="17">
        <v>91.92</v>
      </c>
      <c r="H54" s="17">
        <f t="shared" si="0"/>
        <v>364.88000000000011</v>
      </c>
      <c r="I54" s="17">
        <f t="shared" si="1"/>
        <v>-446.97000000000008</v>
      </c>
      <c r="J54" s="17">
        <f t="shared" si="2"/>
        <v>364.88000000000011</v>
      </c>
      <c r="K54" s="17">
        <f t="shared" si="4"/>
        <v>811.85</v>
      </c>
      <c r="L54" s="17">
        <f t="shared" si="3"/>
        <v>364.88000000000011</v>
      </c>
      <c r="M54" s="17"/>
    </row>
    <row r="55" spans="1:13" x14ac:dyDescent="0.25">
      <c r="A55" s="14">
        <v>50</v>
      </c>
      <c r="B55" s="15">
        <v>40368</v>
      </c>
      <c r="C55" s="15"/>
      <c r="D55" s="15">
        <v>40388</v>
      </c>
      <c r="E55" s="16" t="s">
        <v>762</v>
      </c>
      <c r="F55" s="17"/>
      <c r="G55" s="17"/>
      <c r="H55" s="17">
        <f t="shared" si="0"/>
        <v>364.88000000000011</v>
      </c>
      <c r="I55" s="17">
        <f t="shared" si="1"/>
        <v>-446.97000000000008</v>
      </c>
      <c r="J55" s="17">
        <f t="shared" si="2"/>
        <v>364.88000000000011</v>
      </c>
      <c r="K55" s="17">
        <f t="shared" si="4"/>
        <v>811.85</v>
      </c>
      <c r="L55" s="17">
        <f t="shared" si="3"/>
        <v>364.88000000000011</v>
      </c>
      <c r="M55" s="17"/>
    </row>
    <row r="56" spans="1:13" x14ac:dyDescent="0.25">
      <c r="A56" s="14">
        <v>51</v>
      </c>
      <c r="B56" s="15">
        <v>40374</v>
      </c>
      <c r="C56" s="15">
        <v>40399</v>
      </c>
      <c r="D56" s="15"/>
      <c r="E56" s="16" t="s">
        <v>21</v>
      </c>
      <c r="F56" s="17"/>
      <c r="G56" s="17">
        <v>2.72</v>
      </c>
      <c r="H56" s="17">
        <f t="shared" si="0"/>
        <v>367.60000000000014</v>
      </c>
      <c r="I56" s="17">
        <f t="shared" si="1"/>
        <v>-444.25000000000006</v>
      </c>
      <c r="J56" s="17">
        <f t="shared" si="2"/>
        <v>367.60000000000014</v>
      </c>
      <c r="K56" s="17">
        <f t="shared" si="4"/>
        <v>811.85</v>
      </c>
      <c r="L56" s="17">
        <f t="shared" si="3"/>
        <v>367.60000000000014</v>
      </c>
      <c r="M56" s="17"/>
    </row>
    <row r="57" spans="1:13" x14ac:dyDescent="0.25">
      <c r="A57" s="14">
        <v>52</v>
      </c>
      <c r="B57" s="15">
        <v>40380</v>
      </c>
      <c r="C57" s="15"/>
      <c r="D57" s="15"/>
      <c r="E57" s="16" t="s">
        <v>763</v>
      </c>
      <c r="F57" s="17"/>
      <c r="G57" s="17"/>
      <c r="H57" s="17">
        <f t="shared" si="0"/>
        <v>367.60000000000014</v>
      </c>
      <c r="I57" s="17">
        <f t="shared" si="1"/>
        <v>-444.25000000000006</v>
      </c>
      <c r="J57" s="17">
        <f t="shared" si="2"/>
        <v>367.60000000000014</v>
      </c>
      <c r="K57" s="17">
        <f t="shared" si="4"/>
        <v>811.85</v>
      </c>
      <c r="L57" s="17">
        <f t="shared" si="3"/>
        <v>367.60000000000014</v>
      </c>
      <c r="M57" s="17"/>
    </row>
    <row r="58" spans="1:13" x14ac:dyDescent="0.25">
      <c r="A58" s="14">
        <v>53</v>
      </c>
      <c r="B58" s="15">
        <v>40399</v>
      </c>
      <c r="C58" s="15">
        <v>40399</v>
      </c>
      <c r="D58" s="15"/>
      <c r="E58" s="16" t="s">
        <v>22</v>
      </c>
      <c r="F58" s="17"/>
      <c r="G58" s="17">
        <v>96.39</v>
      </c>
      <c r="H58" s="17">
        <f>H56-F58+G58</f>
        <v>463.99000000000012</v>
      </c>
      <c r="I58" s="17">
        <f>I56-F58+G58</f>
        <v>-347.86000000000007</v>
      </c>
      <c r="J58" s="17">
        <f>J56+G58-F58</f>
        <v>463.99000000000012</v>
      </c>
      <c r="K58" s="17">
        <f t="shared" si="4"/>
        <v>811.85</v>
      </c>
      <c r="L58" s="17">
        <f>L56-F58+G58</f>
        <v>463.99000000000012</v>
      </c>
      <c r="M58" s="17"/>
    </row>
    <row r="59" spans="1:13" x14ac:dyDescent="0.25">
      <c r="A59" s="14">
        <v>54</v>
      </c>
      <c r="B59" s="15">
        <v>40399</v>
      </c>
      <c r="C59" s="15"/>
      <c r="D59" s="15">
        <v>40420</v>
      </c>
      <c r="E59" s="16" t="s">
        <v>764</v>
      </c>
      <c r="F59" s="17"/>
      <c r="G59" s="17"/>
      <c r="H59" s="17">
        <f t="shared" si="0"/>
        <v>463.99000000000012</v>
      </c>
      <c r="I59" s="17">
        <f t="shared" si="1"/>
        <v>-347.86000000000007</v>
      </c>
      <c r="J59" s="17">
        <f t="shared" si="2"/>
        <v>463.99000000000012</v>
      </c>
      <c r="K59" s="17">
        <f t="shared" si="4"/>
        <v>811.85</v>
      </c>
      <c r="L59" s="17">
        <f t="shared" si="3"/>
        <v>463.99000000000012</v>
      </c>
      <c r="M59" s="17"/>
    </row>
    <row r="60" spans="1:13" x14ac:dyDescent="0.25">
      <c r="A60" s="14">
        <v>55</v>
      </c>
      <c r="B60" s="15">
        <v>40403</v>
      </c>
      <c r="C60" s="15">
        <v>40430</v>
      </c>
      <c r="D60" s="15"/>
      <c r="E60" s="16" t="s">
        <v>21</v>
      </c>
      <c r="F60" s="17"/>
      <c r="G60" s="17">
        <v>3.65</v>
      </c>
      <c r="H60" s="17">
        <f t="shared" si="0"/>
        <v>467.6400000000001</v>
      </c>
      <c r="I60" s="17">
        <f t="shared" si="1"/>
        <v>-344.21000000000009</v>
      </c>
      <c r="J60" s="17">
        <f t="shared" si="2"/>
        <v>467.6400000000001</v>
      </c>
      <c r="K60" s="17">
        <f t="shared" si="4"/>
        <v>811.85</v>
      </c>
      <c r="L60" s="17">
        <f t="shared" si="3"/>
        <v>467.6400000000001</v>
      </c>
      <c r="M60" s="17"/>
    </row>
    <row r="61" spans="1:13" x14ac:dyDescent="0.25">
      <c r="A61" s="14">
        <v>56</v>
      </c>
      <c r="B61" s="15">
        <v>40421</v>
      </c>
      <c r="C61" s="15"/>
      <c r="D61" s="15"/>
      <c r="E61" s="16" t="s">
        <v>765</v>
      </c>
      <c r="F61" s="17"/>
      <c r="G61" s="17"/>
      <c r="H61" s="17">
        <f t="shared" si="0"/>
        <v>467.6400000000001</v>
      </c>
      <c r="I61" s="17">
        <f t="shared" si="1"/>
        <v>-344.21000000000009</v>
      </c>
      <c r="J61" s="17">
        <f t="shared" si="2"/>
        <v>467.6400000000001</v>
      </c>
      <c r="K61" s="17">
        <f t="shared" si="4"/>
        <v>811.85</v>
      </c>
      <c r="L61" s="17">
        <f t="shared" si="3"/>
        <v>467.6400000000001</v>
      </c>
      <c r="M61" s="17" t="s">
        <v>596</v>
      </c>
    </row>
    <row r="62" spans="1:13" x14ac:dyDescent="0.25">
      <c r="A62" s="14">
        <v>57</v>
      </c>
      <c r="B62" s="15">
        <v>40430</v>
      </c>
      <c r="C62" s="15">
        <v>40430</v>
      </c>
      <c r="D62" s="15"/>
      <c r="E62" s="16" t="s">
        <v>22</v>
      </c>
      <c r="F62" s="17"/>
      <c r="G62" s="17">
        <v>68.87</v>
      </c>
      <c r="H62" s="17">
        <f t="shared" si="0"/>
        <v>536.5100000000001</v>
      </c>
      <c r="I62" s="17">
        <f t="shared" si="1"/>
        <v>-275.34000000000009</v>
      </c>
      <c r="J62" s="17">
        <f t="shared" si="2"/>
        <v>536.5100000000001</v>
      </c>
      <c r="K62" s="17">
        <f t="shared" si="4"/>
        <v>811.85</v>
      </c>
      <c r="L62" s="17">
        <f t="shared" si="3"/>
        <v>536.5100000000001</v>
      </c>
      <c r="M62" s="17"/>
    </row>
    <row r="63" spans="1:13" x14ac:dyDescent="0.25">
      <c r="A63" s="14">
        <v>58</v>
      </c>
      <c r="B63" s="15">
        <v>40430</v>
      </c>
      <c r="C63" s="15"/>
      <c r="D63" s="15">
        <v>40450</v>
      </c>
      <c r="E63" s="16" t="s">
        <v>766</v>
      </c>
      <c r="F63" s="17"/>
      <c r="G63" s="17"/>
      <c r="H63" s="17">
        <f t="shared" si="0"/>
        <v>536.5100000000001</v>
      </c>
      <c r="I63" s="17">
        <f t="shared" si="1"/>
        <v>-275.34000000000009</v>
      </c>
      <c r="J63" s="17">
        <f t="shared" si="2"/>
        <v>536.5100000000001</v>
      </c>
      <c r="K63" s="17">
        <f t="shared" si="4"/>
        <v>811.85</v>
      </c>
      <c r="L63" s="17">
        <f t="shared" si="3"/>
        <v>536.5100000000001</v>
      </c>
      <c r="M63" s="17"/>
    </row>
    <row r="64" spans="1:13" x14ac:dyDescent="0.25">
      <c r="A64" s="14">
        <v>59</v>
      </c>
      <c r="B64" s="15">
        <v>40434</v>
      </c>
      <c r="C64" s="15"/>
      <c r="D64" s="15">
        <v>40442</v>
      </c>
      <c r="E64" s="16" t="s">
        <v>767</v>
      </c>
      <c r="F64" s="17"/>
      <c r="G64" s="17"/>
      <c r="H64" s="17">
        <f t="shared" si="0"/>
        <v>536.5100000000001</v>
      </c>
      <c r="I64" s="17">
        <f t="shared" si="1"/>
        <v>-275.34000000000009</v>
      </c>
      <c r="J64" s="17">
        <f t="shared" si="2"/>
        <v>536.5100000000001</v>
      </c>
      <c r="K64" s="17">
        <f t="shared" si="4"/>
        <v>811.85</v>
      </c>
      <c r="L64" s="17">
        <f t="shared" si="3"/>
        <v>536.5100000000001</v>
      </c>
      <c r="M64" s="17" t="s">
        <v>599</v>
      </c>
    </row>
    <row r="65" spans="1:13" x14ac:dyDescent="0.25">
      <c r="A65" s="14">
        <v>60</v>
      </c>
      <c r="B65" s="15">
        <v>40435</v>
      </c>
      <c r="C65" s="15">
        <v>40459</v>
      </c>
      <c r="D65" s="15"/>
      <c r="E65" s="16" t="s">
        <v>21</v>
      </c>
      <c r="F65" s="17"/>
      <c r="G65" s="17">
        <v>3.65</v>
      </c>
      <c r="H65" s="17">
        <f t="shared" si="0"/>
        <v>540.16000000000008</v>
      </c>
      <c r="I65" s="17">
        <f t="shared" si="1"/>
        <v>-271.69000000000011</v>
      </c>
      <c r="J65" s="17">
        <f t="shared" si="2"/>
        <v>540.16000000000008</v>
      </c>
      <c r="K65" s="17">
        <f t="shared" si="4"/>
        <v>811.85</v>
      </c>
      <c r="L65" s="17">
        <f t="shared" si="3"/>
        <v>540.16000000000008</v>
      </c>
      <c r="M65" s="17"/>
    </row>
    <row r="66" spans="1:13" x14ac:dyDescent="0.25">
      <c r="A66" s="14">
        <v>61</v>
      </c>
      <c r="B66" s="15">
        <v>40436</v>
      </c>
      <c r="C66" s="15">
        <v>40459</v>
      </c>
      <c r="D66" s="15"/>
      <c r="E66" s="16" t="s">
        <v>21</v>
      </c>
      <c r="F66" s="17"/>
      <c r="G66" s="17">
        <v>0.99</v>
      </c>
      <c r="H66" s="17">
        <f t="shared" si="0"/>
        <v>541.15000000000009</v>
      </c>
      <c r="I66" s="17">
        <f t="shared" si="1"/>
        <v>-270.7000000000001</v>
      </c>
      <c r="J66" s="17">
        <f t="shared" si="2"/>
        <v>541.15000000000009</v>
      </c>
      <c r="K66" s="17">
        <f t="shared" si="4"/>
        <v>811.85</v>
      </c>
      <c r="L66" s="17">
        <f t="shared" si="3"/>
        <v>541.15000000000009</v>
      </c>
      <c r="M66" s="17"/>
    </row>
    <row r="67" spans="1:13" x14ac:dyDescent="0.25">
      <c r="A67" s="14">
        <v>62</v>
      </c>
      <c r="B67" s="15">
        <v>40450</v>
      </c>
      <c r="C67" s="15"/>
      <c r="D67" s="15"/>
      <c r="E67" s="16" t="s">
        <v>768</v>
      </c>
      <c r="F67" s="17"/>
      <c r="G67" s="17"/>
      <c r="H67" s="17">
        <f t="shared" si="0"/>
        <v>541.15000000000009</v>
      </c>
      <c r="I67" s="17">
        <f t="shared" si="1"/>
        <v>-270.7000000000001</v>
      </c>
      <c r="J67" s="17">
        <f t="shared" si="2"/>
        <v>541.15000000000009</v>
      </c>
      <c r="K67" s="17">
        <f t="shared" si="4"/>
        <v>811.85</v>
      </c>
      <c r="L67" s="17">
        <f t="shared" si="3"/>
        <v>541.15000000000009</v>
      </c>
      <c r="M67" s="17" t="s">
        <v>601</v>
      </c>
    </row>
    <row r="68" spans="1:13" x14ac:dyDescent="0.25">
      <c r="A68" s="14">
        <v>63</v>
      </c>
      <c r="B68" s="15">
        <v>40459</v>
      </c>
      <c r="C68" s="15">
        <v>40459</v>
      </c>
      <c r="D68" s="15"/>
      <c r="E68" s="16" t="s">
        <v>22</v>
      </c>
      <c r="F68" s="17"/>
      <c r="G68" s="17">
        <v>42.26</v>
      </c>
      <c r="H68" s="17">
        <f t="shared" si="0"/>
        <v>583.41000000000008</v>
      </c>
      <c r="I68" s="17">
        <f t="shared" si="1"/>
        <v>-228.44000000000011</v>
      </c>
      <c r="J68" s="17">
        <f t="shared" si="2"/>
        <v>583.41000000000008</v>
      </c>
      <c r="K68" s="17">
        <f t="shared" si="4"/>
        <v>811.85</v>
      </c>
      <c r="L68" s="17">
        <f t="shared" si="3"/>
        <v>583.41000000000008</v>
      </c>
      <c r="M68" s="17"/>
    </row>
    <row r="69" spans="1:13" x14ac:dyDescent="0.25">
      <c r="A69" s="14">
        <v>64</v>
      </c>
      <c r="B69" s="15">
        <v>40459</v>
      </c>
      <c r="C69" s="15"/>
      <c r="D69" s="15">
        <v>40479</v>
      </c>
      <c r="E69" s="16" t="s">
        <v>769</v>
      </c>
      <c r="F69" s="17"/>
      <c r="G69" s="17"/>
      <c r="H69" s="17">
        <f t="shared" si="0"/>
        <v>583.41000000000008</v>
      </c>
      <c r="I69" s="17">
        <f t="shared" si="1"/>
        <v>-228.44000000000011</v>
      </c>
      <c r="J69" s="17">
        <f t="shared" si="2"/>
        <v>583.41000000000008</v>
      </c>
      <c r="K69" s="17">
        <f t="shared" si="4"/>
        <v>811.85</v>
      </c>
      <c r="L69" s="17">
        <f t="shared" si="3"/>
        <v>583.41000000000008</v>
      </c>
      <c r="M69" s="17"/>
    </row>
    <row r="70" spans="1:13" x14ac:dyDescent="0.25">
      <c r="A70" s="14">
        <v>65</v>
      </c>
      <c r="B70" s="15">
        <v>40464</v>
      </c>
      <c r="C70" s="15">
        <v>40464</v>
      </c>
      <c r="D70" s="15"/>
      <c r="E70" s="16" t="s">
        <v>22</v>
      </c>
      <c r="F70" s="17"/>
      <c r="G70" s="17">
        <v>42.27</v>
      </c>
      <c r="H70" s="17">
        <f t="shared" si="0"/>
        <v>625.68000000000006</v>
      </c>
      <c r="I70" s="17">
        <f t="shared" si="1"/>
        <v>-186.1700000000001</v>
      </c>
      <c r="J70" s="17">
        <f t="shared" si="2"/>
        <v>625.68000000000006</v>
      </c>
      <c r="K70" s="17">
        <f t="shared" si="4"/>
        <v>811.85</v>
      </c>
      <c r="L70" s="17">
        <f t="shared" si="3"/>
        <v>625.68000000000006</v>
      </c>
      <c r="M70" s="17"/>
    </row>
    <row r="71" spans="1:13" x14ac:dyDescent="0.25">
      <c r="A71" s="14">
        <v>66</v>
      </c>
      <c r="B71" s="15">
        <v>40464</v>
      </c>
      <c r="C71" s="15">
        <v>40459</v>
      </c>
      <c r="D71" s="15"/>
      <c r="E71" s="16" t="s">
        <v>22</v>
      </c>
      <c r="F71" s="17">
        <v>42.26</v>
      </c>
      <c r="G71" s="17"/>
      <c r="H71" s="17">
        <f t="shared" ref="H71:H134" si="5">H70-F71+G71</f>
        <v>583.42000000000007</v>
      </c>
      <c r="I71" s="17">
        <f t="shared" si="1"/>
        <v>-228.43000000000009</v>
      </c>
      <c r="J71" s="17">
        <f t="shared" si="2"/>
        <v>583.42000000000007</v>
      </c>
      <c r="K71" s="17">
        <f t="shared" si="4"/>
        <v>811.85</v>
      </c>
      <c r="L71" s="17">
        <f t="shared" si="3"/>
        <v>583.42000000000007</v>
      </c>
      <c r="M71" s="17"/>
    </row>
    <row r="72" spans="1:13" x14ac:dyDescent="0.25">
      <c r="A72" s="14">
        <v>67</v>
      </c>
      <c r="B72" s="15">
        <v>40464</v>
      </c>
      <c r="C72" s="15">
        <v>40464</v>
      </c>
      <c r="D72" s="15"/>
      <c r="E72" s="16" t="s">
        <v>21</v>
      </c>
      <c r="F72" s="17"/>
      <c r="G72" s="17">
        <v>1</v>
      </c>
      <c r="H72" s="17">
        <f t="shared" si="5"/>
        <v>584.42000000000007</v>
      </c>
      <c r="I72" s="17">
        <f t="shared" ref="I72:I135" si="6">I71-F72+G72</f>
        <v>-227.43000000000009</v>
      </c>
      <c r="J72" s="17">
        <f t="shared" ref="J72:J135" si="7">J71+G72-F72</f>
        <v>584.42000000000007</v>
      </c>
      <c r="K72" s="17">
        <f t="shared" si="4"/>
        <v>811.85</v>
      </c>
      <c r="L72" s="17">
        <f t="shared" ref="L72:L135" si="8">L71-F72+G72</f>
        <v>584.42000000000007</v>
      </c>
      <c r="M72" s="17"/>
    </row>
    <row r="73" spans="1:13" x14ac:dyDescent="0.25">
      <c r="A73" s="14">
        <v>68</v>
      </c>
      <c r="B73" s="15">
        <v>40464</v>
      </c>
      <c r="C73" s="15">
        <v>40464</v>
      </c>
      <c r="D73" s="15"/>
      <c r="E73" s="16" t="s">
        <v>34</v>
      </c>
      <c r="F73" s="17">
        <v>0.28000000000000003</v>
      </c>
      <c r="G73" s="17"/>
      <c r="H73" s="17">
        <f t="shared" si="5"/>
        <v>584.1400000000001</v>
      </c>
      <c r="I73" s="17">
        <f t="shared" si="6"/>
        <v>-227.71000000000009</v>
      </c>
      <c r="J73" s="17">
        <f t="shared" si="7"/>
        <v>584.1400000000001</v>
      </c>
      <c r="K73" s="17">
        <f t="shared" si="4"/>
        <v>811.85</v>
      </c>
      <c r="L73" s="17">
        <f t="shared" si="8"/>
        <v>584.1400000000001</v>
      </c>
      <c r="M73" s="17"/>
    </row>
    <row r="74" spans="1:13" x14ac:dyDescent="0.25">
      <c r="A74" s="14">
        <v>69</v>
      </c>
      <c r="B74" s="15">
        <v>40464</v>
      </c>
      <c r="C74" s="15">
        <v>40464</v>
      </c>
      <c r="D74" s="15"/>
      <c r="E74" s="16" t="s">
        <v>34</v>
      </c>
      <c r="F74" s="17">
        <v>0.5</v>
      </c>
      <c r="G74" s="17"/>
      <c r="H74" s="17">
        <f t="shared" si="5"/>
        <v>583.6400000000001</v>
      </c>
      <c r="I74" s="17">
        <f t="shared" si="6"/>
        <v>-228.21000000000009</v>
      </c>
      <c r="J74" s="17">
        <f t="shared" si="7"/>
        <v>583.6400000000001</v>
      </c>
      <c r="K74" s="17">
        <f t="shared" si="4"/>
        <v>811.85</v>
      </c>
      <c r="L74" s="17">
        <f t="shared" si="8"/>
        <v>583.6400000000001</v>
      </c>
      <c r="M74" s="17"/>
    </row>
    <row r="75" spans="1:13" x14ac:dyDescent="0.25">
      <c r="A75" s="14">
        <v>70</v>
      </c>
      <c r="B75" s="15">
        <v>40464</v>
      </c>
      <c r="C75" s="15">
        <v>40464</v>
      </c>
      <c r="D75" s="15"/>
      <c r="E75" s="16" t="s">
        <v>46</v>
      </c>
      <c r="F75" s="17">
        <v>96</v>
      </c>
      <c r="G75" s="17"/>
      <c r="H75" s="17">
        <f t="shared" si="5"/>
        <v>487.6400000000001</v>
      </c>
      <c r="I75" s="17">
        <f t="shared" si="6"/>
        <v>-324.21000000000009</v>
      </c>
      <c r="J75" s="17">
        <f t="shared" si="7"/>
        <v>487.6400000000001</v>
      </c>
      <c r="K75" s="17">
        <f t="shared" si="4"/>
        <v>811.85</v>
      </c>
      <c r="L75" s="17">
        <f t="shared" si="8"/>
        <v>487.6400000000001</v>
      </c>
      <c r="M75" s="17"/>
    </row>
    <row r="76" spans="1:13" x14ac:dyDescent="0.25">
      <c r="A76" s="14">
        <v>71</v>
      </c>
      <c r="B76" s="15">
        <v>40464</v>
      </c>
      <c r="C76" s="15">
        <v>40464</v>
      </c>
      <c r="D76" s="15"/>
      <c r="E76" s="16" t="s">
        <v>46</v>
      </c>
      <c r="F76" s="17">
        <v>168</v>
      </c>
      <c r="G76" s="17"/>
      <c r="H76" s="17">
        <f t="shared" si="5"/>
        <v>319.6400000000001</v>
      </c>
      <c r="I76" s="17">
        <f t="shared" si="6"/>
        <v>-492.21000000000009</v>
      </c>
      <c r="J76" s="17">
        <f t="shared" si="7"/>
        <v>319.6400000000001</v>
      </c>
      <c r="K76" s="17">
        <f t="shared" si="4"/>
        <v>811.85</v>
      </c>
      <c r="L76" s="17">
        <f t="shared" si="8"/>
        <v>319.6400000000001</v>
      </c>
      <c r="M76" s="17"/>
    </row>
    <row r="77" spans="1:13" x14ac:dyDescent="0.25">
      <c r="A77" s="14">
        <v>72</v>
      </c>
      <c r="B77" s="15">
        <v>40464</v>
      </c>
      <c r="C77" s="15"/>
      <c r="D77" s="15">
        <v>40484</v>
      </c>
      <c r="E77" s="16" t="s">
        <v>770</v>
      </c>
      <c r="F77" s="17"/>
      <c r="G77" s="17"/>
      <c r="H77" s="17">
        <f t="shared" si="5"/>
        <v>319.6400000000001</v>
      </c>
      <c r="I77" s="17">
        <f t="shared" si="6"/>
        <v>-492.21000000000009</v>
      </c>
      <c r="J77" s="17">
        <f t="shared" si="7"/>
        <v>319.6400000000001</v>
      </c>
      <c r="K77" s="17">
        <f t="shared" si="4"/>
        <v>811.85</v>
      </c>
      <c r="L77" s="17">
        <f t="shared" si="8"/>
        <v>319.6400000000001</v>
      </c>
      <c r="M77" s="17"/>
    </row>
    <row r="78" spans="1:13" x14ac:dyDescent="0.25">
      <c r="A78" s="14">
        <v>73</v>
      </c>
      <c r="B78" s="15">
        <v>40465</v>
      </c>
      <c r="C78" s="15"/>
      <c r="D78" s="15"/>
      <c r="E78" s="16" t="s">
        <v>21</v>
      </c>
      <c r="F78" s="17"/>
      <c r="G78" s="17">
        <v>1.72</v>
      </c>
      <c r="H78" s="17">
        <f>H77-F78+G78</f>
        <v>321.36000000000013</v>
      </c>
      <c r="I78" s="17">
        <f>I77-F78+G78</f>
        <v>-490.49000000000007</v>
      </c>
      <c r="J78" s="17">
        <f>J77+G78-F78</f>
        <v>321.36000000000013</v>
      </c>
      <c r="K78" s="17">
        <f t="shared" si="4"/>
        <v>811.85</v>
      </c>
      <c r="L78" s="17">
        <f>L77-F78+G78</f>
        <v>321.36000000000013</v>
      </c>
      <c r="M78" s="17"/>
    </row>
    <row r="79" spans="1:13" x14ac:dyDescent="0.25">
      <c r="A79" s="14">
        <v>74</v>
      </c>
      <c r="B79" s="15">
        <v>40465</v>
      </c>
      <c r="C79" s="15"/>
      <c r="D79" s="15"/>
      <c r="E79" s="16" t="s">
        <v>771</v>
      </c>
      <c r="F79" s="17"/>
      <c r="G79" s="17"/>
      <c r="H79" s="17">
        <f t="shared" ref="H79:H80" si="9">H78-F79+G79</f>
        <v>321.36000000000013</v>
      </c>
      <c r="I79" s="17">
        <f t="shared" ref="I79:I80" si="10">I78-F79+G79</f>
        <v>-490.49000000000007</v>
      </c>
      <c r="J79" s="17">
        <f t="shared" ref="J79:J80" si="11">J78+G79-F79</f>
        <v>321.36000000000013</v>
      </c>
      <c r="K79" s="17">
        <f t="shared" si="4"/>
        <v>811.85</v>
      </c>
      <c r="L79" s="17">
        <f t="shared" ref="L79:L80" si="12">L78-F79+G79</f>
        <v>321.36000000000013</v>
      </c>
      <c r="M79" s="17" t="s">
        <v>772</v>
      </c>
    </row>
    <row r="80" spans="1:13" x14ac:dyDescent="0.25">
      <c r="A80" s="14">
        <v>75</v>
      </c>
      <c r="B80" s="15">
        <v>40466</v>
      </c>
      <c r="C80" s="15"/>
      <c r="D80" s="15"/>
      <c r="E80" s="16" t="s">
        <v>773</v>
      </c>
      <c r="F80" s="17"/>
      <c r="G80" s="17"/>
      <c r="H80" s="17">
        <f t="shared" si="9"/>
        <v>321.36000000000013</v>
      </c>
      <c r="I80" s="17">
        <f t="shared" si="10"/>
        <v>-490.49000000000007</v>
      </c>
      <c r="J80" s="17">
        <f t="shared" si="11"/>
        <v>321.36000000000013</v>
      </c>
      <c r="K80" s="17">
        <f t="shared" si="4"/>
        <v>811.85</v>
      </c>
      <c r="L80" s="17">
        <f t="shared" si="12"/>
        <v>321.36000000000013</v>
      </c>
      <c r="M80" s="17" t="s">
        <v>774</v>
      </c>
    </row>
    <row r="81" spans="1:13" x14ac:dyDescent="0.25">
      <c r="A81" s="14">
        <v>76</v>
      </c>
      <c r="B81" s="15">
        <v>40466</v>
      </c>
      <c r="C81" s="15"/>
      <c r="D81" s="15"/>
      <c r="E81" s="16" t="s">
        <v>27</v>
      </c>
      <c r="F81" s="17"/>
      <c r="G81" s="17"/>
      <c r="H81" s="17">
        <f>H78-F81+G81</f>
        <v>321.36000000000013</v>
      </c>
      <c r="I81" s="17">
        <f>I78-F81+G81</f>
        <v>-490.49000000000007</v>
      </c>
      <c r="J81" s="17">
        <f>J78+G81-F81</f>
        <v>321.36000000000013</v>
      </c>
      <c r="K81" s="17">
        <f t="shared" si="4"/>
        <v>811.85</v>
      </c>
      <c r="L81" s="17">
        <f>L78-F81+G81</f>
        <v>321.36000000000013</v>
      </c>
      <c r="M81" s="17"/>
    </row>
    <row r="82" spans="1:13" x14ac:dyDescent="0.25">
      <c r="A82" s="14">
        <v>77</v>
      </c>
      <c r="B82" s="15">
        <v>40466</v>
      </c>
      <c r="C82" s="15">
        <v>40490</v>
      </c>
      <c r="D82" s="15"/>
      <c r="E82" s="16" t="s">
        <v>22</v>
      </c>
      <c r="F82" s="17"/>
      <c r="G82" s="17">
        <v>68.87</v>
      </c>
      <c r="H82" s="17">
        <f t="shared" si="5"/>
        <v>390.23000000000013</v>
      </c>
      <c r="I82" s="17">
        <f t="shared" si="6"/>
        <v>-421.62000000000006</v>
      </c>
      <c r="J82" s="17">
        <f t="shared" si="7"/>
        <v>390.23000000000013</v>
      </c>
      <c r="K82" s="17">
        <f t="shared" si="4"/>
        <v>811.85</v>
      </c>
      <c r="L82" s="17">
        <f t="shared" si="8"/>
        <v>390.23000000000013</v>
      </c>
      <c r="M82" s="17"/>
    </row>
    <row r="83" spans="1:13" x14ac:dyDescent="0.25">
      <c r="A83" s="14">
        <v>78</v>
      </c>
      <c r="B83" s="15">
        <v>40466</v>
      </c>
      <c r="C83" s="15"/>
      <c r="D83" s="15"/>
      <c r="E83" s="16" t="s">
        <v>22</v>
      </c>
      <c r="F83" s="17"/>
      <c r="G83" s="17">
        <v>42.26</v>
      </c>
      <c r="H83" s="17">
        <f t="shared" si="5"/>
        <v>432.49000000000012</v>
      </c>
      <c r="I83" s="17">
        <f t="shared" si="6"/>
        <v>-379.36000000000007</v>
      </c>
      <c r="J83" s="17">
        <f t="shared" si="7"/>
        <v>432.49000000000012</v>
      </c>
      <c r="K83" s="17">
        <f t="shared" si="4"/>
        <v>811.85</v>
      </c>
      <c r="L83" s="17">
        <f t="shared" si="8"/>
        <v>432.49000000000012</v>
      </c>
      <c r="M83" s="17"/>
    </row>
    <row r="84" spans="1:13" x14ac:dyDescent="0.25">
      <c r="A84" s="14">
        <v>79</v>
      </c>
      <c r="B84" s="15">
        <v>40466</v>
      </c>
      <c r="C84" s="15">
        <v>40490</v>
      </c>
      <c r="D84" s="15"/>
      <c r="E84" s="16" t="s">
        <v>22</v>
      </c>
      <c r="F84" s="17"/>
      <c r="G84" s="17">
        <v>42.26</v>
      </c>
      <c r="H84" s="17">
        <f t="shared" si="5"/>
        <v>474.75000000000011</v>
      </c>
      <c r="I84" s="17">
        <f t="shared" si="6"/>
        <v>-337.10000000000008</v>
      </c>
      <c r="J84" s="17">
        <f t="shared" si="7"/>
        <v>474.75000000000011</v>
      </c>
      <c r="K84" s="17">
        <f t="shared" si="4"/>
        <v>811.85</v>
      </c>
      <c r="L84" s="17">
        <f t="shared" si="8"/>
        <v>474.75000000000011</v>
      </c>
      <c r="M84" s="17"/>
    </row>
    <row r="85" spans="1:13" x14ac:dyDescent="0.25">
      <c r="A85" s="14">
        <v>80</v>
      </c>
      <c r="B85" s="15">
        <v>40466</v>
      </c>
      <c r="C85" s="15"/>
      <c r="D85" s="15"/>
      <c r="E85" s="16" t="s">
        <v>22</v>
      </c>
      <c r="F85" s="17">
        <v>42.26</v>
      </c>
      <c r="G85" s="17"/>
      <c r="H85" s="17">
        <f t="shared" si="5"/>
        <v>432.49000000000012</v>
      </c>
      <c r="I85" s="17">
        <f t="shared" si="6"/>
        <v>-379.36000000000007</v>
      </c>
      <c r="J85" s="17">
        <f t="shared" si="7"/>
        <v>432.49000000000012</v>
      </c>
      <c r="K85" s="17">
        <f t="shared" si="4"/>
        <v>811.85</v>
      </c>
      <c r="L85" s="17">
        <f t="shared" si="8"/>
        <v>432.49000000000012</v>
      </c>
      <c r="M85" s="17"/>
    </row>
    <row r="86" spans="1:13" x14ac:dyDescent="0.25">
      <c r="A86" s="14">
        <v>81</v>
      </c>
      <c r="B86" s="15">
        <v>40466</v>
      </c>
      <c r="C86" s="15">
        <v>40464</v>
      </c>
      <c r="D86" s="15"/>
      <c r="E86" s="16" t="s">
        <v>22</v>
      </c>
      <c r="F86" s="17">
        <v>42.27</v>
      </c>
      <c r="G86" s="17"/>
      <c r="H86" s="17">
        <f t="shared" si="5"/>
        <v>390.22000000000014</v>
      </c>
      <c r="I86" s="17">
        <f t="shared" si="6"/>
        <v>-421.63000000000005</v>
      </c>
      <c r="J86" s="17">
        <f t="shared" si="7"/>
        <v>390.22000000000014</v>
      </c>
      <c r="K86" s="17">
        <f t="shared" si="4"/>
        <v>811.85</v>
      </c>
      <c r="L86" s="17">
        <f t="shared" si="8"/>
        <v>390.22000000000014</v>
      </c>
      <c r="M86" s="17"/>
    </row>
    <row r="87" spans="1:13" x14ac:dyDescent="0.25">
      <c r="A87" s="14">
        <v>82</v>
      </c>
      <c r="B87" s="15">
        <v>40466</v>
      </c>
      <c r="C87" s="15">
        <v>40430</v>
      </c>
      <c r="D87" s="15"/>
      <c r="E87" s="16" t="s">
        <v>22</v>
      </c>
      <c r="F87" s="17">
        <v>68.87</v>
      </c>
      <c r="G87" s="17"/>
      <c r="H87" s="17">
        <f t="shared" si="5"/>
        <v>321.35000000000014</v>
      </c>
      <c r="I87" s="17">
        <f t="shared" si="6"/>
        <v>-490.50000000000006</v>
      </c>
      <c r="J87" s="17">
        <f t="shared" si="7"/>
        <v>321.35000000000014</v>
      </c>
      <c r="K87" s="17">
        <f t="shared" si="4"/>
        <v>811.85</v>
      </c>
      <c r="L87" s="17">
        <f t="shared" si="8"/>
        <v>321.35000000000014</v>
      </c>
      <c r="M87" s="17"/>
    </row>
    <row r="88" spans="1:13" x14ac:dyDescent="0.25">
      <c r="A88" s="14">
        <v>83</v>
      </c>
      <c r="B88" s="15">
        <v>40466</v>
      </c>
      <c r="C88" s="15">
        <v>40490</v>
      </c>
      <c r="D88" s="15"/>
      <c r="E88" s="16" t="s">
        <v>28</v>
      </c>
      <c r="F88" s="17"/>
      <c r="G88" s="17">
        <v>37</v>
      </c>
      <c r="H88" s="17">
        <f t="shared" si="5"/>
        <v>358.35000000000014</v>
      </c>
      <c r="I88" s="17">
        <f>I87-F88+G88-37</f>
        <v>-490.50000000000006</v>
      </c>
      <c r="J88" s="17">
        <f t="shared" si="7"/>
        <v>358.35000000000014</v>
      </c>
      <c r="K88" s="17">
        <f t="shared" si="4"/>
        <v>811.85</v>
      </c>
      <c r="L88" s="17">
        <f>L87-F88+G88-37</f>
        <v>321.35000000000014</v>
      </c>
      <c r="M88" s="17" t="s">
        <v>605</v>
      </c>
    </row>
    <row r="89" spans="1:13" x14ac:dyDescent="0.25">
      <c r="A89" s="14">
        <v>84</v>
      </c>
      <c r="B89" s="15">
        <v>40466</v>
      </c>
      <c r="C89" s="15">
        <v>40490</v>
      </c>
      <c r="D89" s="15"/>
      <c r="E89" s="16" t="s">
        <v>32</v>
      </c>
      <c r="F89" s="17">
        <v>200</v>
      </c>
      <c r="G89" s="17"/>
      <c r="H89" s="17">
        <f t="shared" si="5"/>
        <v>158.35000000000014</v>
      </c>
      <c r="I89" s="17">
        <f t="shared" si="6"/>
        <v>-690.5</v>
      </c>
      <c r="J89" s="17">
        <f t="shared" si="7"/>
        <v>158.35000000000014</v>
      </c>
      <c r="K89" s="17">
        <f t="shared" si="4"/>
        <v>811.85</v>
      </c>
      <c r="L89" s="17">
        <f t="shared" si="8"/>
        <v>121.35000000000014</v>
      </c>
      <c r="M89" s="17"/>
    </row>
    <row r="90" spans="1:13" x14ac:dyDescent="0.25">
      <c r="A90" s="14">
        <v>85</v>
      </c>
      <c r="B90" s="15">
        <v>40466</v>
      </c>
      <c r="C90" s="15"/>
      <c r="D90" s="15"/>
      <c r="E90" s="16" t="s">
        <v>21</v>
      </c>
      <c r="F90" s="17">
        <v>1.72</v>
      </c>
      <c r="G90" s="17"/>
      <c r="H90" s="17">
        <f t="shared" si="5"/>
        <v>156.63000000000014</v>
      </c>
      <c r="I90" s="17">
        <f t="shared" si="6"/>
        <v>-692.22</v>
      </c>
      <c r="J90" s="17">
        <f t="shared" si="7"/>
        <v>156.63000000000014</v>
      </c>
      <c r="K90" s="17">
        <f t="shared" si="4"/>
        <v>811.85</v>
      </c>
      <c r="L90" s="17">
        <f t="shared" si="8"/>
        <v>119.63000000000014</v>
      </c>
      <c r="M90" s="17"/>
    </row>
    <row r="91" spans="1:13" x14ac:dyDescent="0.25">
      <c r="A91" s="14">
        <v>86</v>
      </c>
      <c r="B91" s="15">
        <v>40466</v>
      </c>
      <c r="C91" s="15">
        <v>40490</v>
      </c>
      <c r="D91" s="15"/>
      <c r="E91" s="16" t="s">
        <v>29</v>
      </c>
      <c r="F91" s="17"/>
      <c r="G91" s="17">
        <v>163</v>
      </c>
      <c r="H91" s="17">
        <f t="shared" si="5"/>
        <v>319.63000000000011</v>
      </c>
      <c r="I91" s="17">
        <f t="shared" si="6"/>
        <v>-529.22</v>
      </c>
      <c r="J91" s="17">
        <f t="shared" si="7"/>
        <v>319.63000000000011</v>
      </c>
      <c r="K91" s="17">
        <f t="shared" si="4"/>
        <v>811.85</v>
      </c>
      <c r="L91" s="17">
        <f t="shared" si="8"/>
        <v>282.63000000000011</v>
      </c>
      <c r="M91" s="17"/>
    </row>
    <row r="92" spans="1:13" x14ac:dyDescent="0.25">
      <c r="A92" s="14">
        <v>87</v>
      </c>
      <c r="B92" s="15">
        <v>40490</v>
      </c>
      <c r="C92" s="15">
        <v>40490</v>
      </c>
      <c r="D92" s="15"/>
      <c r="E92" s="16" t="s">
        <v>22</v>
      </c>
      <c r="F92" s="17"/>
      <c r="G92" s="17">
        <v>65.400000000000006</v>
      </c>
      <c r="H92" s="17">
        <f t="shared" si="5"/>
        <v>385.03000000000009</v>
      </c>
      <c r="I92" s="17">
        <f t="shared" si="6"/>
        <v>-463.82000000000005</v>
      </c>
      <c r="J92" s="17">
        <f t="shared" si="7"/>
        <v>385.03000000000009</v>
      </c>
      <c r="K92" s="17">
        <f t="shared" si="4"/>
        <v>811.85</v>
      </c>
      <c r="L92" s="17">
        <f t="shared" si="8"/>
        <v>348.03000000000009</v>
      </c>
      <c r="M92" s="17"/>
    </row>
    <row r="93" spans="1:13" x14ac:dyDescent="0.25">
      <c r="A93" s="14">
        <v>88</v>
      </c>
      <c r="B93" s="15">
        <v>40490</v>
      </c>
      <c r="C93" s="15"/>
      <c r="D93" s="15">
        <v>40513</v>
      </c>
      <c r="E93" s="16" t="s">
        <v>775</v>
      </c>
      <c r="F93" s="17"/>
      <c r="G93" s="17"/>
      <c r="H93" s="17">
        <v>453.03</v>
      </c>
      <c r="I93" s="17">
        <f t="shared" si="6"/>
        <v>-463.82000000000005</v>
      </c>
      <c r="J93" s="17">
        <v>453.03</v>
      </c>
      <c r="K93" s="17">
        <f t="shared" si="4"/>
        <v>811.85</v>
      </c>
      <c r="L93" s="17">
        <f t="shared" si="8"/>
        <v>348.03000000000009</v>
      </c>
      <c r="M93" s="17" t="s">
        <v>776</v>
      </c>
    </row>
    <row r="94" spans="1:13" x14ac:dyDescent="0.25">
      <c r="A94" s="14">
        <v>89</v>
      </c>
      <c r="B94" s="15">
        <v>40521</v>
      </c>
      <c r="C94" s="15">
        <v>40521</v>
      </c>
      <c r="D94" s="15"/>
      <c r="E94" s="16" t="s">
        <v>22</v>
      </c>
      <c r="F94" s="17"/>
      <c r="G94" s="17">
        <v>189.08</v>
      </c>
      <c r="H94" s="17">
        <v>574.11</v>
      </c>
      <c r="I94" s="17">
        <f t="shared" si="6"/>
        <v>-274.74</v>
      </c>
      <c r="J94" s="17">
        <v>574.11</v>
      </c>
      <c r="K94" s="17">
        <f t="shared" si="4"/>
        <v>811.85</v>
      </c>
      <c r="L94" s="17">
        <f t="shared" si="8"/>
        <v>537.11000000000013</v>
      </c>
      <c r="M94" s="17" t="s">
        <v>777</v>
      </c>
    </row>
    <row r="95" spans="1:13" x14ac:dyDescent="0.25">
      <c r="A95" s="14">
        <v>90</v>
      </c>
      <c r="B95" s="15">
        <v>40521</v>
      </c>
      <c r="C95" s="15"/>
      <c r="D95" s="15">
        <v>40542</v>
      </c>
      <c r="E95" s="16" t="s">
        <v>778</v>
      </c>
      <c r="F95" s="17"/>
      <c r="G95" s="17"/>
      <c r="H95" s="17">
        <v>642.11</v>
      </c>
      <c r="I95" s="17">
        <f t="shared" si="6"/>
        <v>-274.74</v>
      </c>
      <c r="J95" s="17">
        <v>642.11</v>
      </c>
      <c r="K95" s="17">
        <f t="shared" si="4"/>
        <v>811.85</v>
      </c>
      <c r="L95" s="17">
        <f t="shared" si="8"/>
        <v>537.11000000000013</v>
      </c>
      <c r="M95" s="17" t="s">
        <v>779</v>
      </c>
    </row>
    <row r="96" spans="1:13" x14ac:dyDescent="0.25">
      <c r="A96" s="14">
        <v>91</v>
      </c>
      <c r="B96" s="15">
        <v>40528</v>
      </c>
      <c r="C96" s="15">
        <v>40553</v>
      </c>
      <c r="D96" s="15"/>
      <c r="E96" s="16" t="s">
        <v>21</v>
      </c>
      <c r="F96" s="17"/>
      <c r="G96" s="17">
        <v>1.08</v>
      </c>
      <c r="H96" s="17">
        <v>575.19000000000005</v>
      </c>
      <c r="I96" s="17">
        <f t="shared" si="6"/>
        <v>-273.66000000000003</v>
      </c>
      <c r="J96" s="17">
        <v>575.19000000000005</v>
      </c>
      <c r="K96" s="17">
        <f t="shared" si="4"/>
        <v>811.85</v>
      </c>
      <c r="L96" s="17">
        <f t="shared" si="8"/>
        <v>538.19000000000017</v>
      </c>
      <c r="M96" s="17" t="s">
        <v>780</v>
      </c>
    </row>
    <row r="97" spans="1:13" x14ac:dyDescent="0.25">
      <c r="A97" s="14">
        <v>92</v>
      </c>
      <c r="B97" s="15">
        <v>40544</v>
      </c>
      <c r="C97" s="15">
        <v>40553</v>
      </c>
      <c r="D97" s="15"/>
      <c r="E97" s="16" t="s">
        <v>34</v>
      </c>
      <c r="F97" s="17">
        <v>7.0000000000000007E-2</v>
      </c>
      <c r="G97" s="17"/>
      <c r="H97" s="17">
        <f t="shared" si="5"/>
        <v>575.12</v>
      </c>
      <c r="I97" s="17">
        <f t="shared" si="6"/>
        <v>-273.73</v>
      </c>
      <c r="J97" s="17">
        <f t="shared" si="7"/>
        <v>575.12</v>
      </c>
      <c r="K97" s="17">
        <f t="shared" si="4"/>
        <v>811.85</v>
      </c>
      <c r="L97" s="17">
        <f t="shared" si="8"/>
        <v>538.12000000000012</v>
      </c>
      <c r="M97" s="17"/>
    </row>
    <row r="98" spans="1:13" x14ac:dyDescent="0.25">
      <c r="A98" s="14">
        <v>93</v>
      </c>
      <c r="B98" s="15">
        <v>40553</v>
      </c>
      <c r="C98" s="15">
        <v>40553</v>
      </c>
      <c r="D98" s="15"/>
      <c r="E98" s="16" t="s">
        <v>22</v>
      </c>
      <c r="F98" s="17"/>
      <c r="G98" s="17">
        <v>184.57</v>
      </c>
      <c r="H98" s="17">
        <f t="shared" si="5"/>
        <v>759.69</v>
      </c>
      <c r="I98" s="17">
        <f t="shared" si="6"/>
        <v>-89.160000000000025</v>
      </c>
      <c r="J98" s="17">
        <f t="shared" si="7"/>
        <v>759.69</v>
      </c>
      <c r="K98" s="17">
        <f t="shared" si="4"/>
        <v>811.85</v>
      </c>
      <c r="L98" s="17">
        <f t="shared" si="8"/>
        <v>722.69</v>
      </c>
      <c r="M98" s="17"/>
    </row>
    <row r="99" spans="1:13" x14ac:dyDescent="0.25">
      <c r="A99" s="14">
        <v>94</v>
      </c>
      <c r="B99" s="15">
        <v>40553</v>
      </c>
      <c r="C99" s="15"/>
      <c r="D99" s="15">
        <v>40574</v>
      </c>
      <c r="E99" s="16" t="s">
        <v>781</v>
      </c>
      <c r="F99" s="17"/>
      <c r="G99" s="17"/>
      <c r="H99" s="17">
        <v>827.69</v>
      </c>
      <c r="I99" s="17">
        <f t="shared" si="6"/>
        <v>-89.160000000000025</v>
      </c>
      <c r="J99" s="17">
        <v>827.69</v>
      </c>
      <c r="K99" s="17">
        <f t="shared" si="4"/>
        <v>811.85</v>
      </c>
      <c r="L99" s="17">
        <f t="shared" si="8"/>
        <v>722.69</v>
      </c>
      <c r="M99" s="17" t="s">
        <v>782</v>
      </c>
    </row>
    <row r="100" spans="1:13" x14ac:dyDescent="0.25">
      <c r="A100" s="14">
        <v>95</v>
      </c>
      <c r="B100" s="15">
        <v>40561</v>
      </c>
      <c r="C100" s="15">
        <v>40582</v>
      </c>
      <c r="D100" s="15"/>
      <c r="E100" s="16" t="s">
        <v>21</v>
      </c>
      <c r="F100" s="17"/>
      <c r="G100" s="17">
        <v>1.89</v>
      </c>
      <c r="H100" s="17">
        <v>761.58</v>
      </c>
      <c r="I100" s="17">
        <f t="shared" si="6"/>
        <v>-87.270000000000024</v>
      </c>
      <c r="J100" s="17">
        <v>761.58</v>
      </c>
      <c r="K100" s="17">
        <f t="shared" si="4"/>
        <v>811.85</v>
      </c>
      <c r="L100" s="17">
        <f t="shared" si="8"/>
        <v>724.58</v>
      </c>
      <c r="M100" s="17" t="s">
        <v>783</v>
      </c>
    </row>
    <row r="101" spans="1:13" x14ac:dyDescent="0.25">
      <c r="A101" s="14">
        <v>96</v>
      </c>
      <c r="B101" s="15">
        <v>40562</v>
      </c>
      <c r="C101" s="15">
        <v>40582</v>
      </c>
      <c r="D101" s="15"/>
      <c r="E101" s="16" t="s">
        <v>21</v>
      </c>
      <c r="F101" s="17"/>
      <c r="G101" s="17">
        <v>1.08</v>
      </c>
      <c r="H101" s="17">
        <f t="shared" si="5"/>
        <v>762.66000000000008</v>
      </c>
      <c r="I101" s="17">
        <f t="shared" si="6"/>
        <v>-86.190000000000026</v>
      </c>
      <c r="J101" s="17">
        <f t="shared" si="7"/>
        <v>762.66000000000008</v>
      </c>
      <c r="K101" s="17">
        <f t="shared" si="4"/>
        <v>811.85</v>
      </c>
      <c r="L101" s="17">
        <f t="shared" si="8"/>
        <v>725.66000000000008</v>
      </c>
      <c r="M101" s="17"/>
    </row>
    <row r="102" spans="1:13" x14ac:dyDescent="0.25">
      <c r="A102" s="14">
        <v>97</v>
      </c>
      <c r="B102" s="15">
        <v>40569</v>
      </c>
      <c r="C102" s="15">
        <v>40582</v>
      </c>
      <c r="D102" s="15"/>
      <c r="E102" s="16" t="s">
        <v>21</v>
      </c>
      <c r="F102" s="17"/>
      <c r="G102" s="17">
        <v>2.77</v>
      </c>
      <c r="H102" s="17">
        <f t="shared" si="5"/>
        <v>765.43000000000006</v>
      </c>
      <c r="I102" s="17">
        <f t="shared" si="6"/>
        <v>-83.42000000000003</v>
      </c>
      <c r="J102" s="17">
        <f t="shared" si="7"/>
        <v>765.43000000000006</v>
      </c>
      <c r="K102" s="17">
        <f t="shared" si="4"/>
        <v>811.85</v>
      </c>
      <c r="L102" s="17">
        <f t="shared" si="8"/>
        <v>728.43000000000006</v>
      </c>
      <c r="M102" s="17"/>
    </row>
    <row r="103" spans="1:13" x14ac:dyDescent="0.25">
      <c r="A103" s="14">
        <v>98</v>
      </c>
      <c r="B103" s="15">
        <v>40575</v>
      </c>
      <c r="C103" s="15"/>
      <c r="D103" s="15"/>
      <c r="E103" s="16" t="s">
        <v>784</v>
      </c>
      <c r="F103" s="17"/>
      <c r="G103" s="17"/>
      <c r="H103" s="17">
        <f t="shared" si="5"/>
        <v>765.43000000000006</v>
      </c>
      <c r="I103" s="17">
        <f t="shared" si="6"/>
        <v>-83.42000000000003</v>
      </c>
      <c r="J103" s="17">
        <f t="shared" si="7"/>
        <v>765.43000000000006</v>
      </c>
      <c r="K103" s="17">
        <f t="shared" si="4"/>
        <v>811.85</v>
      </c>
      <c r="L103" s="17">
        <f t="shared" si="8"/>
        <v>728.43000000000006</v>
      </c>
      <c r="M103" s="17" t="s">
        <v>596</v>
      </c>
    </row>
    <row r="104" spans="1:13" x14ac:dyDescent="0.25">
      <c r="A104" s="14">
        <v>99</v>
      </c>
      <c r="B104" s="15">
        <v>40576</v>
      </c>
      <c r="C104" s="15">
        <v>40582</v>
      </c>
      <c r="D104" s="15"/>
      <c r="E104" s="16" t="s">
        <v>37</v>
      </c>
      <c r="F104" s="17"/>
      <c r="G104" s="17">
        <v>13</v>
      </c>
      <c r="H104" s="17">
        <f t="shared" si="5"/>
        <v>778.43000000000006</v>
      </c>
      <c r="I104" s="17">
        <f>I103-F104+G104-13</f>
        <v>-83.42000000000003</v>
      </c>
      <c r="J104" s="17">
        <f t="shared" si="7"/>
        <v>778.43000000000006</v>
      </c>
      <c r="K104" s="17">
        <f t="shared" si="4"/>
        <v>811.85</v>
      </c>
      <c r="L104" s="17">
        <f>L103-F104+G104-13</f>
        <v>728.43000000000006</v>
      </c>
      <c r="M104" s="17" t="s">
        <v>353</v>
      </c>
    </row>
    <row r="105" spans="1:13" x14ac:dyDescent="0.25">
      <c r="A105" s="14">
        <v>100</v>
      </c>
      <c r="B105" s="15">
        <v>40577</v>
      </c>
      <c r="C105" s="15">
        <v>40582</v>
      </c>
      <c r="D105" s="15"/>
      <c r="E105" s="16" t="s">
        <v>32</v>
      </c>
      <c r="F105" s="17">
        <v>200</v>
      </c>
      <c r="G105" s="17"/>
      <c r="H105" s="17">
        <f t="shared" si="5"/>
        <v>578.43000000000006</v>
      </c>
      <c r="I105" s="17">
        <f t="shared" si="6"/>
        <v>-283.42</v>
      </c>
      <c r="J105" s="17">
        <f t="shared" si="7"/>
        <v>578.43000000000006</v>
      </c>
      <c r="K105" s="17">
        <f t="shared" si="4"/>
        <v>811.85</v>
      </c>
      <c r="L105" s="17">
        <f t="shared" si="8"/>
        <v>528.43000000000006</v>
      </c>
      <c r="M105" s="17"/>
    </row>
    <row r="106" spans="1:13" x14ac:dyDescent="0.25">
      <c r="A106" s="14">
        <v>101</v>
      </c>
      <c r="B106" s="15">
        <v>40582</v>
      </c>
      <c r="C106" s="15">
        <v>40582</v>
      </c>
      <c r="D106" s="15"/>
      <c r="E106" s="16" t="s">
        <v>22</v>
      </c>
      <c r="F106" s="17"/>
      <c r="G106" s="17">
        <v>179.71</v>
      </c>
      <c r="H106" s="17">
        <f t="shared" si="5"/>
        <v>758.1400000000001</v>
      </c>
      <c r="I106" s="17">
        <f t="shared" si="6"/>
        <v>-103.71000000000001</v>
      </c>
      <c r="J106" s="17">
        <f t="shared" si="7"/>
        <v>758.1400000000001</v>
      </c>
      <c r="K106" s="17">
        <f t="shared" si="4"/>
        <v>811.85</v>
      </c>
      <c r="L106" s="17">
        <f t="shared" si="8"/>
        <v>708.1400000000001</v>
      </c>
      <c r="M106" s="17"/>
    </row>
    <row r="107" spans="1:13" x14ac:dyDescent="0.25">
      <c r="A107" s="14">
        <v>102</v>
      </c>
      <c r="B107" s="15">
        <v>40582</v>
      </c>
      <c r="C107" s="15"/>
      <c r="D107" s="15">
        <v>40603</v>
      </c>
      <c r="E107" s="16" t="s">
        <v>785</v>
      </c>
      <c r="F107" s="17"/>
      <c r="G107" s="17"/>
      <c r="H107" s="17">
        <v>826.14</v>
      </c>
      <c r="I107" s="17">
        <f t="shared" si="6"/>
        <v>-103.71000000000001</v>
      </c>
      <c r="J107" s="17">
        <v>826.14</v>
      </c>
      <c r="K107" s="17">
        <f t="shared" si="4"/>
        <v>811.85</v>
      </c>
      <c r="L107" s="17">
        <f t="shared" si="8"/>
        <v>708.1400000000001</v>
      </c>
      <c r="M107" s="17" t="s">
        <v>786</v>
      </c>
    </row>
    <row r="108" spans="1:13" x14ac:dyDescent="0.25">
      <c r="A108" s="14">
        <v>103</v>
      </c>
      <c r="B108" s="15">
        <v>40585</v>
      </c>
      <c r="C108" s="15"/>
      <c r="D108" s="15">
        <v>40231</v>
      </c>
      <c r="E108" s="16" t="s">
        <v>787</v>
      </c>
      <c r="F108" s="17"/>
      <c r="G108" s="17"/>
      <c r="H108" s="17">
        <f t="shared" si="5"/>
        <v>826.14</v>
      </c>
      <c r="I108" s="17">
        <f t="shared" si="6"/>
        <v>-103.71000000000001</v>
      </c>
      <c r="J108" s="17">
        <f t="shared" si="7"/>
        <v>826.14</v>
      </c>
      <c r="K108" s="17">
        <f t="shared" si="4"/>
        <v>811.85</v>
      </c>
      <c r="L108" s="17">
        <f t="shared" si="8"/>
        <v>708.1400000000001</v>
      </c>
      <c r="M108" s="17" t="s">
        <v>599</v>
      </c>
    </row>
    <row r="109" spans="1:13" x14ac:dyDescent="0.25">
      <c r="A109" s="14">
        <v>104</v>
      </c>
      <c r="B109" s="15">
        <v>40589</v>
      </c>
      <c r="C109" s="15">
        <v>40612</v>
      </c>
      <c r="D109" s="15"/>
      <c r="E109" s="16" t="s">
        <v>21</v>
      </c>
      <c r="F109" s="17"/>
      <c r="G109" s="17">
        <v>1.86</v>
      </c>
      <c r="H109" s="17">
        <v>760</v>
      </c>
      <c r="I109" s="17">
        <f t="shared" si="6"/>
        <v>-101.85000000000001</v>
      </c>
      <c r="J109" s="17">
        <v>760</v>
      </c>
      <c r="K109" s="17">
        <f t="shared" si="4"/>
        <v>811.85</v>
      </c>
      <c r="L109" s="17">
        <f t="shared" si="8"/>
        <v>710.00000000000011</v>
      </c>
      <c r="M109" s="17" t="s">
        <v>788</v>
      </c>
    </row>
    <row r="110" spans="1:13" x14ac:dyDescent="0.25">
      <c r="A110" s="14">
        <v>105</v>
      </c>
      <c r="B110" s="15">
        <v>40590</v>
      </c>
      <c r="C110" s="15">
        <v>40612</v>
      </c>
      <c r="D110" s="15"/>
      <c r="E110" s="16" t="s">
        <v>21</v>
      </c>
      <c r="F110" s="17"/>
      <c r="G110" s="17">
        <v>0.97</v>
      </c>
      <c r="H110" s="17">
        <f t="shared" si="5"/>
        <v>760.97</v>
      </c>
      <c r="I110" s="17">
        <f t="shared" si="6"/>
        <v>-100.88000000000001</v>
      </c>
      <c r="J110" s="17">
        <f t="shared" si="7"/>
        <v>760.97</v>
      </c>
      <c r="K110" s="17">
        <f t="shared" si="4"/>
        <v>811.85</v>
      </c>
      <c r="L110" s="17">
        <f t="shared" si="8"/>
        <v>710.97000000000014</v>
      </c>
      <c r="M110" s="17"/>
    </row>
    <row r="111" spans="1:13" x14ac:dyDescent="0.25">
      <c r="A111" s="14">
        <v>106</v>
      </c>
      <c r="B111" s="15">
        <v>40599</v>
      </c>
      <c r="C111" s="15">
        <v>40612</v>
      </c>
      <c r="D111" s="15"/>
      <c r="E111" s="16" t="s">
        <v>21</v>
      </c>
      <c r="F111" s="17"/>
      <c r="G111" s="17">
        <v>2.77</v>
      </c>
      <c r="H111" s="17">
        <f t="shared" si="5"/>
        <v>763.74</v>
      </c>
      <c r="I111" s="17">
        <f t="shared" si="6"/>
        <v>-98.110000000000014</v>
      </c>
      <c r="J111" s="17">
        <f t="shared" si="7"/>
        <v>763.74</v>
      </c>
      <c r="K111" s="17">
        <f t="shared" si="4"/>
        <v>811.85</v>
      </c>
      <c r="L111" s="17">
        <f t="shared" si="8"/>
        <v>713.74000000000012</v>
      </c>
      <c r="M111" s="17"/>
    </row>
    <row r="112" spans="1:13" x14ac:dyDescent="0.25">
      <c r="A112" s="14">
        <v>107</v>
      </c>
      <c r="B112" s="15">
        <v>40606</v>
      </c>
      <c r="C112" s="15"/>
      <c r="D112" s="15"/>
      <c r="E112" s="16" t="s">
        <v>789</v>
      </c>
      <c r="F112" s="17"/>
      <c r="G112" s="17"/>
      <c r="H112" s="17">
        <f t="shared" si="5"/>
        <v>763.74</v>
      </c>
      <c r="I112" s="17">
        <f t="shared" si="6"/>
        <v>-98.110000000000014</v>
      </c>
      <c r="J112" s="17">
        <f t="shared" si="7"/>
        <v>763.74</v>
      </c>
      <c r="K112" s="17">
        <f t="shared" si="4"/>
        <v>811.85</v>
      </c>
      <c r="L112" s="17">
        <f t="shared" si="8"/>
        <v>713.74000000000012</v>
      </c>
      <c r="M112" s="17" t="s">
        <v>601</v>
      </c>
    </row>
    <row r="113" spans="1:13" x14ac:dyDescent="0.25">
      <c r="A113" s="14">
        <v>108</v>
      </c>
      <c r="B113" s="15">
        <v>40612</v>
      </c>
      <c r="C113" s="15"/>
      <c r="D113" s="15"/>
      <c r="E113" s="16" t="s">
        <v>790</v>
      </c>
      <c r="F113" s="17"/>
      <c r="G113" s="17"/>
      <c r="H113" s="17">
        <f t="shared" si="5"/>
        <v>763.74</v>
      </c>
      <c r="I113" s="17">
        <f>I112-F113+G113+317.7</f>
        <v>219.58999999999997</v>
      </c>
      <c r="J113" s="17">
        <f t="shared" si="7"/>
        <v>763.74</v>
      </c>
      <c r="K113" s="17">
        <f>424.56+387.29-317.7</f>
        <v>494.15000000000003</v>
      </c>
      <c r="L113" s="17">
        <f t="shared" si="8"/>
        <v>713.74000000000012</v>
      </c>
      <c r="M113" s="17"/>
    </row>
    <row r="114" spans="1:13" x14ac:dyDescent="0.25">
      <c r="A114" s="14">
        <v>109</v>
      </c>
      <c r="B114" s="15">
        <v>40612</v>
      </c>
      <c r="C114" s="15"/>
      <c r="D114" s="15"/>
      <c r="E114" s="16" t="s">
        <v>27</v>
      </c>
      <c r="F114" s="17"/>
      <c r="G114" s="17"/>
      <c r="H114" s="17">
        <f>H112-F114+G114</f>
        <v>763.74</v>
      </c>
      <c r="I114" s="17">
        <f>I112-F114+G114</f>
        <v>-98.110000000000014</v>
      </c>
      <c r="J114" s="17">
        <f>J112+G114-F114</f>
        <v>763.74</v>
      </c>
      <c r="K114" s="17">
        <f t="shared" ref="K114:K164" si="13">424.56+387.29</f>
        <v>811.85</v>
      </c>
      <c r="L114" s="17">
        <f>L112-F114+G114</f>
        <v>713.74000000000012</v>
      </c>
      <c r="M114" s="17"/>
    </row>
    <row r="115" spans="1:13" x14ac:dyDescent="0.25">
      <c r="A115" s="14">
        <v>110</v>
      </c>
      <c r="B115" s="15">
        <v>40612</v>
      </c>
      <c r="C115" s="15">
        <v>40612</v>
      </c>
      <c r="D115" s="15"/>
      <c r="E115" s="16" t="s">
        <v>22</v>
      </c>
      <c r="F115" s="17"/>
      <c r="G115" s="17">
        <v>178.63</v>
      </c>
      <c r="H115" s="17">
        <f t="shared" si="5"/>
        <v>942.37</v>
      </c>
      <c r="I115" s="17">
        <f t="shared" si="6"/>
        <v>80.519999999999982</v>
      </c>
      <c r="J115" s="17">
        <f t="shared" si="7"/>
        <v>942.37</v>
      </c>
      <c r="K115" s="17">
        <f t="shared" si="13"/>
        <v>811.85</v>
      </c>
      <c r="L115" s="17">
        <f t="shared" si="8"/>
        <v>892.37000000000012</v>
      </c>
      <c r="M115" s="17"/>
    </row>
    <row r="116" spans="1:13" x14ac:dyDescent="0.25">
      <c r="A116" s="14">
        <v>111</v>
      </c>
      <c r="B116" s="15">
        <v>40612</v>
      </c>
      <c r="C116" s="15">
        <v>40612</v>
      </c>
      <c r="D116" s="15"/>
      <c r="E116" s="16" t="s">
        <v>28</v>
      </c>
      <c r="F116" s="17"/>
      <c r="G116" s="17">
        <v>37</v>
      </c>
      <c r="H116" s="17">
        <f t="shared" si="5"/>
        <v>979.37</v>
      </c>
      <c r="I116" s="17">
        <f>I115-F116+G116-37</f>
        <v>80.519999999999982</v>
      </c>
      <c r="J116" s="17">
        <f t="shared" si="7"/>
        <v>979.37</v>
      </c>
      <c r="K116" s="17">
        <f t="shared" si="13"/>
        <v>811.85</v>
      </c>
      <c r="L116" s="17">
        <f>L115-F116+G116-37</f>
        <v>892.37000000000012</v>
      </c>
      <c r="M116" s="17" t="s">
        <v>605</v>
      </c>
    </row>
    <row r="117" spans="1:13" x14ac:dyDescent="0.25">
      <c r="A117" s="14">
        <v>112</v>
      </c>
      <c r="B117" s="15">
        <v>40612</v>
      </c>
      <c r="C117" s="15">
        <v>40612</v>
      </c>
      <c r="D117" s="15"/>
      <c r="E117" s="16" t="s">
        <v>32</v>
      </c>
      <c r="F117" s="17">
        <v>153.5</v>
      </c>
      <c r="G117" s="17"/>
      <c r="H117" s="17">
        <f t="shared" si="5"/>
        <v>825.87</v>
      </c>
      <c r="I117" s="17">
        <f t="shared" si="6"/>
        <v>-72.980000000000018</v>
      </c>
      <c r="J117" s="17">
        <f t="shared" si="7"/>
        <v>825.87</v>
      </c>
      <c r="K117" s="17">
        <f t="shared" si="13"/>
        <v>811.85</v>
      </c>
      <c r="L117" s="17">
        <f t="shared" si="8"/>
        <v>738.87000000000012</v>
      </c>
      <c r="M117" s="17"/>
    </row>
    <row r="118" spans="1:13" x14ac:dyDescent="0.25">
      <c r="A118" s="14">
        <v>113</v>
      </c>
      <c r="B118" s="15">
        <v>40612</v>
      </c>
      <c r="C118" s="15">
        <v>40612</v>
      </c>
      <c r="D118" s="15"/>
      <c r="E118" s="16" t="s">
        <v>29</v>
      </c>
      <c r="F118" s="17"/>
      <c r="G118" s="17">
        <v>233</v>
      </c>
      <c r="H118" s="17">
        <f t="shared" si="5"/>
        <v>1058.8699999999999</v>
      </c>
      <c r="I118" s="17">
        <f t="shared" si="6"/>
        <v>160.01999999999998</v>
      </c>
      <c r="J118" s="17">
        <f t="shared" si="7"/>
        <v>1058.8699999999999</v>
      </c>
      <c r="K118" s="17">
        <f t="shared" si="13"/>
        <v>811.85</v>
      </c>
      <c r="L118" s="17">
        <f t="shared" si="8"/>
        <v>971.87000000000012</v>
      </c>
      <c r="M118" s="17"/>
    </row>
    <row r="119" spans="1:13" x14ac:dyDescent="0.25">
      <c r="A119" s="14">
        <v>114</v>
      </c>
      <c r="B119" s="15">
        <v>40612</v>
      </c>
      <c r="C119" s="15">
        <v>40612</v>
      </c>
      <c r="D119" s="15"/>
      <c r="E119" s="16" t="s">
        <v>34</v>
      </c>
      <c r="F119" s="17">
        <v>0.13</v>
      </c>
      <c r="G119" s="17"/>
      <c r="H119" s="17">
        <f t="shared" si="5"/>
        <v>1058.7399999999998</v>
      </c>
      <c r="I119" s="17">
        <f t="shared" si="6"/>
        <v>159.88999999999999</v>
      </c>
      <c r="J119" s="17">
        <f t="shared" si="7"/>
        <v>1058.7399999999998</v>
      </c>
      <c r="K119" s="17">
        <f t="shared" si="13"/>
        <v>811.85</v>
      </c>
      <c r="L119" s="17">
        <f t="shared" si="8"/>
        <v>971.74000000000012</v>
      </c>
      <c r="M119" s="17"/>
    </row>
    <row r="120" spans="1:13" x14ac:dyDescent="0.25">
      <c r="A120" s="14">
        <v>115</v>
      </c>
      <c r="B120" s="15">
        <v>40612</v>
      </c>
      <c r="C120" s="15">
        <v>40612</v>
      </c>
      <c r="D120" s="15"/>
      <c r="E120" s="16" t="s">
        <v>46</v>
      </c>
      <c r="F120" s="17">
        <v>163</v>
      </c>
      <c r="G120" s="17"/>
      <c r="H120" s="17">
        <f t="shared" si="5"/>
        <v>895.73999999999978</v>
      </c>
      <c r="I120" s="17">
        <f t="shared" si="6"/>
        <v>-3.1100000000000136</v>
      </c>
      <c r="J120" s="17">
        <f t="shared" si="7"/>
        <v>895.73999999999978</v>
      </c>
      <c r="K120" s="17">
        <f t="shared" si="13"/>
        <v>811.85</v>
      </c>
      <c r="L120" s="17">
        <f t="shared" si="8"/>
        <v>808.74000000000012</v>
      </c>
      <c r="M120" s="17"/>
    </row>
    <row r="121" spans="1:13" x14ac:dyDescent="0.25">
      <c r="A121" s="14">
        <v>116</v>
      </c>
      <c r="B121" s="15">
        <v>40612</v>
      </c>
      <c r="C121" s="15"/>
      <c r="D121" s="15">
        <v>40632</v>
      </c>
      <c r="E121" s="16" t="s">
        <v>791</v>
      </c>
      <c r="F121" s="17"/>
      <c r="G121" s="17"/>
      <c r="H121" s="17">
        <f t="shared" si="5"/>
        <v>895.73999999999978</v>
      </c>
      <c r="I121" s="17">
        <f t="shared" si="6"/>
        <v>-3.1100000000000136</v>
      </c>
      <c r="J121" s="17">
        <f t="shared" si="7"/>
        <v>895.73999999999978</v>
      </c>
      <c r="K121" s="17">
        <f t="shared" si="13"/>
        <v>811.85</v>
      </c>
      <c r="L121" s="17">
        <f t="shared" si="8"/>
        <v>808.74000000000012</v>
      </c>
      <c r="M121" s="17" t="s">
        <v>792</v>
      </c>
    </row>
    <row r="122" spans="1:13" x14ac:dyDescent="0.25">
      <c r="A122" s="14">
        <v>117</v>
      </c>
      <c r="B122" s="15">
        <v>40641</v>
      </c>
      <c r="C122" s="15">
        <v>40641</v>
      </c>
      <c r="D122" s="15"/>
      <c r="E122" s="16" t="s">
        <v>22</v>
      </c>
      <c r="F122" s="17"/>
      <c r="G122" s="17">
        <v>168.8</v>
      </c>
      <c r="H122" s="17">
        <f t="shared" si="5"/>
        <v>1064.5399999999997</v>
      </c>
      <c r="I122" s="17">
        <f t="shared" si="6"/>
        <v>165.69</v>
      </c>
      <c r="J122" s="17">
        <f t="shared" si="7"/>
        <v>1064.5399999999997</v>
      </c>
      <c r="K122" s="17">
        <f t="shared" si="13"/>
        <v>811.85</v>
      </c>
      <c r="L122" s="17">
        <f t="shared" si="8"/>
        <v>977.54000000000019</v>
      </c>
      <c r="M122" s="17"/>
    </row>
    <row r="123" spans="1:13" x14ac:dyDescent="0.25">
      <c r="A123" s="14">
        <v>118</v>
      </c>
      <c r="B123" s="15">
        <v>40641</v>
      </c>
      <c r="C123" s="15"/>
      <c r="D123" s="15">
        <v>40661</v>
      </c>
      <c r="E123" s="16" t="s">
        <v>793</v>
      </c>
      <c r="F123" s="17"/>
      <c r="G123" s="17"/>
      <c r="H123" s="17">
        <f t="shared" si="5"/>
        <v>1064.5399999999997</v>
      </c>
      <c r="I123" s="17">
        <f t="shared" si="6"/>
        <v>165.69</v>
      </c>
      <c r="J123" s="17">
        <f t="shared" si="7"/>
        <v>1064.5399999999997</v>
      </c>
      <c r="K123" s="17">
        <f t="shared" si="13"/>
        <v>811.85</v>
      </c>
      <c r="L123" s="17">
        <f t="shared" si="8"/>
        <v>977.54000000000019</v>
      </c>
      <c r="M123" s="17" t="s">
        <v>794</v>
      </c>
    </row>
    <row r="124" spans="1:13" x14ac:dyDescent="0.25">
      <c r="A124" s="14">
        <v>119</v>
      </c>
      <c r="B124" s="15">
        <v>40652</v>
      </c>
      <c r="C124" s="15"/>
      <c r="D124" s="15"/>
      <c r="E124" s="16" t="s">
        <v>795</v>
      </c>
      <c r="F124" s="17"/>
      <c r="G124" s="17"/>
      <c r="H124" s="17">
        <f t="shared" si="5"/>
        <v>1064.5399999999997</v>
      </c>
      <c r="I124" s="17">
        <f t="shared" si="6"/>
        <v>165.69</v>
      </c>
      <c r="J124" s="17">
        <f t="shared" si="7"/>
        <v>1064.5399999999997</v>
      </c>
      <c r="K124" s="17">
        <f t="shared" si="13"/>
        <v>811.85</v>
      </c>
      <c r="L124" s="17">
        <f t="shared" si="8"/>
        <v>977.54000000000019</v>
      </c>
      <c r="M124" s="17"/>
    </row>
    <row r="125" spans="1:13" x14ac:dyDescent="0.25">
      <c r="A125" s="14">
        <v>120</v>
      </c>
      <c r="B125" s="15">
        <v>40667</v>
      </c>
      <c r="C125" s="15">
        <v>40672</v>
      </c>
      <c r="D125" s="15"/>
      <c r="E125" s="16" t="s">
        <v>21</v>
      </c>
      <c r="F125" s="17"/>
      <c r="G125" s="17">
        <v>1.79</v>
      </c>
      <c r="H125" s="17">
        <f>H123-F125+G125</f>
        <v>1066.3299999999997</v>
      </c>
      <c r="I125" s="17">
        <f>I123-F125+G125</f>
        <v>167.48</v>
      </c>
      <c r="J125" s="17">
        <f>J123+G125-F125</f>
        <v>1066.3299999999997</v>
      </c>
      <c r="K125" s="17">
        <f t="shared" si="13"/>
        <v>811.85</v>
      </c>
      <c r="L125" s="17">
        <f>L123-F125+G125</f>
        <v>979.33000000000015</v>
      </c>
      <c r="M125" s="17"/>
    </row>
    <row r="126" spans="1:13" x14ac:dyDescent="0.25">
      <c r="A126" s="14">
        <v>121</v>
      </c>
      <c r="B126" s="15">
        <v>40672</v>
      </c>
      <c r="C126" s="15">
        <v>40672</v>
      </c>
      <c r="D126" s="15"/>
      <c r="E126" s="16" t="s">
        <v>22</v>
      </c>
      <c r="F126" s="17"/>
      <c r="G126" s="17">
        <v>144.6</v>
      </c>
      <c r="H126" s="17">
        <f t="shared" si="5"/>
        <v>1210.9299999999996</v>
      </c>
      <c r="I126" s="17">
        <f t="shared" si="6"/>
        <v>312.08</v>
      </c>
      <c r="J126" s="17">
        <f t="shared" si="7"/>
        <v>1210.9299999999996</v>
      </c>
      <c r="K126" s="17">
        <f t="shared" si="13"/>
        <v>811.85</v>
      </c>
      <c r="L126" s="17">
        <f t="shared" si="8"/>
        <v>1123.93</v>
      </c>
      <c r="M126" s="17"/>
    </row>
    <row r="127" spans="1:13" x14ac:dyDescent="0.25">
      <c r="A127" s="14">
        <v>122</v>
      </c>
      <c r="B127" s="15">
        <v>40672</v>
      </c>
      <c r="C127" s="15"/>
      <c r="D127" s="15">
        <v>40690</v>
      </c>
      <c r="E127" s="16" t="s">
        <v>796</v>
      </c>
      <c r="F127" s="17"/>
      <c r="G127" s="17"/>
      <c r="H127" s="17">
        <f t="shared" si="5"/>
        <v>1210.9299999999996</v>
      </c>
      <c r="I127" s="17">
        <f t="shared" si="6"/>
        <v>312.08</v>
      </c>
      <c r="J127" s="17">
        <f t="shared" si="7"/>
        <v>1210.9299999999996</v>
      </c>
      <c r="K127" s="17">
        <f t="shared" si="13"/>
        <v>811.85</v>
      </c>
      <c r="L127" s="17">
        <f t="shared" si="8"/>
        <v>1123.93</v>
      </c>
      <c r="M127" s="17" t="s">
        <v>797</v>
      </c>
    </row>
    <row r="128" spans="1:13" x14ac:dyDescent="0.25">
      <c r="A128" s="14">
        <v>123</v>
      </c>
      <c r="B128" s="15">
        <v>40676</v>
      </c>
      <c r="C128" s="15"/>
      <c r="D128" s="15"/>
      <c r="E128" s="16" t="s">
        <v>21</v>
      </c>
      <c r="F128" s="17"/>
      <c r="G128" s="17">
        <v>1.69</v>
      </c>
      <c r="H128" s="17">
        <f t="shared" si="5"/>
        <v>1212.6199999999997</v>
      </c>
      <c r="I128" s="17">
        <f t="shared" si="6"/>
        <v>313.77</v>
      </c>
      <c r="J128" s="17">
        <f t="shared" si="7"/>
        <v>1212.6199999999997</v>
      </c>
      <c r="K128" s="17">
        <f t="shared" si="13"/>
        <v>811.85</v>
      </c>
      <c r="L128" s="17">
        <f t="shared" si="8"/>
        <v>1125.6200000000001</v>
      </c>
      <c r="M128" s="17"/>
    </row>
    <row r="129" spans="1:13" x14ac:dyDescent="0.25">
      <c r="A129" s="14">
        <v>124</v>
      </c>
      <c r="B129" s="15">
        <v>40684</v>
      </c>
      <c r="C129" s="15"/>
      <c r="D129" s="15"/>
      <c r="E129" s="16" t="s">
        <v>172</v>
      </c>
      <c r="F129" s="17"/>
      <c r="G129" s="17"/>
      <c r="H129" s="17">
        <f t="shared" si="5"/>
        <v>1212.6199999999997</v>
      </c>
      <c r="I129" s="17">
        <f t="shared" si="6"/>
        <v>313.77</v>
      </c>
      <c r="J129" s="17">
        <f t="shared" si="7"/>
        <v>1212.6199999999997</v>
      </c>
      <c r="K129" s="17">
        <f t="shared" si="13"/>
        <v>811.85</v>
      </c>
      <c r="L129" s="17">
        <f t="shared" si="8"/>
        <v>1125.6200000000001</v>
      </c>
      <c r="M129" s="17"/>
    </row>
    <row r="130" spans="1:13" x14ac:dyDescent="0.25">
      <c r="A130" s="14">
        <v>125</v>
      </c>
      <c r="B130" s="15">
        <v>40684</v>
      </c>
      <c r="C130" s="15"/>
      <c r="D130" s="15"/>
      <c r="E130" s="16" t="s">
        <v>798</v>
      </c>
      <c r="F130" s="17">
        <v>1402.73</v>
      </c>
      <c r="G130" s="17">
        <v>1402.73</v>
      </c>
      <c r="H130" s="17">
        <f>H128-F130+G130</f>
        <v>1212.6199999999997</v>
      </c>
      <c r="I130" s="17">
        <f>I128-F130+G130</f>
        <v>313.77</v>
      </c>
      <c r="J130" s="17">
        <f>J128+G130-F130</f>
        <v>1212.6199999999994</v>
      </c>
      <c r="K130" s="17">
        <f t="shared" si="13"/>
        <v>811.85</v>
      </c>
      <c r="L130" s="17">
        <f>L128-F130+G130</f>
        <v>1125.6200000000001</v>
      </c>
      <c r="M130" s="17"/>
    </row>
    <row r="131" spans="1:13" x14ac:dyDescent="0.25">
      <c r="A131" s="14">
        <v>126</v>
      </c>
      <c r="B131" s="15">
        <v>40684</v>
      </c>
      <c r="C131" s="15"/>
      <c r="D131" s="15"/>
      <c r="E131" s="16" t="s">
        <v>60</v>
      </c>
      <c r="F131" s="17">
        <v>36.799999999999997</v>
      </c>
      <c r="G131" s="17"/>
      <c r="H131" s="17">
        <f t="shared" si="5"/>
        <v>1175.8199999999997</v>
      </c>
      <c r="I131" s="17">
        <f t="shared" si="6"/>
        <v>276.96999999999997</v>
      </c>
      <c r="J131" s="17">
        <f t="shared" si="7"/>
        <v>1175.8199999999995</v>
      </c>
      <c r="K131" s="17">
        <f t="shared" si="13"/>
        <v>811.85</v>
      </c>
      <c r="L131" s="17">
        <f t="shared" si="8"/>
        <v>1088.8200000000002</v>
      </c>
      <c r="M131" s="17"/>
    </row>
    <row r="132" spans="1:13" x14ac:dyDescent="0.25">
      <c r="A132" s="14">
        <v>127</v>
      </c>
      <c r="B132" s="15">
        <v>40695</v>
      </c>
      <c r="C132" s="15"/>
      <c r="D132" s="15"/>
      <c r="E132" s="16" t="s">
        <v>31</v>
      </c>
      <c r="F132" s="17">
        <v>254</v>
      </c>
      <c r="G132" s="17"/>
      <c r="H132" s="17">
        <f t="shared" si="5"/>
        <v>921.81999999999971</v>
      </c>
      <c r="I132" s="17">
        <f t="shared" si="6"/>
        <v>22.96999999999997</v>
      </c>
      <c r="J132" s="17">
        <f t="shared" si="7"/>
        <v>921.81999999999948</v>
      </c>
      <c r="K132" s="17">
        <f t="shared" si="13"/>
        <v>811.85</v>
      </c>
      <c r="L132" s="17">
        <f t="shared" si="8"/>
        <v>834.82000000000016</v>
      </c>
      <c r="M132" s="17" t="s">
        <v>96</v>
      </c>
    </row>
    <row r="133" spans="1:13" x14ac:dyDescent="0.25">
      <c r="A133" s="14">
        <v>128</v>
      </c>
      <c r="B133" s="15">
        <v>40700</v>
      </c>
      <c r="C133" s="15"/>
      <c r="D133" s="15"/>
      <c r="E133" s="16" t="s">
        <v>31</v>
      </c>
      <c r="F133" s="17">
        <v>466</v>
      </c>
      <c r="G133" s="17">
        <v>466</v>
      </c>
      <c r="H133" s="17">
        <f t="shared" si="5"/>
        <v>921.81999999999971</v>
      </c>
      <c r="I133" s="17">
        <f t="shared" si="6"/>
        <v>22.96999999999997</v>
      </c>
      <c r="J133" s="17">
        <f t="shared" si="7"/>
        <v>921.81999999999948</v>
      </c>
      <c r="K133" s="17">
        <f t="shared" si="13"/>
        <v>811.85</v>
      </c>
      <c r="L133" s="17">
        <f t="shared" si="8"/>
        <v>834.82000000000016</v>
      </c>
      <c r="M133" s="17"/>
    </row>
    <row r="134" spans="1:13" x14ac:dyDescent="0.25">
      <c r="A134" s="14">
        <v>129</v>
      </c>
      <c r="B134" s="15">
        <v>40700</v>
      </c>
      <c r="C134" s="15"/>
      <c r="D134" s="15"/>
      <c r="E134" s="16" t="s">
        <v>799</v>
      </c>
      <c r="F134" s="17"/>
      <c r="G134" s="17"/>
      <c r="H134" s="17">
        <f t="shared" si="5"/>
        <v>921.81999999999971</v>
      </c>
      <c r="I134" s="17">
        <f t="shared" si="6"/>
        <v>22.96999999999997</v>
      </c>
      <c r="J134" s="17">
        <f t="shared" si="7"/>
        <v>921.81999999999948</v>
      </c>
      <c r="K134" s="17">
        <f t="shared" si="13"/>
        <v>811.85</v>
      </c>
      <c r="L134" s="17">
        <f t="shared" si="8"/>
        <v>834.82000000000016</v>
      </c>
      <c r="M134" s="17"/>
    </row>
    <row r="135" spans="1:13" x14ac:dyDescent="0.25">
      <c r="A135" s="14">
        <v>130</v>
      </c>
      <c r="B135" s="15">
        <v>40701</v>
      </c>
      <c r="C135" s="15"/>
      <c r="D135" s="15"/>
      <c r="E135" s="16" t="s">
        <v>800</v>
      </c>
      <c r="F135" s="17"/>
      <c r="G135" s="17"/>
      <c r="H135" s="17">
        <f t="shared" ref="H135" si="14">H134-F135+G135</f>
        <v>921.81999999999971</v>
      </c>
      <c r="I135" s="17">
        <f t="shared" si="6"/>
        <v>22.96999999999997</v>
      </c>
      <c r="J135" s="17">
        <f t="shared" si="7"/>
        <v>921.81999999999948</v>
      </c>
      <c r="K135" s="17">
        <f t="shared" si="13"/>
        <v>811.85</v>
      </c>
      <c r="L135" s="17">
        <f t="shared" si="8"/>
        <v>834.82000000000016</v>
      </c>
      <c r="M135" s="17" t="s">
        <v>774</v>
      </c>
    </row>
    <row r="136" spans="1:13" x14ac:dyDescent="0.25">
      <c r="A136" s="14">
        <v>131</v>
      </c>
      <c r="B136" s="15">
        <v>40701</v>
      </c>
      <c r="C136" s="15"/>
      <c r="D136" s="15">
        <v>40721</v>
      </c>
      <c r="E136" s="16" t="s">
        <v>801</v>
      </c>
      <c r="F136" s="17"/>
      <c r="G136" s="17"/>
      <c r="H136" s="17">
        <f>H133-F136+G136</f>
        <v>921.81999999999971</v>
      </c>
      <c r="I136" s="17">
        <f>I133-F136+G136</f>
        <v>22.96999999999997</v>
      </c>
      <c r="J136" s="17">
        <f>J133+G136-F136</f>
        <v>921.81999999999948</v>
      </c>
      <c r="K136" s="17">
        <f t="shared" si="13"/>
        <v>811.85</v>
      </c>
      <c r="L136" s="17">
        <f>L133-F136+G136</f>
        <v>834.82000000000016</v>
      </c>
      <c r="M136" s="17" t="s">
        <v>802</v>
      </c>
    </row>
    <row r="137" spans="1:13" x14ac:dyDescent="0.25">
      <c r="A137" s="14">
        <v>132</v>
      </c>
      <c r="B137" s="15">
        <v>40702</v>
      </c>
      <c r="C137" s="15">
        <v>40702</v>
      </c>
      <c r="D137" s="15"/>
      <c r="E137" s="16" t="s">
        <v>22</v>
      </c>
      <c r="F137" s="17"/>
      <c r="G137" s="17">
        <v>114.14</v>
      </c>
      <c r="H137" s="17">
        <f t="shared" ref="H137:H164" si="15">H136-F137+G137</f>
        <v>1035.9599999999998</v>
      </c>
      <c r="I137" s="17">
        <f t="shared" ref="I137:I164" si="16">I136-F137+G137</f>
        <v>137.10999999999996</v>
      </c>
      <c r="J137" s="17">
        <f t="shared" ref="J137:J164" si="17">J136+G137-F137</f>
        <v>1035.9599999999996</v>
      </c>
      <c r="K137" s="17">
        <f t="shared" si="13"/>
        <v>811.85</v>
      </c>
      <c r="L137" s="17">
        <f t="shared" ref="L137:L164" si="18">L136-F137+G137</f>
        <v>948.96000000000015</v>
      </c>
      <c r="M137" s="17"/>
    </row>
    <row r="138" spans="1:13" x14ac:dyDescent="0.25">
      <c r="A138" s="14">
        <v>133</v>
      </c>
      <c r="B138" s="15">
        <v>40702</v>
      </c>
      <c r="C138" s="15"/>
      <c r="D138" s="15">
        <v>40722</v>
      </c>
      <c r="E138" s="16" t="s">
        <v>803</v>
      </c>
      <c r="F138" s="17"/>
      <c r="G138" s="17"/>
      <c r="H138" s="17">
        <f t="shared" si="15"/>
        <v>1035.9599999999998</v>
      </c>
      <c r="I138" s="17">
        <f t="shared" si="16"/>
        <v>137.10999999999996</v>
      </c>
      <c r="J138" s="17">
        <f t="shared" si="17"/>
        <v>1035.9599999999996</v>
      </c>
      <c r="K138" s="17">
        <f t="shared" si="13"/>
        <v>811.85</v>
      </c>
      <c r="L138" s="17">
        <f t="shared" si="18"/>
        <v>948.96000000000015</v>
      </c>
      <c r="M138" s="17" t="s">
        <v>804</v>
      </c>
    </row>
    <row r="139" spans="1:13" x14ac:dyDescent="0.25">
      <c r="A139" s="14">
        <v>134</v>
      </c>
      <c r="B139" s="15">
        <v>40703</v>
      </c>
      <c r="C139" s="15"/>
      <c r="D139" s="15"/>
      <c r="E139" s="16" t="s">
        <v>805</v>
      </c>
      <c r="F139" s="17"/>
      <c r="G139" s="17"/>
      <c r="H139" s="17">
        <f>H137-F139+G139</f>
        <v>1035.9599999999998</v>
      </c>
      <c r="I139" s="17">
        <f>I137-F139+G139</f>
        <v>137.10999999999996</v>
      </c>
      <c r="J139" s="17">
        <f>J137+G139-F139</f>
        <v>1035.9599999999996</v>
      </c>
      <c r="K139" s="17">
        <f t="shared" si="13"/>
        <v>811.85</v>
      </c>
      <c r="L139" s="17">
        <f>L137-F139+G139</f>
        <v>948.96000000000015</v>
      </c>
      <c r="M139" s="17" t="s">
        <v>87</v>
      </c>
    </row>
    <row r="140" spans="1:13" x14ac:dyDescent="0.25">
      <c r="A140" s="14">
        <v>135</v>
      </c>
      <c r="B140" s="15">
        <v>40732</v>
      </c>
      <c r="C140" s="15">
        <v>40732</v>
      </c>
      <c r="D140" s="15"/>
      <c r="E140" s="16" t="s">
        <v>22</v>
      </c>
      <c r="F140" s="17"/>
      <c r="G140" s="17">
        <v>74.47</v>
      </c>
      <c r="H140" s="17">
        <f>H138-F140+G140</f>
        <v>1110.4299999999998</v>
      </c>
      <c r="I140" s="17">
        <f>I138-F140+G140</f>
        <v>211.57999999999996</v>
      </c>
      <c r="J140" s="17">
        <f>J138+G140-F140</f>
        <v>1110.4299999999996</v>
      </c>
      <c r="K140" s="17">
        <f t="shared" si="13"/>
        <v>811.85</v>
      </c>
      <c r="L140" s="17">
        <f>L138-F140+G140</f>
        <v>1023.4300000000002</v>
      </c>
      <c r="M140" s="17"/>
    </row>
    <row r="141" spans="1:13" x14ac:dyDescent="0.25">
      <c r="A141" s="14">
        <v>136</v>
      </c>
      <c r="B141" s="15">
        <v>40732</v>
      </c>
      <c r="C141" s="15"/>
      <c r="D141" s="15">
        <v>40752</v>
      </c>
      <c r="E141" s="16" t="s">
        <v>806</v>
      </c>
      <c r="F141" s="17"/>
      <c r="G141" s="17"/>
      <c r="H141" s="17">
        <f t="shared" si="15"/>
        <v>1110.4299999999998</v>
      </c>
      <c r="I141" s="17">
        <f t="shared" si="16"/>
        <v>211.57999999999996</v>
      </c>
      <c r="J141" s="17">
        <f t="shared" si="17"/>
        <v>1110.4299999999996</v>
      </c>
      <c r="K141" s="17">
        <f t="shared" si="13"/>
        <v>811.85</v>
      </c>
      <c r="L141" s="17">
        <f t="shared" si="18"/>
        <v>1023.4300000000002</v>
      </c>
      <c r="M141" s="17" t="s">
        <v>807</v>
      </c>
    </row>
    <row r="142" spans="1:13" x14ac:dyDescent="0.25">
      <c r="A142" s="14">
        <v>137</v>
      </c>
      <c r="B142" s="15">
        <v>40742</v>
      </c>
      <c r="C142" s="15">
        <v>40764</v>
      </c>
      <c r="D142" s="15"/>
      <c r="E142" s="16" t="s">
        <v>21</v>
      </c>
      <c r="F142" s="17"/>
      <c r="G142" s="17">
        <v>0.64</v>
      </c>
      <c r="H142" s="17">
        <f t="shared" si="15"/>
        <v>1111.07</v>
      </c>
      <c r="I142" s="17">
        <f t="shared" si="16"/>
        <v>212.21999999999994</v>
      </c>
      <c r="J142" s="17">
        <f t="shared" si="17"/>
        <v>1111.0699999999997</v>
      </c>
      <c r="K142" s="17">
        <f t="shared" si="13"/>
        <v>811.85</v>
      </c>
      <c r="L142" s="17">
        <f t="shared" si="18"/>
        <v>1024.0700000000002</v>
      </c>
      <c r="M142" s="17"/>
    </row>
    <row r="143" spans="1:13" x14ac:dyDescent="0.25">
      <c r="A143" s="14">
        <v>138</v>
      </c>
      <c r="B143" s="15">
        <v>40742</v>
      </c>
      <c r="C143" s="15">
        <v>40764</v>
      </c>
      <c r="D143" s="15"/>
      <c r="E143" s="16" t="s">
        <v>21</v>
      </c>
      <c r="F143" s="17"/>
      <c r="G143" s="17">
        <v>4.97</v>
      </c>
      <c r="H143" s="17">
        <f t="shared" si="15"/>
        <v>1116.04</v>
      </c>
      <c r="I143" s="17">
        <f t="shared" si="16"/>
        <v>217.18999999999994</v>
      </c>
      <c r="J143" s="17">
        <f t="shared" si="17"/>
        <v>1116.0399999999997</v>
      </c>
      <c r="K143" s="17">
        <f t="shared" si="13"/>
        <v>811.85</v>
      </c>
      <c r="L143" s="17">
        <f t="shared" si="18"/>
        <v>1029.0400000000002</v>
      </c>
      <c r="M143" s="17"/>
    </row>
    <row r="144" spans="1:13" x14ac:dyDescent="0.25">
      <c r="A144" s="14">
        <v>139</v>
      </c>
      <c r="B144" s="15">
        <v>40751</v>
      </c>
      <c r="C144" s="15">
        <v>40764</v>
      </c>
      <c r="D144" s="15"/>
      <c r="E144" s="16" t="s">
        <v>31</v>
      </c>
      <c r="F144" s="17">
        <v>692</v>
      </c>
      <c r="G144" s="17"/>
      <c r="H144" s="17">
        <f t="shared" si="15"/>
        <v>424.03999999999996</v>
      </c>
      <c r="I144" s="17">
        <f t="shared" si="16"/>
        <v>-474.81000000000006</v>
      </c>
      <c r="J144" s="17">
        <f t="shared" si="17"/>
        <v>424.03999999999974</v>
      </c>
      <c r="K144" s="17">
        <f t="shared" si="13"/>
        <v>811.85</v>
      </c>
      <c r="L144" s="17">
        <f t="shared" si="18"/>
        <v>337.04000000000019</v>
      </c>
      <c r="M144" s="17" t="s">
        <v>96</v>
      </c>
    </row>
    <row r="145" spans="1:13" x14ac:dyDescent="0.25">
      <c r="A145" s="14">
        <v>140</v>
      </c>
      <c r="B145" s="15">
        <v>40764</v>
      </c>
      <c r="C145" s="15">
        <v>40764</v>
      </c>
      <c r="D145" s="15"/>
      <c r="E145" s="16" t="s">
        <v>22</v>
      </c>
      <c r="F145" s="17"/>
      <c r="G145" s="17">
        <v>74.47</v>
      </c>
      <c r="H145" s="17">
        <f t="shared" si="15"/>
        <v>498.51</v>
      </c>
      <c r="I145" s="17">
        <f t="shared" si="16"/>
        <v>-400.34000000000003</v>
      </c>
      <c r="J145" s="17">
        <f t="shared" si="17"/>
        <v>498.50999999999976</v>
      </c>
      <c r="K145" s="17">
        <f t="shared" si="13"/>
        <v>811.85</v>
      </c>
      <c r="L145" s="17">
        <f t="shared" si="18"/>
        <v>411.51000000000022</v>
      </c>
      <c r="M145" s="17"/>
    </row>
    <row r="146" spans="1:13" x14ac:dyDescent="0.25">
      <c r="A146" s="14">
        <v>141</v>
      </c>
      <c r="B146" s="15">
        <v>40764</v>
      </c>
      <c r="C146" s="15"/>
      <c r="D146" s="15">
        <v>40784</v>
      </c>
      <c r="E146" s="16" t="s">
        <v>808</v>
      </c>
      <c r="F146" s="17"/>
      <c r="G146" s="17"/>
      <c r="H146" s="17">
        <f t="shared" si="15"/>
        <v>498.51</v>
      </c>
      <c r="I146" s="17">
        <f t="shared" si="16"/>
        <v>-400.34000000000003</v>
      </c>
      <c r="J146" s="17">
        <f t="shared" si="17"/>
        <v>498.50999999999976</v>
      </c>
      <c r="K146" s="17">
        <f t="shared" si="13"/>
        <v>811.85</v>
      </c>
      <c r="L146" s="17">
        <f t="shared" si="18"/>
        <v>411.51000000000022</v>
      </c>
      <c r="M146" s="17" t="s">
        <v>809</v>
      </c>
    </row>
    <row r="147" spans="1:13" x14ac:dyDescent="0.25">
      <c r="A147" s="14">
        <v>142</v>
      </c>
      <c r="B147" s="15">
        <v>40771</v>
      </c>
      <c r="C147" s="15">
        <v>40794</v>
      </c>
      <c r="D147" s="15"/>
      <c r="E147" s="16" t="s">
        <v>21</v>
      </c>
      <c r="F147" s="17"/>
      <c r="G147" s="17">
        <v>0.64</v>
      </c>
      <c r="H147" s="17">
        <f t="shared" si="15"/>
        <v>499.15</v>
      </c>
      <c r="I147" s="17">
        <f t="shared" si="16"/>
        <v>-399.70000000000005</v>
      </c>
      <c r="J147" s="17">
        <f t="shared" si="17"/>
        <v>499.14999999999975</v>
      </c>
      <c r="K147" s="17">
        <f t="shared" si="13"/>
        <v>811.85</v>
      </c>
      <c r="L147" s="17">
        <f t="shared" si="18"/>
        <v>412.1500000000002</v>
      </c>
      <c r="M147" s="17"/>
    </row>
    <row r="148" spans="1:13" x14ac:dyDescent="0.25">
      <c r="A148" s="14">
        <v>143</v>
      </c>
      <c r="B148" s="15">
        <v>40771</v>
      </c>
      <c r="C148" s="15">
        <v>40794</v>
      </c>
      <c r="D148" s="15"/>
      <c r="E148" s="16" t="s">
        <v>21</v>
      </c>
      <c r="F148" s="17"/>
      <c r="G148" s="17">
        <v>4.97</v>
      </c>
      <c r="H148" s="17">
        <f t="shared" si="15"/>
        <v>504.12</v>
      </c>
      <c r="I148" s="17">
        <f t="shared" si="16"/>
        <v>-394.73</v>
      </c>
      <c r="J148" s="17">
        <f t="shared" si="17"/>
        <v>504.11999999999978</v>
      </c>
      <c r="K148" s="17">
        <f t="shared" si="13"/>
        <v>811.85</v>
      </c>
      <c r="L148" s="17">
        <f t="shared" si="18"/>
        <v>417.12000000000023</v>
      </c>
      <c r="M148" s="17"/>
    </row>
    <row r="149" spans="1:13" x14ac:dyDescent="0.25">
      <c r="A149" s="14">
        <v>144</v>
      </c>
      <c r="B149" s="15">
        <v>40794</v>
      </c>
      <c r="C149" s="15">
        <v>40794</v>
      </c>
      <c r="D149" s="15"/>
      <c r="E149" s="16" t="s">
        <v>22</v>
      </c>
      <c r="F149" s="17"/>
      <c r="G149" s="17">
        <v>88.78</v>
      </c>
      <c r="H149" s="17">
        <f t="shared" si="15"/>
        <v>592.9</v>
      </c>
      <c r="I149" s="17">
        <f t="shared" si="16"/>
        <v>-305.95000000000005</v>
      </c>
      <c r="J149" s="17">
        <f t="shared" si="17"/>
        <v>592.89999999999975</v>
      </c>
      <c r="K149" s="17">
        <f t="shared" si="13"/>
        <v>811.85</v>
      </c>
      <c r="L149" s="17">
        <f t="shared" si="18"/>
        <v>505.9000000000002</v>
      </c>
      <c r="M149" s="17"/>
    </row>
    <row r="150" spans="1:13" x14ac:dyDescent="0.25">
      <c r="A150" s="14">
        <v>145</v>
      </c>
      <c r="B150" s="15">
        <v>40794</v>
      </c>
      <c r="C150" s="15"/>
      <c r="D150" s="15">
        <v>40814</v>
      </c>
      <c r="E150" s="16" t="s">
        <v>810</v>
      </c>
      <c r="F150" s="17"/>
      <c r="G150" s="17"/>
      <c r="H150" s="17">
        <f t="shared" si="15"/>
        <v>592.9</v>
      </c>
      <c r="I150" s="17">
        <f t="shared" si="16"/>
        <v>-305.95000000000005</v>
      </c>
      <c r="J150" s="17">
        <f t="shared" si="17"/>
        <v>592.89999999999975</v>
      </c>
      <c r="K150" s="17">
        <f t="shared" si="13"/>
        <v>811.85</v>
      </c>
      <c r="L150" s="17">
        <f t="shared" si="18"/>
        <v>505.9000000000002</v>
      </c>
      <c r="M150" s="17" t="s">
        <v>811</v>
      </c>
    </row>
    <row r="151" spans="1:13" x14ac:dyDescent="0.25">
      <c r="A151" s="14">
        <v>146</v>
      </c>
      <c r="B151" s="15">
        <v>40801</v>
      </c>
      <c r="C151" s="15">
        <v>40823</v>
      </c>
      <c r="D151" s="15"/>
      <c r="E151" s="16" t="s">
        <v>21</v>
      </c>
      <c r="F151" s="17"/>
      <c r="G151" s="17">
        <v>4.97</v>
      </c>
      <c r="H151" s="17">
        <f t="shared" si="15"/>
        <v>597.87</v>
      </c>
      <c r="I151" s="17">
        <f t="shared" si="16"/>
        <v>-300.98</v>
      </c>
      <c r="J151" s="17">
        <f t="shared" si="17"/>
        <v>597.86999999999978</v>
      </c>
      <c r="K151" s="17">
        <f t="shared" si="13"/>
        <v>811.85</v>
      </c>
      <c r="L151" s="17">
        <f t="shared" si="18"/>
        <v>510.87000000000023</v>
      </c>
      <c r="M151" s="17"/>
    </row>
    <row r="152" spans="1:13" x14ac:dyDescent="0.25">
      <c r="A152" s="14">
        <v>147</v>
      </c>
      <c r="B152" s="15">
        <v>40823</v>
      </c>
      <c r="C152" s="15">
        <v>40823</v>
      </c>
      <c r="D152" s="15"/>
      <c r="E152" s="16" t="s">
        <v>22</v>
      </c>
      <c r="F152" s="17"/>
      <c r="G152" s="17">
        <v>94.19</v>
      </c>
      <c r="H152" s="17">
        <f t="shared" si="15"/>
        <v>692.06</v>
      </c>
      <c r="I152" s="17">
        <f t="shared" si="16"/>
        <v>-206.79000000000002</v>
      </c>
      <c r="J152" s="17">
        <f t="shared" si="17"/>
        <v>692.05999999999972</v>
      </c>
      <c r="K152" s="17">
        <f t="shared" si="13"/>
        <v>811.85</v>
      </c>
      <c r="L152" s="17">
        <f t="shared" si="18"/>
        <v>605.06000000000017</v>
      </c>
      <c r="M152" s="17"/>
    </row>
    <row r="153" spans="1:13" x14ac:dyDescent="0.25">
      <c r="A153" s="14">
        <v>148</v>
      </c>
      <c r="B153" s="15">
        <v>40823</v>
      </c>
      <c r="C153" s="15"/>
      <c r="D153" s="15">
        <v>40844</v>
      </c>
      <c r="E153" s="16" t="s">
        <v>812</v>
      </c>
      <c r="F153" s="17"/>
      <c r="G153" s="17"/>
      <c r="H153" s="17">
        <f t="shared" si="15"/>
        <v>692.06</v>
      </c>
      <c r="I153" s="17">
        <f t="shared" si="16"/>
        <v>-206.79000000000002</v>
      </c>
      <c r="J153" s="17">
        <f t="shared" si="17"/>
        <v>692.05999999999972</v>
      </c>
      <c r="K153" s="17">
        <f t="shared" si="13"/>
        <v>811.85</v>
      </c>
      <c r="L153" s="17">
        <f t="shared" si="18"/>
        <v>605.06000000000017</v>
      </c>
      <c r="M153" s="17" t="s">
        <v>813</v>
      </c>
    </row>
    <row r="154" spans="1:13" x14ac:dyDescent="0.25">
      <c r="A154" s="14">
        <v>149</v>
      </c>
      <c r="B154" s="15">
        <v>40827</v>
      </c>
      <c r="C154" s="15"/>
      <c r="D154" s="15"/>
      <c r="E154" s="16" t="s">
        <v>814</v>
      </c>
      <c r="F154" s="17"/>
      <c r="G154" s="17"/>
      <c r="H154" s="17">
        <f t="shared" si="15"/>
        <v>692.06</v>
      </c>
      <c r="I154" s="17">
        <f t="shared" si="16"/>
        <v>-206.79000000000002</v>
      </c>
      <c r="J154" s="17">
        <f t="shared" si="17"/>
        <v>692.05999999999972</v>
      </c>
      <c r="K154" s="17">
        <f t="shared" si="13"/>
        <v>811.85</v>
      </c>
      <c r="L154" s="17">
        <f t="shared" si="18"/>
        <v>605.06000000000017</v>
      </c>
      <c r="M154" s="17"/>
    </row>
    <row r="155" spans="1:13" x14ac:dyDescent="0.25">
      <c r="A155" s="14">
        <v>150</v>
      </c>
      <c r="B155" s="15">
        <v>40829</v>
      </c>
      <c r="C155" s="15">
        <v>40855</v>
      </c>
      <c r="D155" s="15"/>
      <c r="E155" s="16" t="s">
        <v>21</v>
      </c>
      <c r="F155" s="17"/>
      <c r="G155" s="17">
        <v>0.18</v>
      </c>
      <c r="H155" s="17">
        <f t="shared" si="15"/>
        <v>692.2399999999999</v>
      </c>
      <c r="I155" s="17">
        <f t="shared" si="16"/>
        <v>-206.61</v>
      </c>
      <c r="J155" s="17">
        <f t="shared" si="17"/>
        <v>692.23999999999967</v>
      </c>
      <c r="K155" s="17">
        <f t="shared" si="13"/>
        <v>811.85</v>
      </c>
      <c r="L155" s="17">
        <f t="shared" si="18"/>
        <v>605.24000000000012</v>
      </c>
      <c r="M155" s="17"/>
    </row>
    <row r="156" spans="1:13" x14ac:dyDescent="0.25">
      <c r="A156" s="14">
        <v>151</v>
      </c>
      <c r="B156" s="15">
        <v>40829</v>
      </c>
      <c r="C156" s="15">
        <v>40855</v>
      </c>
      <c r="D156" s="15"/>
      <c r="E156" s="16" t="s">
        <v>21</v>
      </c>
      <c r="F156" s="17"/>
      <c r="G156" s="17">
        <v>6.1</v>
      </c>
      <c r="H156" s="17">
        <f t="shared" si="15"/>
        <v>698.33999999999992</v>
      </c>
      <c r="I156" s="17">
        <f t="shared" si="16"/>
        <v>-200.51000000000002</v>
      </c>
      <c r="J156" s="17">
        <f t="shared" si="17"/>
        <v>698.33999999999969</v>
      </c>
      <c r="K156" s="17">
        <f t="shared" si="13"/>
        <v>811.85</v>
      </c>
      <c r="L156" s="17">
        <f t="shared" si="18"/>
        <v>611.34000000000015</v>
      </c>
      <c r="M156" s="17"/>
    </row>
    <row r="157" spans="1:13" x14ac:dyDescent="0.25">
      <c r="A157" s="14">
        <v>152</v>
      </c>
      <c r="B157" s="15">
        <v>40841</v>
      </c>
      <c r="C157" s="15">
        <v>40855</v>
      </c>
      <c r="D157" s="15"/>
      <c r="E157" s="16" t="s">
        <v>46</v>
      </c>
      <c r="F157" s="17">
        <v>233</v>
      </c>
      <c r="G157" s="17"/>
      <c r="H157" s="17">
        <f t="shared" si="15"/>
        <v>465.33999999999992</v>
      </c>
      <c r="I157" s="17">
        <f t="shared" si="16"/>
        <v>-433.51</v>
      </c>
      <c r="J157" s="17">
        <f t="shared" si="17"/>
        <v>465.33999999999969</v>
      </c>
      <c r="K157" s="17">
        <f t="shared" si="13"/>
        <v>811.85</v>
      </c>
      <c r="L157" s="17">
        <f t="shared" si="18"/>
        <v>378.34000000000015</v>
      </c>
      <c r="M157" s="17"/>
    </row>
    <row r="158" spans="1:13" x14ac:dyDescent="0.25">
      <c r="A158" s="14">
        <v>153</v>
      </c>
      <c r="B158" s="15">
        <v>40841</v>
      </c>
      <c r="C158" s="15">
        <v>40855</v>
      </c>
      <c r="D158" s="15"/>
      <c r="E158" s="16" t="s">
        <v>34</v>
      </c>
      <c r="F158" s="17">
        <v>0.26</v>
      </c>
      <c r="G158" s="17"/>
      <c r="H158" s="17">
        <f t="shared" si="15"/>
        <v>465.07999999999993</v>
      </c>
      <c r="I158" s="17">
        <f t="shared" si="16"/>
        <v>-433.77</v>
      </c>
      <c r="J158" s="17">
        <f t="shared" si="17"/>
        <v>465.0799999999997</v>
      </c>
      <c r="K158" s="17">
        <f t="shared" si="13"/>
        <v>811.85</v>
      </c>
      <c r="L158" s="17">
        <f t="shared" si="18"/>
        <v>378.08000000000015</v>
      </c>
      <c r="M158" s="17"/>
    </row>
    <row r="159" spans="1:13" x14ac:dyDescent="0.25">
      <c r="A159" s="14">
        <v>154</v>
      </c>
      <c r="B159" s="15">
        <v>40841</v>
      </c>
      <c r="C159" s="15">
        <v>40855</v>
      </c>
      <c r="D159" s="15"/>
      <c r="E159" s="16" t="s">
        <v>29</v>
      </c>
      <c r="F159" s="17"/>
      <c r="G159" s="17">
        <v>163</v>
      </c>
      <c r="H159" s="17">
        <f t="shared" si="15"/>
        <v>628.07999999999993</v>
      </c>
      <c r="I159" s="17">
        <f t="shared" si="16"/>
        <v>-270.77</v>
      </c>
      <c r="J159" s="17">
        <f t="shared" si="17"/>
        <v>628.0799999999997</v>
      </c>
      <c r="K159" s="17">
        <f t="shared" si="13"/>
        <v>811.85</v>
      </c>
      <c r="L159" s="17">
        <f t="shared" si="18"/>
        <v>541.08000000000015</v>
      </c>
      <c r="M159" s="17"/>
    </row>
    <row r="160" spans="1:13" x14ac:dyDescent="0.25">
      <c r="A160" s="14">
        <v>155</v>
      </c>
      <c r="B160" s="15">
        <v>40841</v>
      </c>
      <c r="C160" s="15">
        <v>40823</v>
      </c>
      <c r="D160" s="15"/>
      <c r="E160" s="16" t="s">
        <v>22</v>
      </c>
      <c r="F160" s="17">
        <v>94.19</v>
      </c>
      <c r="G160" s="17"/>
      <c r="H160" s="17">
        <f t="shared" si="15"/>
        <v>533.88999999999987</v>
      </c>
      <c r="I160" s="17">
        <f t="shared" si="16"/>
        <v>-364.96</v>
      </c>
      <c r="J160" s="17">
        <f t="shared" si="17"/>
        <v>533.88999999999965</v>
      </c>
      <c r="K160" s="17">
        <f t="shared" si="13"/>
        <v>811.85</v>
      </c>
      <c r="L160" s="17">
        <f t="shared" si="18"/>
        <v>446.89000000000016</v>
      </c>
      <c r="M160" s="17"/>
    </row>
    <row r="161" spans="1:13" x14ac:dyDescent="0.25">
      <c r="A161" s="14">
        <v>156</v>
      </c>
      <c r="B161" s="15">
        <v>40841</v>
      </c>
      <c r="C161" s="15">
        <v>40855</v>
      </c>
      <c r="D161" s="15"/>
      <c r="E161" s="16" t="s">
        <v>22</v>
      </c>
      <c r="F161" s="17"/>
      <c r="G161" s="17">
        <v>14.07</v>
      </c>
      <c r="H161" s="17">
        <f t="shared" si="15"/>
        <v>547.95999999999992</v>
      </c>
      <c r="I161" s="17">
        <f t="shared" si="16"/>
        <v>-350.89</v>
      </c>
      <c r="J161" s="17">
        <f t="shared" si="17"/>
        <v>547.9599999999997</v>
      </c>
      <c r="K161" s="17">
        <f t="shared" si="13"/>
        <v>811.85</v>
      </c>
      <c r="L161" s="17">
        <f t="shared" si="18"/>
        <v>460.96000000000015</v>
      </c>
      <c r="M161" s="17"/>
    </row>
    <row r="162" spans="1:13" x14ac:dyDescent="0.25">
      <c r="A162" s="14">
        <v>157</v>
      </c>
      <c r="B162" s="15">
        <v>40841</v>
      </c>
      <c r="C162" s="15">
        <v>40855</v>
      </c>
      <c r="D162" s="15"/>
      <c r="E162" s="16" t="s">
        <v>22</v>
      </c>
      <c r="F162" s="17"/>
      <c r="G162" s="17">
        <v>77.75</v>
      </c>
      <c r="H162" s="17">
        <f t="shared" si="15"/>
        <v>625.70999999999992</v>
      </c>
      <c r="I162" s="17">
        <f t="shared" si="16"/>
        <v>-273.14</v>
      </c>
      <c r="J162" s="17">
        <f t="shared" si="17"/>
        <v>625.7099999999997</v>
      </c>
      <c r="K162" s="17">
        <f t="shared" si="13"/>
        <v>811.85</v>
      </c>
      <c r="L162" s="17">
        <f t="shared" si="18"/>
        <v>538.71000000000015</v>
      </c>
      <c r="M162" s="17"/>
    </row>
    <row r="163" spans="1:13" x14ac:dyDescent="0.25">
      <c r="A163" s="14">
        <v>158</v>
      </c>
      <c r="B163" s="15">
        <v>40855</v>
      </c>
      <c r="C163" s="15">
        <v>40855</v>
      </c>
      <c r="D163" s="15"/>
      <c r="E163" s="16" t="s">
        <v>22</v>
      </c>
      <c r="F163" s="17"/>
      <c r="G163" s="17">
        <v>117.95</v>
      </c>
      <c r="H163" s="17">
        <f t="shared" si="15"/>
        <v>743.66</v>
      </c>
      <c r="I163" s="17">
        <f t="shared" si="16"/>
        <v>-155.19</v>
      </c>
      <c r="J163" s="17">
        <f t="shared" si="17"/>
        <v>743.65999999999974</v>
      </c>
      <c r="K163" s="17">
        <f t="shared" si="13"/>
        <v>811.85</v>
      </c>
      <c r="L163" s="17">
        <f t="shared" si="18"/>
        <v>656.6600000000002</v>
      </c>
      <c r="M163" s="17"/>
    </row>
    <row r="164" spans="1:13" x14ac:dyDescent="0.25">
      <c r="A164" s="14">
        <v>159</v>
      </c>
      <c r="B164" s="15">
        <v>40855</v>
      </c>
      <c r="C164" s="15"/>
      <c r="D164" s="15">
        <v>40878</v>
      </c>
      <c r="E164" s="16" t="s">
        <v>815</v>
      </c>
      <c r="F164" s="17"/>
      <c r="G164" s="17"/>
      <c r="H164" s="17">
        <f t="shared" si="15"/>
        <v>743.66</v>
      </c>
      <c r="I164" s="17">
        <f t="shared" si="16"/>
        <v>-155.19</v>
      </c>
      <c r="J164" s="17">
        <f t="shared" si="17"/>
        <v>743.65999999999974</v>
      </c>
      <c r="K164" s="17">
        <f t="shared" si="13"/>
        <v>811.85</v>
      </c>
      <c r="L164" s="17">
        <f t="shared" si="18"/>
        <v>656.6600000000002</v>
      </c>
      <c r="M164" s="17" t="s">
        <v>816</v>
      </c>
    </row>
    <row r="165" spans="1:13" x14ac:dyDescent="0.25">
      <c r="B165" s="1"/>
      <c r="C165" s="1"/>
      <c r="D165" s="2"/>
    </row>
    <row r="166" spans="1:13" x14ac:dyDescent="0.25">
      <c r="B166" s="1"/>
      <c r="C166" s="1"/>
      <c r="D166" s="2"/>
    </row>
    <row r="167" spans="1:13" x14ac:dyDescent="0.25">
      <c r="B167" s="1"/>
      <c r="C167" s="1"/>
      <c r="D167" s="2"/>
      <c r="E167" s="6" t="s">
        <v>6</v>
      </c>
      <c r="F167" s="5"/>
      <c r="G167" s="5"/>
      <c r="H167" s="9" t="s">
        <v>7</v>
      </c>
      <c r="I167" s="9" t="s">
        <v>8</v>
      </c>
    </row>
    <row r="168" spans="1:13" x14ac:dyDescent="0.25">
      <c r="B168" s="1"/>
      <c r="C168" s="1"/>
      <c r="D168" s="2"/>
      <c r="E168" s="5"/>
      <c r="F168" s="5"/>
      <c r="G168" s="5"/>
      <c r="H168" s="10" t="s">
        <v>3</v>
      </c>
      <c r="I168" s="10" t="s">
        <v>4</v>
      </c>
    </row>
    <row r="169" spans="1:13" x14ac:dyDescent="0.25">
      <c r="B169" s="1"/>
      <c r="C169" s="1"/>
      <c r="D169" s="2"/>
      <c r="E169" s="7" t="s">
        <v>9</v>
      </c>
      <c r="F169" s="8"/>
      <c r="G169" s="8"/>
      <c r="H169" s="3">
        <f>H164</f>
        <v>743.66</v>
      </c>
      <c r="I169" s="3">
        <f>+J164</f>
        <v>743.65999999999974</v>
      </c>
    </row>
    <row r="170" spans="1:13" x14ac:dyDescent="0.25">
      <c r="B170" s="1"/>
      <c r="C170" s="1"/>
      <c r="D170" s="2"/>
      <c r="E170" s="7" t="s">
        <v>817</v>
      </c>
      <c r="F170" s="8"/>
      <c r="G170" s="8"/>
      <c r="H170" s="3">
        <v>-424.56</v>
      </c>
      <c r="I170" s="3"/>
    </row>
    <row r="171" spans="1:13" x14ac:dyDescent="0.25">
      <c r="B171" s="1"/>
      <c r="C171" s="1"/>
      <c r="D171" s="2"/>
      <c r="E171" s="7" t="s">
        <v>818</v>
      </c>
      <c r="F171" s="8"/>
      <c r="G171" s="8"/>
      <c r="H171" s="3">
        <v>-387.29</v>
      </c>
      <c r="I171" s="3"/>
    </row>
    <row r="172" spans="1:13" x14ac:dyDescent="0.25">
      <c r="B172" s="1"/>
      <c r="C172" s="1"/>
      <c r="E172" s="7" t="s">
        <v>819</v>
      </c>
      <c r="F172" s="8"/>
      <c r="G172" s="8"/>
      <c r="H172" s="3">
        <v>-37</v>
      </c>
      <c r="I172" s="3">
        <v>-37</v>
      </c>
    </row>
    <row r="173" spans="1:13" x14ac:dyDescent="0.25">
      <c r="B173" s="1"/>
      <c r="C173" s="1"/>
      <c r="E173" s="7" t="s">
        <v>820</v>
      </c>
      <c r="F173" s="8"/>
      <c r="G173" s="8"/>
      <c r="H173" s="3">
        <v>-13</v>
      </c>
      <c r="I173" s="3">
        <v>-13</v>
      </c>
    </row>
    <row r="174" spans="1:13" x14ac:dyDescent="0.25">
      <c r="B174" s="1"/>
      <c r="C174" s="1"/>
      <c r="E174" s="7" t="s">
        <v>821</v>
      </c>
      <c r="F174" s="8"/>
      <c r="G174" s="8"/>
      <c r="H174" s="3">
        <v>-37</v>
      </c>
      <c r="I174" s="3">
        <v>-37</v>
      </c>
    </row>
    <row r="175" spans="1:13" x14ac:dyDescent="0.25">
      <c r="B175" s="1"/>
      <c r="C175" s="1"/>
      <c r="E175" s="11" t="s">
        <v>5</v>
      </c>
      <c r="F175" s="12"/>
      <c r="G175" s="12"/>
      <c r="H175" s="13">
        <f>SUM(H169:H174)</f>
        <v>-155.19000000000005</v>
      </c>
      <c r="I175" s="13">
        <f>SUM(I169:I174)</f>
        <v>656.65999999999974</v>
      </c>
    </row>
    <row r="176" spans="1:13" x14ac:dyDescent="0.25">
      <c r="E176" s="5"/>
      <c r="F176" s="5"/>
      <c r="G176" s="5"/>
      <c r="H176" s="5"/>
      <c r="I176" s="5"/>
    </row>
  </sheetData>
  <mergeCells count="14">
    <mergeCell ref="J3:J5"/>
    <mergeCell ref="K3:K5"/>
    <mergeCell ref="L3:L5"/>
    <mergeCell ref="M3:M5"/>
    <mergeCell ref="A1:M1"/>
    <mergeCell ref="A3:A5"/>
    <mergeCell ref="B3:B5"/>
    <mergeCell ref="C3:C5"/>
    <mergeCell ref="D3:D5"/>
    <mergeCell ref="E3:E5"/>
    <mergeCell ref="F3:F5"/>
    <mergeCell ref="G3:G5"/>
    <mergeCell ref="H3:H5"/>
    <mergeCell ref="I3:I5"/>
  </mergeCells>
  <pageMargins left="0.25" right="0.25" top="0.75" bottom="0.75" header="0.3" footer="0.3"/>
  <pageSetup paperSize="5" orientation="landscape" r:id="rId1"/>
  <headerFooter>
    <oddFooter>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0"/>
  <sheetViews>
    <sheetView view="pageLayout" zoomScaleNormal="100" workbookViewId="0">
      <selection activeCell="H19" sqref="H19:H20"/>
    </sheetView>
  </sheetViews>
  <sheetFormatPr defaultColWidth="9.140625" defaultRowHeight="15" x14ac:dyDescent="0.25"/>
  <cols>
    <col min="1" max="1" width="5.7109375" customWidth="1"/>
    <col min="2" max="2" width="8.28515625" customWidth="1"/>
    <col min="3" max="4" width="8.85546875" customWidth="1"/>
    <col min="5" max="5" width="22.7109375" customWidth="1"/>
    <col min="6" max="11" width="8.85546875" customWidth="1"/>
    <col min="12" max="12" width="9.42578125" customWidth="1"/>
    <col min="13" max="13" width="54.85546875" customWidth="1"/>
  </cols>
  <sheetData>
    <row r="1" spans="1:13" x14ac:dyDescent="0.25">
      <c r="A1" s="48" t="s">
        <v>822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</row>
    <row r="2" spans="1:13" x14ac:dyDescent="0.25">
      <c r="A2" s="4"/>
      <c r="B2" s="4"/>
    </row>
    <row r="3" spans="1:13" ht="15" customHeight="1" x14ac:dyDescent="0.25">
      <c r="A3" s="45" t="s">
        <v>10</v>
      </c>
      <c r="B3" s="45" t="s">
        <v>11</v>
      </c>
      <c r="C3" s="45" t="s">
        <v>12</v>
      </c>
      <c r="D3" s="45" t="s">
        <v>19</v>
      </c>
      <c r="E3" s="45" t="s">
        <v>13</v>
      </c>
      <c r="F3" s="45" t="s">
        <v>14</v>
      </c>
      <c r="G3" s="45" t="s">
        <v>15</v>
      </c>
      <c r="H3" s="45" t="s">
        <v>16</v>
      </c>
      <c r="I3" s="45" t="s">
        <v>17</v>
      </c>
      <c r="J3" s="45" t="s">
        <v>18</v>
      </c>
      <c r="K3" s="45" t="s">
        <v>97</v>
      </c>
      <c r="L3" s="45" t="s">
        <v>98</v>
      </c>
      <c r="M3" s="45" t="s">
        <v>99</v>
      </c>
    </row>
    <row r="4" spans="1:13" ht="15" customHeight="1" x14ac:dyDescent="0.25">
      <c r="A4" s="46"/>
      <c r="B4" s="46"/>
      <c r="C4" s="46"/>
      <c r="D4" s="46"/>
      <c r="E4" s="46"/>
      <c r="F4" s="46" t="s">
        <v>1</v>
      </c>
      <c r="G4" s="46" t="s">
        <v>2</v>
      </c>
      <c r="H4" s="46"/>
      <c r="I4" s="46"/>
      <c r="J4" s="46"/>
      <c r="K4" s="46" t="s">
        <v>100</v>
      </c>
      <c r="L4" s="46"/>
      <c r="M4" s="46"/>
    </row>
    <row r="5" spans="1:13" x14ac:dyDescent="0.25">
      <c r="A5" s="47"/>
      <c r="B5" s="47"/>
      <c r="C5" s="47"/>
      <c r="D5" s="47"/>
      <c r="E5" s="47"/>
      <c r="F5" s="47"/>
      <c r="G5" s="47"/>
      <c r="H5" s="47"/>
      <c r="I5" s="47"/>
      <c r="J5" s="47"/>
      <c r="K5" s="47" t="s">
        <v>101</v>
      </c>
      <c r="L5" s="47"/>
      <c r="M5" s="47"/>
    </row>
    <row r="6" spans="1:13" x14ac:dyDescent="0.25">
      <c r="A6" s="14">
        <v>1</v>
      </c>
      <c r="B6" s="15"/>
      <c r="C6" s="15"/>
      <c r="D6" s="16"/>
      <c r="E6" s="16" t="s">
        <v>0</v>
      </c>
      <c r="F6" s="17"/>
      <c r="G6" s="17"/>
      <c r="H6" s="17">
        <v>458.02</v>
      </c>
      <c r="I6" s="17">
        <v>458.02</v>
      </c>
      <c r="J6" s="17">
        <v>458.02</v>
      </c>
      <c r="K6" s="17">
        <v>0</v>
      </c>
      <c r="L6" s="17">
        <v>458.02</v>
      </c>
      <c r="M6" s="17" t="s">
        <v>392</v>
      </c>
    </row>
    <row r="7" spans="1:13" x14ac:dyDescent="0.25">
      <c r="A7" s="14">
        <v>2</v>
      </c>
      <c r="B7" s="15">
        <v>40087</v>
      </c>
      <c r="C7" s="15">
        <v>40114</v>
      </c>
      <c r="D7" s="15"/>
      <c r="E7" s="16" t="s">
        <v>21</v>
      </c>
      <c r="F7" s="17"/>
      <c r="G7" s="17">
        <v>1.05</v>
      </c>
      <c r="H7" s="17">
        <f t="shared" ref="H7:H70" si="0">H6-F7+G7</f>
        <v>459.07</v>
      </c>
      <c r="I7" s="17">
        <f>I6-F7+G7</f>
        <v>459.07</v>
      </c>
      <c r="J7" s="17">
        <f>J6+G7-F7</f>
        <v>459.07</v>
      </c>
      <c r="K7" s="17">
        <v>0</v>
      </c>
      <c r="L7" s="17">
        <f>L6-F7+G7</f>
        <v>459.07</v>
      </c>
      <c r="M7" s="17"/>
    </row>
    <row r="8" spans="1:13" x14ac:dyDescent="0.25">
      <c r="A8" s="14">
        <v>3</v>
      </c>
      <c r="B8" s="15">
        <v>40087</v>
      </c>
      <c r="C8" s="15"/>
      <c r="D8" s="15">
        <v>40095</v>
      </c>
      <c r="E8" s="16" t="s">
        <v>823</v>
      </c>
      <c r="F8" s="17"/>
      <c r="G8" s="17"/>
      <c r="H8" s="17">
        <f t="shared" si="0"/>
        <v>459.07</v>
      </c>
      <c r="I8" s="17">
        <f t="shared" ref="I8:I71" si="1">I7-F8+G8</f>
        <v>459.07</v>
      </c>
      <c r="J8" s="17">
        <f t="shared" ref="J8:J71" si="2">J7+G8-F8</f>
        <v>459.07</v>
      </c>
      <c r="K8" s="17">
        <v>0</v>
      </c>
      <c r="L8" s="17">
        <f t="shared" ref="L8:L71" si="3">L7-F8+G8</f>
        <v>459.07</v>
      </c>
      <c r="M8" s="17" t="s">
        <v>824</v>
      </c>
    </row>
    <row r="9" spans="1:13" x14ac:dyDescent="0.25">
      <c r="A9" s="14">
        <v>4</v>
      </c>
      <c r="B9" s="15">
        <v>40088</v>
      </c>
      <c r="C9" s="15">
        <v>40114</v>
      </c>
      <c r="D9" s="15"/>
      <c r="E9" s="16" t="s">
        <v>21</v>
      </c>
      <c r="F9" s="17"/>
      <c r="G9" s="17">
        <v>2.65</v>
      </c>
      <c r="H9" s="17">
        <f t="shared" si="0"/>
        <v>461.71999999999997</v>
      </c>
      <c r="I9" s="17">
        <f t="shared" si="1"/>
        <v>461.71999999999997</v>
      </c>
      <c r="J9" s="17">
        <f t="shared" si="2"/>
        <v>461.71999999999997</v>
      </c>
      <c r="K9" s="17">
        <v>0</v>
      </c>
      <c r="L9" s="17">
        <f t="shared" si="3"/>
        <v>461.71999999999997</v>
      </c>
      <c r="M9" s="17"/>
    </row>
    <row r="10" spans="1:13" x14ac:dyDescent="0.25">
      <c r="A10" s="14">
        <v>5</v>
      </c>
      <c r="B10" s="15">
        <v>40091</v>
      </c>
      <c r="C10" s="15">
        <v>40114</v>
      </c>
      <c r="D10" s="15"/>
      <c r="E10" s="16" t="s">
        <v>21</v>
      </c>
      <c r="F10" s="17"/>
      <c r="G10" s="17">
        <v>0.4</v>
      </c>
      <c r="H10" s="17">
        <f t="shared" si="0"/>
        <v>462.11999999999995</v>
      </c>
      <c r="I10" s="17">
        <f t="shared" si="1"/>
        <v>462.11999999999995</v>
      </c>
      <c r="J10" s="17">
        <f t="shared" si="2"/>
        <v>462.11999999999995</v>
      </c>
      <c r="K10" s="17">
        <v>0</v>
      </c>
      <c r="L10" s="17">
        <f t="shared" si="3"/>
        <v>462.11999999999995</v>
      </c>
      <c r="M10" s="17"/>
    </row>
    <row r="11" spans="1:13" x14ac:dyDescent="0.25">
      <c r="A11" s="14">
        <v>6</v>
      </c>
      <c r="B11" s="15">
        <v>40105</v>
      </c>
      <c r="C11" s="15"/>
      <c r="D11" s="15"/>
      <c r="E11" s="16" t="s">
        <v>825</v>
      </c>
      <c r="F11" s="17"/>
      <c r="G11" s="17"/>
      <c r="H11" s="17">
        <f t="shared" si="0"/>
        <v>462.11999999999995</v>
      </c>
      <c r="I11" s="17">
        <f>I10-F11+G11-409.58</f>
        <v>52.539999999999964</v>
      </c>
      <c r="J11" s="17">
        <f t="shared" si="2"/>
        <v>462.11999999999995</v>
      </c>
      <c r="K11" s="17">
        <v>409.58</v>
      </c>
      <c r="L11" s="17">
        <f t="shared" si="3"/>
        <v>462.11999999999995</v>
      </c>
      <c r="M11" s="17" t="s">
        <v>826</v>
      </c>
    </row>
    <row r="12" spans="1:13" x14ac:dyDescent="0.25">
      <c r="A12" s="14">
        <v>7</v>
      </c>
      <c r="B12" s="15">
        <v>40106</v>
      </c>
      <c r="C12" s="15"/>
      <c r="D12" s="15"/>
      <c r="E12" s="16" t="s">
        <v>27</v>
      </c>
      <c r="F12" s="17"/>
      <c r="G12" s="17"/>
      <c r="H12" s="17">
        <f t="shared" si="0"/>
        <v>462.11999999999995</v>
      </c>
      <c r="I12" s="17">
        <f t="shared" si="1"/>
        <v>52.539999999999964</v>
      </c>
      <c r="J12" s="17">
        <f t="shared" si="2"/>
        <v>462.11999999999995</v>
      </c>
      <c r="K12" s="17">
        <v>409.58</v>
      </c>
      <c r="L12" s="17">
        <f t="shared" si="3"/>
        <v>462.11999999999995</v>
      </c>
      <c r="M12" s="17"/>
    </row>
    <row r="13" spans="1:13" x14ac:dyDescent="0.25">
      <c r="A13" s="14">
        <v>8</v>
      </c>
      <c r="B13" s="15">
        <v>40106</v>
      </c>
      <c r="C13" s="27">
        <v>40114</v>
      </c>
      <c r="D13" s="15"/>
      <c r="E13" s="16" t="s">
        <v>28</v>
      </c>
      <c r="F13" s="17"/>
      <c r="G13" s="17">
        <v>37</v>
      </c>
      <c r="H13" s="17">
        <f t="shared" si="0"/>
        <v>499.11999999999995</v>
      </c>
      <c r="I13" s="17">
        <f t="shared" si="1"/>
        <v>89.539999999999964</v>
      </c>
      <c r="J13" s="17">
        <f t="shared" si="2"/>
        <v>499.11999999999995</v>
      </c>
      <c r="K13" s="17">
        <v>409.58</v>
      </c>
      <c r="L13" s="17">
        <f t="shared" si="3"/>
        <v>499.11999999999995</v>
      </c>
      <c r="M13" s="17"/>
    </row>
    <row r="14" spans="1:13" x14ac:dyDescent="0.25">
      <c r="A14" s="14">
        <v>9</v>
      </c>
      <c r="B14" s="15">
        <v>40114</v>
      </c>
      <c r="C14" s="15">
        <v>40114</v>
      </c>
      <c r="D14" s="15"/>
      <c r="E14" s="16" t="s">
        <v>22</v>
      </c>
      <c r="F14" s="17"/>
      <c r="G14" s="17">
        <v>57.04</v>
      </c>
      <c r="H14" s="17">
        <f t="shared" si="0"/>
        <v>556.16</v>
      </c>
      <c r="I14" s="17">
        <f t="shared" si="1"/>
        <v>146.57999999999996</v>
      </c>
      <c r="J14" s="17">
        <f t="shared" si="2"/>
        <v>556.16</v>
      </c>
      <c r="K14" s="17">
        <v>409.58</v>
      </c>
      <c r="L14" s="17">
        <f t="shared" si="3"/>
        <v>556.16</v>
      </c>
      <c r="M14" s="17"/>
    </row>
    <row r="15" spans="1:13" x14ac:dyDescent="0.25">
      <c r="A15" s="14">
        <v>10</v>
      </c>
      <c r="B15" s="15">
        <v>40114</v>
      </c>
      <c r="C15" s="15"/>
      <c r="D15" s="15">
        <v>40134</v>
      </c>
      <c r="E15" s="16" t="s">
        <v>827</v>
      </c>
      <c r="F15" s="17"/>
      <c r="G15" s="17"/>
      <c r="H15" s="17">
        <f t="shared" si="0"/>
        <v>556.16</v>
      </c>
      <c r="I15" s="17">
        <f t="shared" si="1"/>
        <v>146.57999999999996</v>
      </c>
      <c r="J15" s="17">
        <f t="shared" si="2"/>
        <v>556.16</v>
      </c>
      <c r="K15" s="17">
        <v>409.58</v>
      </c>
      <c r="L15" s="17">
        <f t="shared" si="3"/>
        <v>556.16</v>
      </c>
      <c r="M15" s="17"/>
    </row>
    <row r="16" spans="1:13" x14ac:dyDescent="0.25">
      <c r="A16" s="14">
        <v>11</v>
      </c>
      <c r="B16" s="15">
        <v>40147</v>
      </c>
      <c r="C16" s="15">
        <v>40147</v>
      </c>
      <c r="D16" s="15"/>
      <c r="E16" s="16" t="s">
        <v>22</v>
      </c>
      <c r="F16" s="17"/>
      <c r="G16" s="17">
        <v>76.540000000000006</v>
      </c>
      <c r="H16" s="17">
        <f t="shared" si="0"/>
        <v>632.69999999999993</v>
      </c>
      <c r="I16" s="17">
        <f t="shared" si="1"/>
        <v>223.11999999999995</v>
      </c>
      <c r="J16" s="17">
        <f t="shared" si="2"/>
        <v>632.69999999999993</v>
      </c>
      <c r="K16" s="17">
        <v>409.58</v>
      </c>
      <c r="L16" s="17">
        <f t="shared" si="3"/>
        <v>632.69999999999993</v>
      </c>
      <c r="M16" s="17"/>
    </row>
    <row r="17" spans="1:13" x14ac:dyDescent="0.25">
      <c r="A17" s="14">
        <v>12</v>
      </c>
      <c r="B17" s="15">
        <v>40147</v>
      </c>
      <c r="C17" s="15"/>
      <c r="D17" s="15">
        <v>40165</v>
      </c>
      <c r="E17" s="16" t="s">
        <v>828</v>
      </c>
      <c r="F17" s="17"/>
      <c r="G17" s="17"/>
      <c r="H17" s="17">
        <f t="shared" si="0"/>
        <v>632.69999999999993</v>
      </c>
      <c r="I17" s="17">
        <f t="shared" si="1"/>
        <v>223.11999999999995</v>
      </c>
      <c r="J17" s="17">
        <f t="shared" si="2"/>
        <v>632.69999999999993</v>
      </c>
      <c r="K17" s="17">
        <v>409.58</v>
      </c>
      <c r="L17" s="17">
        <f t="shared" si="3"/>
        <v>632.69999999999993</v>
      </c>
      <c r="M17" s="17"/>
    </row>
    <row r="18" spans="1:13" x14ac:dyDescent="0.25">
      <c r="A18" s="14">
        <v>13</v>
      </c>
      <c r="B18" s="15">
        <v>40162</v>
      </c>
      <c r="C18" s="15">
        <v>40176</v>
      </c>
      <c r="D18" s="15"/>
      <c r="E18" s="16" t="s">
        <v>31</v>
      </c>
      <c r="F18" s="17">
        <v>594</v>
      </c>
      <c r="G18" s="17"/>
      <c r="H18" s="17">
        <f t="shared" si="0"/>
        <v>38.699999999999932</v>
      </c>
      <c r="I18" s="17">
        <f t="shared" si="1"/>
        <v>-370.88000000000005</v>
      </c>
      <c r="J18" s="17">
        <f t="shared" si="2"/>
        <v>38.699999999999932</v>
      </c>
      <c r="K18" s="17">
        <v>409.58</v>
      </c>
      <c r="L18" s="17">
        <f t="shared" si="3"/>
        <v>38.699999999999932</v>
      </c>
      <c r="M18" s="17" t="s">
        <v>96</v>
      </c>
    </row>
    <row r="19" spans="1:13" x14ac:dyDescent="0.25">
      <c r="A19" s="58">
        <v>14</v>
      </c>
      <c r="B19" s="60">
        <v>40165</v>
      </c>
      <c r="C19" s="60">
        <v>40176</v>
      </c>
      <c r="D19" s="60"/>
      <c r="E19" s="60" t="s">
        <v>32</v>
      </c>
      <c r="F19" s="56">
        <v>38.700000000000003</v>
      </c>
      <c r="G19" s="56"/>
      <c r="H19" s="56">
        <f t="shared" si="0"/>
        <v>-7.1054273576010019E-14</v>
      </c>
      <c r="I19" s="56">
        <f>I18-F19+G19+38.7</f>
        <v>-370.88000000000005</v>
      </c>
      <c r="J19" s="56">
        <f t="shared" si="2"/>
        <v>-7.1054273576010019E-14</v>
      </c>
      <c r="K19" s="56">
        <f>409.58-38.7</f>
        <v>370.88</v>
      </c>
      <c r="L19" s="56">
        <f t="shared" si="3"/>
        <v>-7.1054273576010019E-14</v>
      </c>
      <c r="M19" s="63" t="s">
        <v>829</v>
      </c>
    </row>
    <row r="20" spans="1:13" x14ac:dyDescent="0.25">
      <c r="A20" s="59"/>
      <c r="B20" s="59"/>
      <c r="C20" s="59"/>
      <c r="D20" s="59"/>
      <c r="E20" s="59"/>
      <c r="F20" s="57"/>
      <c r="G20" s="57"/>
      <c r="H20" s="57"/>
      <c r="I20" s="57"/>
      <c r="J20" s="57"/>
      <c r="K20" s="57"/>
      <c r="L20" s="57"/>
      <c r="M20" s="51"/>
    </row>
    <row r="21" spans="1:13" x14ac:dyDescent="0.25">
      <c r="A21" s="14">
        <v>15</v>
      </c>
      <c r="B21" s="15">
        <v>40176</v>
      </c>
      <c r="C21" s="15">
        <v>34332</v>
      </c>
      <c r="D21" s="15"/>
      <c r="E21" s="16" t="s">
        <v>22</v>
      </c>
      <c r="F21" s="17"/>
      <c r="G21" s="17">
        <v>111.85</v>
      </c>
      <c r="H21" s="17">
        <f>H19-F21+G21</f>
        <v>111.84999999999992</v>
      </c>
      <c r="I21" s="17">
        <f>I19-F21+G21</f>
        <v>-259.03000000000009</v>
      </c>
      <c r="J21" s="17">
        <f>J19+G21-F21</f>
        <v>111.84999999999992</v>
      </c>
      <c r="K21" s="17">
        <v>370.88</v>
      </c>
      <c r="L21" s="17">
        <f>L19-F21+G21</f>
        <v>111.84999999999992</v>
      </c>
      <c r="M21" s="17"/>
    </row>
    <row r="22" spans="1:13" x14ac:dyDescent="0.25">
      <c r="A22" s="14">
        <v>16</v>
      </c>
      <c r="B22" s="15">
        <v>40176</v>
      </c>
      <c r="C22" s="15"/>
      <c r="D22" s="15">
        <v>40198</v>
      </c>
      <c r="E22" s="16" t="s">
        <v>830</v>
      </c>
      <c r="F22" s="17"/>
      <c r="G22" s="17"/>
      <c r="H22" s="17">
        <f t="shared" si="0"/>
        <v>111.84999999999992</v>
      </c>
      <c r="I22" s="17">
        <f t="shared" si="1"/>
        <v>-259.03000000000009</v>
      </c>
      <c r="J22" s="17">
        <f t="shared" si="2"/>
        <v>111.84999999999992</v>
      </c>
      <c r="K22" s="17">
        <v>370.88</v>
      </c>
      <c r="L22" s="17">
        <f t="shared" si="3"/>
        <v>111.84999999999992</v>
      </c>
      <c r="M22" s="17"/>
    </row>
    <row r="23" spans="1:13" x14ac:dyDescent="0.25">
      <c r="A23" s="14">
        <v>17</v>
      </c>
      <c r="B23" s="15">
        <v>40179</v>
      </c>
      <c r="C23" s="15">
        <v>40206</v>
      </c>
      <c r="D23" s="15"/>
      <c r="E23" s="16" t="s">
        <v>34</v>
      </c>
      <c r="F23" s="17">
        <v>1.51</v>
      </c>
      <c r="G23" s="17"/>
      <c r="H23" s="17">
        <f t="shared" si="0"/>
        <v>110.33999999999992</v>
      </c>
      <c r="I23" s="17">
        <f t="shared" si="1"/>
        <v>-260.54000000000008</v>
      </c>
      <c r="J23" s="17">
        <f t="shared" si="2"/>
        <v>110.33999999999992</v>
      </c>
      <c r="K23" s="17">
        <v>370.88</v>
      </c>
      <c r="L23" s="17">
        <f t="shared" si="3"/>
        <v>110.33999999999992</v>
      </c>
      <c r="M23" s="17"/>
    </row>
    <row r="24" spans="1:13" x14ac:dyDescent="0.25">
      <c r="A24" s="14">
        <v>18</v>
      </c>
      <c r="B24" s="15">
        <v>40206</v>
      </c>
      <c r="C24" s="15">
        <v>40206</v>
      </c>
      <c r="D24" s="15"/>
      <c r="E24" s="16" t="s">
        <v>22</v>
      </c>
      <c r="F24" s="17"/>
      <c r="G24" s="17">
        <v>85.18</v>
      </c>
      <c r="H24" s="17">
        <f t="shared" si="0"/>
        <v>195.51999999999992</v>
      </c>
      <c r="I24" s="17">
        <f t="shared" si="1"/>
        <v>-175.36000000000007</v>
      </c>
      <c r="J24" s="17">
        <f t="shared" si="2"/>
        <v>195.51999999999992</v>
      </c>
      <c r="K24" s="17">
        <v>370.88</v>
      </c>
      <c r="L24" s="17">
        <f t="shared" si="3"/>
        <v>195.51999999999992</v>
      </c>
      <c r="M24" s="17"/>
    </row>
    <row r="25" spans="1:13" x14ac:dyDescent="0.25">
      <c r="A25" s="14">
        <v>19</v>
      </c>
      <c r="B25" s="15">
        <v>40206</v>
      </c>
      <c r="C25" s="15"/>
      <c r="D25" s="15">
        <v>40227</v>
      </c>
      <c r="E25" s="16" t="s">
        <v>831</v>
      </c>
      <c r="F25" s="17"/>
      <c r="G25" s="17"/>
      <c r="H25" s="17">
        <f t="shared" si="0"/>
        <v>195.51999999999992</v>
      </c>
      <c r="I25" s="17">
        <f t="shared" si="1"/>
        <v>-175.36000000000007</v>
      </c>
      <c r="J25" s="17">
        <f t="shared" si="2"/>
        <v>195.51999999999992</v>
      </c>
      <c r="K25" s="17">
        <v>370.88</v>
      </c>
      <c r="L25" s="17">
        <f t="shared" si="3"/>
        <v>195.51999999999992</v>
      </c>
      <c r="M25" s="17"/>
    </row>
    <row r="26" spans="1:13" x14ac:dyDescent="0.25">
      <c r="A26" s="14">
        <v>20</v>
      </c>
      <c r="B26" s="15">
        <v>40213</v>
      </c>
      <c r="C26" s="15">
        <v>40238</v>
      </c>
      <c r="D26" s="15"/>
      <c r="E26" s="16" t="s">
        <v>21</v>
      </c>
      <c r="F26" s="17"/>
      <c r="G26" s="17">
        <v>1.1000000000000001</v>
      </c>
      <c r="H26" s="17">
        <f t="shared" si="0"/>
        <v>196.61999999999992</v>
      </c>
      <c r="I26" s="17">
        <f t="shared" si="1"/>
        <v>-174.26000000000008</v>
      </c>
      <c r="J26" s="17">
        <f t="shared" si="2"/>
        <v>196.61999999999992</v>
      </c>
      <c r="K26" s="17">
        <v>370.88</v>
      </c>
      <c r="L26" s="17">
        <f t="shared" si="3"/>
        <v>196.61999999999992</v>
      </c>
      <c r="M26" s="17"/>
    </row>
    <row r="27" spans="1:13" x14ac:dyDescent="0.25">
      <c r="A27" s="14">
        <v>21</v>
      </c>
      <c r="B27" s="15">
        <v>40238</v>
      </c>
      <c r="C27" s="15">
        <v>40238</v>
      </c>
      <c r="D27" s="15"/>
      <c r="E27" s="16" t="s">
        <v>22</v>
      </c>
      <c r="F27" s="17"/>
      <c r="G27" s="17">
        <v>80.48</v>
      </c>
      <c r="H27" s="17">
        <f t="shared" si="0"/>
        <v>277.09999999999991</v>
      </c>
      <c r="I27" s="17">
        <f t="shared" si="1"/>
        <v>-93.780000000000072</v>
      </c>
      <c r="J27" s="17">
        <f t="shared" si="2"/>
        <v>277.09999999999991</v>
      </c>
      <c r="K27" s="17">
        <v>370.88</v>
      </c>
      <c r="L27" s="17">
        <f t="shared" si="3"/>
        <v>277.09999999999991</v>
      </c>
      <c r="M27" s="17"/>
    </row>
    <row r="28" spans="1:13" x14ac:dyDescent="0.25">
      <c r="A28" s="14">
        <v>22</v>
      </c>
      <c r="B28" s="15">
        <v>40238</v>
      </c>
      <c r="C28" s="15"/>
      <c r="D28" s="15">
        <v>40256</v>
      </c>
      <c r="E28" s="16" t="s">
        <v>832</v>
      </c>
      <c r="F28" s="17"/>
      <c r="G28" s="17"/>
      <c r="H28" s="17">
        <f t="shared" si="0"/>
        <v>277.09999999999991</v>
      </c>
      <c r="I28" s="17">
        <f t="shared" si="1"/>
        <v>-93.780000000000072</v>
      </c>
      <c r="J28" s="17">
        <f t="shared" si="2"/>
        <v>277.09999999999991</v>
      </c>
      <c r="K28" s="17">
        <v>370.88</v>
      </c>
      <c r="L28" s="17">
        <f t="shared" si="3"/>
        <v>277.09999999999991</v>
      </c>
      <c r="M28" s="17"/>
    </row>
    <row r="29" spans="1:13" x14ac:dyDescent="0.25">
      <c r="A29" s="14">
        <v>23</v>
      </c>
      <c r="B29" s="15">
        <v>40242</v>
      </c>
      <c r="C29" s="15">
        <v>40267</v>
      </c>
      <c r="D29" s="15"/>
      <c r="E29" s="16" t="s">
        <v>21</v>
      </c>
      <c r="F29" s="17"/>
      <c r="G29" s="17">
        <v>0.85</v>
      </c>
      <c r="H29" s="17">
        <f t="shared" si="0"/>
        <v>277.94999999999993</v>
      </c>
      <c r="I29" s="17">
        <f t="shared" si="1"/>
        <v>-92.930000000000078</v>
      </c>
      <c r="J29" s="17">
        <f t="shared" si="2"/>
        <v>277.94999999999993</v>
      </c>
      <c r="K29" s="17">
        <v>370.88</v>
      </c>
      <c r="L29" s="17">
        <f t="shared" si="3"/>
        <v>277.94999999999993</v>
      </c>
      <c r="M29" s="17"/>
    </row>
    <row r="30" spans="1:13" x14ac:dyDescent="0.25">
      <c r="A30" s="14">
        <v>24</v>
      </c>
      <c r="B30" s="15">
        <v>40245</v>
      </c>
      <c r="C30" s="15">
        <v>40267</v>
      </c>
      <c r="D30" s="15"/>
      <c r="E30" s="16" t="s">
        <v>21</v>
      </c>
      <c r="F30" s="17"/>
      <c r="G30" s="17">
        <v>1.1000000000000001</v>
      </c>
      <c r="H30" s="17">
        <f t="shared" si="0"/>
        <v>279.04999999999995</v>
      </c>
      <c r="I30" s="17">
        <f t="shared" si="1"/>
        <v>-91.830000000000084</v>
      </c>
      <c r="J30" s="17">
        <f t="shared" si="2"/>
        <v>279.04999999999995</v>
      </c>
      <c r="K30" s="17">
        <v>370.88</v>
      </c>
      <c r="L30" s="17">
        <f t="shared" si="3"/>
        <v>279.04999999999995</v>
      </c>
      <c r="M30" s="17"/>
    </row>
    <row r="31" spans="1:13" x14ac:dyDescent="0.25">
      <c r="A31" s="14">
        <v>25</v>
      </c>
      <c r="B31" s="15">
        <v>40267</v>
      </c>
      <c r="C31" s="15">
        <v>40267</v>
      </c>
      <c r="D31" s="15"/>
      <c r="E31" s="16" t="s">
        <v>22</v>
      </c>
      <c r="F31" s="17"/>
      <c r="G31" s="17">
        <v>70.94</v>
      </c>
      <c r="H31" s="17">
        <f t="shared" si="0"/>
        <v>349.98999999999995</v>
      </c>
      <c r="I31" s="17">
        <f t="shared" si="1"/>
        <v>-20.890000000000086</v>
      </c>
      <c r="J31" s="17">
        <f t="shared" si="2"/>
        <v>349.98999999999995</v>
      </c>
      <c r="K31" s="17">
        <v>370.88</v>
      </c>
      <c r="L31" s="17">
        <f t="shared" si="3"/>
        <v>349.98999999999995</v>
      </c>
      <c r="M31" s="17"/>
    </row>
    <row r="32" spans="1:13" x14ac:dyDescent="0.25">
      <c r="A32" s="14">
        <v>26</v>
      </c>
      <c r="B32" s="15">
        <v>40267</v>
      </c>
      <c r="C32" s="15"/>
      <c r="D32" s="15">
        <v>40287</v>
      </c>
      <c r="E32" s="16" t="s">
        <v>833</v>
      </c>
      <c r="F32" s="17"/>
      <c r="G32" s="17"/>
      <c r="H32" s="17">
        <f t="shared" si="0"/>
        <v>349.98999999999995</v>
      </c>
      <c r="I32" s="17">
        <f t="shared" si="1"/>
        <v>-20.890000000000086</v>
      </c>
      <c r="J32" s="17">
        <f t="shared" si="2"/>
        <v>349.98999999999995</v>
      </c>
      <c r="K32" s="17">
        <v>370.88</v>
      </c>
      <c r="L32" s="17">
        <f t="shared" si="3"/>
        <v>349.98999999999995</v>
      </c>
      <c r="M32" s="17"/>
    </row>
    <row r="33" spans="1:13" x14ac:dyDescent="0.25">
      <c r="A33" s="14">
        <v>27</v>
      </c>
      <c r="B33" s="15">
        <v>40273</v>
      </c>
      <c r="C33" s="15">
        <v>40297</v>
      </c>
      <c r="D33" s="15"/>
      <c r="E33" s="16" t="s">
        <v>21</v>
      </c>
      <c r="F33" s="17"/>
      <c r="G33" s="17">
        <v>1.67</v>
      </c>
      <c r="H33" s="17">
        <f t="shared" si="0"/>
        <v>351.65999999999997</v>
      </c>
      <c r="I33" s="17">
        <f t="shared" si="1"/>
        <v>-19.220000000000084</v>
      </c>
      <c r="J33" s="17">
        <f t="shared" si="2"/>
        <v>351.65999999999997</v>
      </c>
      <c r="K33" s="17">
        <v>370.88</v>
      </c>
      <c r="L33" s="17">
        <f t="shared" si="3"/>
        <v>351.65999999999997</v>
      </c>
      <c r="M33" s="17"/>
    </row>
    <row r="34" spans="1:13" x14ac:dyDescent="0.25">
      <c r="A34" s="14">
        <v>28</v>
      </c>
      <c r="B34" s="15">
        <v>40294</v>
      </c>
      <c r="C34" s="15"/>
      <c r="D34" s="15"/>
      <c r="E34" s="16" t="s">
        <v>834</v>
      </c>
      <c r="F34" s="17"/>
      <c r="G34" s="17"/>
      <c r="H34" s="17">
        <f t="shared" si="0"/>
        <v>351.65999999999997</v>
      </c>
      <c r="I34" s="17">
        <f t="shared" si="1"/>
        <v>-19.220000000000084</v>
      </c>
      <c r="J34" s="17">
        <f t="shared" si="2"/>
        <v>351.65999999999997</v>
      </c>
      <c r="K34" s="17">
        <v>370.88</v>
      </c>
      <c r="L34" s="17">
        <f t="shared" si="3"/>
        <v>351.65999999999997</v>
      </c>
      <c r="M34" s="17" t="s">
        <v>596</v>
      </c>
    </row>
    <row r="35" spans="1:13" x14ac:dyDescent="0.25">
      <c r="A35" s="14">
        <v>29</v>
      </c>
      <c r="B35" s="15">
        <v>40294</v>
      </c>
      <c r="C35" s="15">
        <v>40297</v>
      </c>
      <c r="D35" s="15"/>
      <c r="E35" s="16" t="s">
        <v>21</v>
      </c>
      <c r="F35" s="17"/>
      <c r="G35" s="17">
        <v>1.1000000000000001</v>
      </c>
      <c r="H35" s="17">
        <f t="shared" si="0"/>
        <v>352.76</v>
      </c>
      <c r="I35" s="17">
        <f t="shared" si="1"/>
        <v>-18.120000000000083</v>
      </c>
      <c r="J35" s="17">
        <f t="shared" si="2"/>
        <v>352.76</v>
      </c>
      <c r="K35" s="17">
        <v>370.88</v>
      </c>
      <c r="L35" s="17">
        <f t="shared" si="3"/>
        <v>352.76</v>
      </c>
      <c r="M35" s="17"/>
    </row>
    <row r="36" spans="1:13" x14ac:dyDescent="0.25">
      <c r="A36" s="14">
        <v>30</v>
      </c>
      <c r="B36" s="15">
        <v>40297</v>
      </c>
      <c r="C36" s="15">
        <v>40297</v>
      </c>
      <c r="D36" s="15"/>
      <c r="E36" s="16" t="s">
        <v>22</v>
      </c>
      <c r="F36" s="17"/>
      <c r="G36" s="17">
        <v>75.209999999999994</v>
      </c>
      <c r="H36" s="17">
        <f t="shared" si="0"/>
        <v>427.96999999999997</v>
      </c>
      <c r="I36" s="17">
        <f t="shared" si="1"/>
        <v>57.089999999999911</v>
      </c>
      <c r="J36" s="17">
        <f t="shared" si="2"/>
        <v>427.96999999999997</v>
      </c>
      <c r="K36" s="17">
        <v>370.88</v>
      </c>
      <c r="L36" s="17">
        <f t="shared" si="3"/>
        <v>427.96999999999997</v>
      </c>
      <c r="M36" s="17"/>
    </row>
    <row r="37" spans="1:13" x14ac:dyDescent="0.25">
      <c r="A37" s="14">
        <v>31</v>
      </c>
      <c r="B37" s="15">
        <v>40297</v>
      </c>
      <c r="C37" s="15"/>
      <c r="D37" s="15">
        <v>40317</v>
      </c>
      <c r="E37" s="16" t="s">
        <v>835</v>
      </c>
      <c r="F37" s="17"/>
      <c r="G37" s="17"/>
      <c r="H37" s="17">
        <f t="shared" si="0"/>
        <v>427.96999999999997</v>
      </c>
      <c r="I37" s="17">
        <f t="shared" si="1"/>
        <v>57.089999999999911</v>
      </c>
      <c r="J37" s="17">
        <f t="shared" si="2"/>
        <v>427.96999999999997</v>
      </c>
      <c r="K37" s="17">
        <v>370.88</v>
      </c>
      <c r="L37" s="17">
        <f t="shared" si="3"/>
        <v>427.96999999999997</v>
      </c>
      <c r="M37" s="17"/>
    </row>
    <row r="38" spans="1:13" x14ac:dyDescent="0.25">
      <c r="A38" s="14">
        <v>32</v>
      </c>
      <c r="B38" s="15">
        <v>40302</v>
      </c>
      <c r="C38" s="15">
        <v>40326</v>
      </c>
      <c r="D38" s="15"/>
      <c r="E38" s="16" t="s">
        <v>21</v>
      </c>
      <c r="F38" s="17"/>
      <c r="G38" s="17">
        <v>2.4</v>
      </c>
      <c r="H38" s="17">
        <f t="shared" si="0"/>
        <v>430.36999999999995</v>
      </c>
      <c r="I38" s="17">
        <f t="shared" si="1"/>
        <v>59.48999999999991</v>
      </c>
      <c r="J38" s="17">
        <f t="shared" si="2"/>
        <v>430.36999999999995</v>
      </c>
      <c r="K38" s="17">
        <v>370.88</v>
      </c>
      <c r="L38" s="17">
        <f t="shared" si="3"/>
        <v>430.36999999999995</v>
      </c>
      <c r="M38" s="17"/>
    </row>
    <row r="39" spans="1:13" x14ac:dyDescent="0.25">
      <c r="A39" s="14">
        <v>33</v>
      </c>
      <c r="B39" s="15">
        <v>40304</v>
      </c>
      <c r="C39" s="15"/>
      <c r="D39" s="15">
        <v>40312</v>
      </c>
      <c r="E39" s="16" t="s">
        <v>836</v>
      </c>
      <c r="F39" s="17"/>
      <c r="G39" s="17"/>
      <c r="H39" s="17">
        <f t="shared" si="0"/>
        <v>430.36999999999995</v>
      </c>
      <c r="I39" s="17">
        <f t="shared" si="1"/>
        <v>59.48999999999991</v>
      </c>
      <c r="J39" s="17">
        <f t="shared" si="2"/>
        <v>430.36999999999995</v>
      </c>
      <c r="K39" s="17">
        <v>370.88</v>
      </c>
      <c r="L39" s="17">
        <f t="shared" si="3"/>
        <v>430.36999999999995</v>
      </c>
      <c r="M39" s="17" t="s">
        <v>599</v>
      </c>
    </row>
    <row r="40" spans="1:13" x14ac:dyDescent="0.25">
      <c r="A40" s="14">
        <v>34</v>
      </c>
      <c r="B40" s="15">
        <v>40318</v>
      </c>
      <c r="C40" s="15"/>
      <c r="D40" s="15"/>
      <c r="E40" s="16" t="s">
        <v>837</v>
      </c>
      <c r="F40" s="17"/>
      <c r="G40" s="17"/>
      <c r="H40" s="17">
        <f t="shared" si="0"/>
        <v>430.36999999999995</v>
      </c>
      <c r="I40" s="17">
        <f t="shared" si="1"/>
        <v>59.48999999999991</v>
      </c>
      <c r="J40" s="17">
        <f t="shared" si="2"/>
        <v>430.36999999999995</v>
      </c>
      <c r="K40" s="17">
        <v>370.88</v>
      </c>
      <c r="L40" s="17">
        <f t="shared" si="3"/>
        <v>430.36999999999995</v>
      </c>
      <c r="M40" s="17" t="s">
        <v>601</v>
      </c>
    </row>
    <row r="41" spans="1:13" x14ac:dyDescent="0.25">
      <c r="A41" s="14">
        <v>35</v>
      </c>
      <c r="B41" s="15">
        <v>40319</v>
      </c>
      <c r="C41" s="15"/>
      <c r="D41" s="15"/>
      <c r="E41" s="16" t="s">
        <v>27</v>
      </c>
      <c r="F41" s="17"/>
      <c r="G41" s="17"/>
      <c r="H41" s="17">
        <f t="shared" si="0"/>
        <v>430.36999999999995</v>
      </c>
      <c r="I41" s="17">
        <f t="shared" si="1"/>
        <v>59.48999999999991</v>
      </c>
      <c r="J41" s="17">
        <f t="shared" si="2"/>
        <v>430.36999999999995</v>
      </c>
      <c r="K41" s="17">
        <v>370.88</v>
      </c>
      <c r="L41" s="17">
        <f t="shared" si="3"/>
        <v>430.36999999999995</v>
      </c>
      <c r="M41" s="17"/>
    </row>
    <row r="42" spans="1:13" x14ac:dyDescent="0.25">
      <c r="A42" s="14">
        <v>36</v>
      </c>
      <c r="B42" s="15">
        <v>40319</v>
      </c>
      <c r="C42" s="15">
        <v>40326</v>
      </c>
      <c r="D42" s="15"/>
      <c r="E42" s="16" t="s">
        <v>28</v>
      </c>
      <c r="F42" s="17"/>
      <c r="G42" s="17">
        <v>37</v>
      </c>
      <c r="H42" s="17">
        <f t="shared" si="0"/>
        <v>467.36999999999995</v>
      </c>
      <c r="I42" s="17">
        <f>I41-F42+G42-37</f>
        <v>59.48999999999991</v>
      </c>
      <c r="J42" s="17">
        <f t="shared" si="2"/>
        <v>467.36999999999995</v>
      </c>
      <c r="K42" s="17">
        <v>370.88</v>
      </c>
      <c r="L42" s="17">
        <f>L41-F42+G42-37</f>
        <v>430.36999999999995</v>
      </c>
      <c r="M42" s="17" t="s">
        <v>838</v>
      </c>
    </row>
    <row r="43" spans="1:13" x14ac:dyDescent="0.25">
      <c r="A43" s="14">
        <v>37</v>
      </c>
      <c r="B43" s="15">
        <v>40322</v>
      </c>
      <c r="C43" s="15">
        <v>40326</v>
      </c>
      <c r="D43" s="15"/>
      <c r="E43" s="16" t="s">
        <v>28</v>
      </c>
      <c r="F43" s="17"/>
      <c r="G43" s="17">
        <v>37</v>
      </c>
      <c r="H43" s="17">
        <f t="shared" si="0"/>
        <v>504.36999999999995</v>
      </c>
      <c r="I43" s="17">
        <f>I42-F43+G43-37</f>
        <v>59.48999999999991</v>
      </c>
      <c r="J43" s="17">
        <f t="shared" si="2"/>
        <v>504.36999999999995</v>
      </c>
      <c r="K43" s="17">
        <v>370.88</v>
      </c>
      <c r="L43" s="17">
        <f>L42-F43+G43-37</f>
        <v>430.36999999999995</v>
      </c>
      <c r="M43" s="17" t="s">
        <v>838</v>
      </c>
    </row>
    <row r="44" spans="1:13" x14ac:dyDescent="0.25">
      <c r="A44" s="14">
        <v>38</v>
      </c>
      <c r="B44" s="15">
        <v>40324</v>
      </c>
      <c r="C44" s="15">
        <v>40326</v>
      </c>
      <c r="D44" s="15"/>
      <c r="E44" s="16" t="s">
        <v>32</v>
      </c>
      <c r="F44" s="17">
        <v>65</v>
      </c>
      <c r="G44" s="17"/>
      <c r="H44" s="17">
        <f t="shared" si="0"/>
        <v>439.36999999999995</v>
      </c>
      <c r="I44" s="17">
        <f t="shared" si="1"/>
        <v>-5.5100000000000904</v>
      </c>
      <c r="J44" s="17">
        <f t="shared" si="2"/>
        <v>439.36999999999995</v>
      </c>
      <c r="K44" s="17">
        <v>370.88</v>
      </c>
      <c r="L44" s="17">
        <f t="shared" si="3"/>
        <v>365.36999999999995</v>
      </c>
      <c r="M44" s="17"/>
    </row>
    <row r="45" spans="1:13" x14ac:dyDescent="0.25">
      <c r="A45" s="14">
        <v>39</v>
      </c>
      <c r="B45" s="15">
        <v>40326</v>
      </c>
      <c r="C45" s="15">
        <v>40326</v>
      </c>
      <c r="D45" s="15"/>
      <c r="E45" s="16" t="s">
        <v>22</v>
      </c>
      <c r="F45" s="17"/>
      <c r="G45" s="17">
        <v>53.85</v>
      </c>
      <c r="H45" s="17">
        <f t="shared" si="0"/>
        <v>493.21999999999997</v>
      </c>
      <c r="I45" s="17">
        <f t="shared" si="1"/>
        <v>48.339999999999911</v>
      </c>
      <c r="J45" s="17">
        <f t="shared" si="2"/>
        <v>493.21999999999997</v>
      </c>
      <c r="K45" s="17">
        <v>370.88</v>
      </c>
      <c r="L45" s="17">
        <f t="shared" si="3"/>
        <v>419.21999999999997</v>
      </c>
      <c r="M45" s="17"/>
    </row>
    <row r="46" spans="1:13" x14ac:dyDescent="0.25">
      <c r="A46" s="14">
        <v>40</v>
      </c>
      <c r="B46" s="15">
        <v>40326</v>
      </c>
      <c r="C46" s="15"/>
      <c r="D46" s="15">
        <v>40347</v>
      </c>
      <c r="E46" s="16" t="s">
        <v>839</v>
      </c>
      <c r="F46" s="17"/>
      <c r="G46" s="17"/>
      <c r="H46" s="17">
        <f t="shared" si="0"/>
        <v>493.21999999999997</v>
      </c>
      <c r="I46" s="17">
        <f t="shared" si="1"/>
        <v>48.339999999999911</v>
      </c>
      <c r="J46" s="17">
        <f t="shared" si="2"/>
        <v>493.21999999999997</v>
      </c>
      <c r="K46" s="17">
        <v>370.88</v>
      </c>
      <c r="L46" s="17">
        <f t="shared" si="3"/>
        <v>419.21999999999997</v>
      </c>
      <c r="M46" s="17" t="s">
        <v>840</v>
      </c>
    </row>
    <row r="47" spans="1:13" x14ac:dyDescent="0.25">
      <c r="A47" s="14">
        <v>41</v>
      </c>
      <c r="B47" s="15">
        <v>40333</v>
      </c>
      <c r="C47" s="15">
        <v>40358</v>
      </c>
      <c r="D47" s="15"/>
      <c r="E47" s="16" t="s">
        <v>21</v>
      </c>
      <c r="F47" s="17"/>
      <c r="G47" s="17">
        <v>0.48</v>
      </c>
      <c r="H47" s="17">
        <f t="shared" si="0"/>
        <v>493.7</v>
      </c>
      <c r="I47" s="17">
        <f t="shared" si="1"/>
        <v>48.819999999999908</v>
      </c>
      <c r="J47" s="17">
        <f t="shared" si="2"/>
        <v>493.7</v>
      </c>
      <c r="K47" s="17">
        <v>370.88</v>
      </c>
      <c r="L47" s="17">
        <f t="shared" si="3"/>
        <v>419.7</v>
      </c>
      <c r="M47" s="17"/>
    </row>
    <row r="48" spans="1:13" x14ac:dyDescent="0.25">
      <c r="A48" s="14">
        <v>42</v>
      </c>
      <c r="B48" s="15">
        <v>40345</v>
      </c>
      <c r="C48" s="15">
        <v>40358</v>
      </c>
      <c r="D48" s="15"/>
      <c r="E48" s="16" t="s">
        <v>31</v>
      </c>
      <c r="F48" s="17">
        <v>315</v>
      </c>
      <c r="G48" s="17"/>
      <c r="H48" s="17">
        <f t="shared" si="0"/>
        <v>178.7</v>
      </c>
      <c r="I48" s="17">
        <f t="shared" si="1"/>
        <v>-266.18000000000006</v>
      </c>
      <c r="J48" s="17">
        <f t="shared" si="2"/>
        <v>178.7</v>
      </c>
      <c r="K48" s="17">
        <v>370.88</v>
      </c>
      <c r="L48" s="17">
        <f t="shared" si="3"/>
        <v>104.69999999999999</v>
      </c>
      <c r="M48" s="17" t="s">
        <v>96</v>
      </c>
    </row>
    <row r="49" spans="1:13" x14ac:dyDescent="0.25">
      <c r="A49" s="14">
        <v>43</v>
      </c>
      <c r="B49" s="15">
        <v>40358</v>
      </c>
      <c r="C49" s="15">
        <v>40358</v>
      </c>
      <c r="D49" s="15"/>
      <c r="E49" s="16" t="s">
        <v>22</v>
      </c>
      <c r="F49" s="17"/>
      <c r="G49" s="17">
        <v>46.09</v>
      </c>
      <c r="H49" s="17">
        <f t="shared" si="0"/>
        <v>224.79</v>
      </c>
      <c r="I49" s="17">
        <f t="shared" si="1"/>
        <v>-220.09000000000006</v>
      </c>
      <c r="J49" s="17">
        <f t="shared" si="2"/>
        <v>224.79</v>
      </c>
      <c r="K49" s="17">
        <v>370.88</v>
      </c>
      <c r="L49" s="17">
        <f t="shared" si="3"/>
        <v>150.79</v>
      </c>
      <c r="M49" s="17"/>
    </row>
    <row r="50" spans="1:13" x14ac:dyDescent="0.25">
      <c r="A50" s="14">
        <v>44</v>
      </c>
      <c r="B50" s="15">
        <v>40358</v>
      </c>
      <c r="C50" s="15"/>
      <c r="D50" s="15">
        <v>40379</v>
      </c>
      <c r="E50" s="16" t="s">
        <v>841</v>
      </c>
      <c r="F50" s="17"/>
      <c r="G50" s="17"/>
      <c r="H50" s="17">
        <f t="shared" si="0"/>
        <v>224.79</v>
      </c>
      <c r="I50" s="17">
        <f t="shared" si="1"/>
        <v>-220.09000000000006</v>
      </c>
      <c r="J50" s="17">
        <f t="shared" si="2"/>
        <v>224.79</v>
      </c>
      <c r="K50" s="17">
        <v>370.88</v>
      </c>
      <c r="L50" s="17">
        <f t="shared" si="3"/>
        <v>150.79</v>
      </c>
      <c r="M50" s="17" t="s">
        <v>842</v>
      </c>
    </row>
    <row r="51" spans="1:13" x14ac:dyDescent="0.25">
      <c r="A51" s="14">
        <v>45</v>
      </c>
      <c r="B51" s="15">
        <v>40365</v>
      </c>
      <c r="C51" s="15">
        <v>40388</v>
      </c>
      <c r="D51" s="15"/>
      <c r="E51" s="16" t="s">
        <v>21</v>
      </c>
      <c r="F51" s="17"/>
      <c r="G51" s="17">
        <v>1.78</v>
      </c>
      <c r="H51" s="17">
        <f t="shared" si="0"/>
        <v>226.57</v>
      </c>
      <c r="I51" s="17">
        <f t="shared" si="1"/>
        <v>-218.31000000000006</v>
      </c>
      <c r="J51" s="17">
        <f t="shared" si="2"/>
        <v>226.57</v>
      </c>
      <c r="K51" s="17">
        <v>370.88</v>
      </c>
      <c r="L51" s="17">
        <f t="shared" si="3"/>
        <v>152.57</v>
      </c>
      <c r="M51" s="17"/>
    </row>
    <row r="52" spans="1:13" x14ac:dyDescent="0.25">
      <c r="A52" s="14">
        <v>46</v>
      </c>
      <c r="B52" s="18">
        <v>40380</v>
      </c>
      <c r="C52" s="15"/>
      <c r="D52" s="15"/>
      <c r="E52" s="16" t="s">
        <v>843</v>
      </c>
      <c r="F52" s="17"/>
      <c r="G52" s="17"/>
      <c r="H52" s="17">
        <f t="shared" si="0"/>
        <v>226.57</v>
      </c>
      <c r="I52" s="17">
        <f t="shared" si="1"/>
        <v>-218.31000000000006</v>
      </c>
      <c r="J52" s="17">
        <f t="shared" si="2"/>
        <v>226.57</v>
      </c>
      <c r="K52" s="17">
        <v>370.88</v>
      </c>
      <c r="L52" s="17">
        <f t="shared" si="3"/>
        <v>152.57</v>
      </c>
      <c r="M52" s="17" t="s">
        <v>596</v>
      </c>
    </row>
    <row r="53" spans="1:13" x14ac:dyDescent="0.25">
      <c r="A53" s="14">
        <v>47</v>
      </c>
      <c r="B53" s="15">
        <v>40388</v>
      </c>
      <c r="C53" s="15">
        <v>40388</v>
      </c>
      <c r="D53" s="15"/>
      <c r="E53" s="16" t="s">
        <v>22</v>
      </c>
      <c r="F53" s="17"/>
      <c r="G53" s="17">
        <v>34.18</v>
      </c>
      <c r="H53" s="17">
        <f t="shared" si="0"/>
        <v>260.75</v>
      </c>
      <c r="I53" s="17">
        <f t="shared" si="1"/>
        <v>-184.13000000000005</v>
      </c>
      <c r="J53" s="17">
        <f t="shared" si="2"/>
        <v>260.75</v>
      </c>
      <c r="K53" s="17">
        <v>370.88</v>
      </c>
      <c r="L53" s="17">
        <f t="shared" si="3"/>
        <v>186.75</v>
      </c>
      <c r="M53" s="17"/>
    </row>
    <row r="54" spans="1:13" x14ac:dyDescent="0.25">
      <c r="A54" s="14">
        <v>48</v>
      </c>
      <c r="B54" s="15">
        <v>40388</v>
      </c>
      <c r="C54" s="15"/>
      <c r="D54" s="15">
        <v>40408</v>
      </c>
      <c r="E54" s="16" t="s">
        <v>844</v>
      </c>
      <c r="F54" s="17"/>
      <c r="G54" s="17"/>
      <c r="H54" s="17">
        <f t="shared" si="0"/>
        <v>260.75</v>
      </c>
      <c r="I54" s="17">
        <f t="shared" si="1"/>
        <v>-184.13000000000005</v>
      </c>
      <c r="J54" s="17">
        <f t="shared" si="2"/>
        <v>260.75</v>
      </c>
      <c r="K54" s="17">
        <v>370.88</v>
      </c>
      <c r="L54" s="17">
        <f t="shared" si="3"/>
        <v>186.75</v>
      </c>
      <c r="M54" s="17" t="s">
        <v>845</v>
      </c>
    </row>
    <row r="55" spans="1:13" x14ac:dyDescent="0.25">
      <c r="A55" s="14">
        <v>49</v>
      </c>
      <c r="B55" s="15">
        <v>40392</v>
      </c>
      <c r="C55" s="15"/>
      <c r="D55" s="15">
        <v>40400</v>
      </c>
      <c r="E55" s="16" t="s">
        <v>846</v>
      </c>
      <c r="F55" s="17"/>
      <c r="G55" s="17"/>
      <c r="H55" s="17">
        <f t="shared" si="0"/>
        <v>260.75</v>
      </c>
      <c r="I55" s="17">
        <f t="shared" si="1"/>
        <v>-184.13000000000005</v>
      </c>
      <c r="J55" s="17">
        <f t="shared" si="2"/>
        <v>260.75</v>
      </c>
      <c r="K55" s="17">
        <v>370.88</v>
      </c>
      <c r="L55" s="17">
        <f t="shared" si="3"/>
        <v>186.75</v>
      </c>
      <c r="M55" s="17" t="s">
        <v>599</v>
      </c>
    </row>
    <row r="56" spans="1:13" x14ac:dyDescent="0.25">
      <c r="A56" s="14">
        <v>50</v>
      </c>
      <c r="B56" s="15">
        <v>40394</v>
      </c>
      <c r="C56" s="15">
        <v>40413</v>
      </c>
      <c r="D56" s="15"/>
      <c r="E56" s="16" t="s">
        <v>21</v>
      </c>
      <c r="F56" s="17"/>
      <c r="G56" s="17">
        <v>2.25</v>
      </c>
      <c r="H56" s="17">
        <f t="shared" si="0"/>
        <v>263</v>
      </c>
      <c r="I56" s="17">
        <f t="shared" si="1"/>
        <v>-181.88000000000005</v>
      </c>
      <c r="J56" s="17">
        <f t="shared" si="2"/>
        <v>263</v>
      </c>
      <c r="K56" s="17">
        <v>370.88</v>
      </c>
      <c r="L56" s="17">
        <f t="shared" si="3"/>
        <v>189</v>
      </c>
      <c r="M56" s="17"/>
    </row>
    <row r="57" spans="1:13" x14ac:dyDescent="0.25">
      <c r="A57" s="14">
        <v>51</v>
      </c>
      <c r="B57" s="15">
        <v>40402</v>
      </c>
      <c r="C57" s="15"/>
      <c r="D57" s="15"/>
      <c r="E57" s="16" t="s">
        <v>847</v>
      </c>
      <c r="F57" s="17"/>
      <c r="G57" s="17"/>
      <c r="H57" s="17">
        <f t="shared" si="0"/>
        <v>263</v>
      </c>
      <c r="I57" s="17">
        <f t="shared" si="1"/>
        <v>-181.88000000000005</v>
      </c>
      <c r="J57" s="17">
        <f t="shared" si="2"/>
        <v>263</v>
      </c>
      <c r="K57" s="17">
        <v>370.88</v>
      </c>
      <c r="L57" s="17">
        <f t="shared" si="3"/>
        <v>189</v>
      </c>
      <c r="M57" s="17" t="s">
        <v>601</v>
      </c>
    </row>
    <row r="58" spans="1:13" x14ac:dyDescent="0.25">
      <c r="A58" s="14">
        <v>52</v>
      </c>
      <c r="B58" s="15">
        <v>40413</v>
      </c>
      <c r="C58" s="15">
        <v>40413</v>
      </c>
      <c r="D58" s="15"/>
      <c r="E58" s="16" t="s">
        <v>22</v>
      </c>
      <c r="F58" s="17"/>
      <c r="G58" s="17">
        <v>22.37</v>
      </c>
      <c r="H58" s="17">
        <f t="shared" si="0"/>
        <v>285.37</v>
      </c>
      <c r="I58" s="17">
        <f t="shared" si="1"/>
        <v>-159.51000000000005</v>
      </c>
      <c r="J58" s="17">
        <f t="shared" si="2"/>
        <v>285.37</v>
      </c>
      <c r="K58" s="17">
        <v>370.88</v>
      </c>
      <c r="L58" s="17">
        <f t="shared" si="3"/>
        <v>211.37</v>
      </c>
      <c r="M58" s="17"/>
    </row>
    <row r="59" spans="1:13" x14ac:dyDescent="0.25">
      <c r="A59" s="14">
        <v>53</v>
      </c>
      <c r="B59" s="15">
        <v>40414</v>
      </c>
      <c r="C59" s="15">
        <v>40413</v>
      </c>
      <c r="D59" s="15"/>
      <c r="E59" s="16" t="s">
        <v>34</v>
      </c>
      <c r="F59" s="17">
        <v>0.51</v>
      </c>
      <c r="G59" s="17"/>
      <c r="H59" s="17">
        <f t="shared" si="0"/>
        <v>284.86</v>
      </c>
      <c r="I59" s="17">
        <f t="shared" si="1"/>
        <v>-160.02000000000004</v>
      </c>
      <c r="J59" s="17">
        <f t="shared" si="2"/>
        <v>284.86</v>
      </c>
      <c r="K59" s="17">
        <v>370.88</v>
      </c>
      <c r="L59" s="17">
        <f t="shared" si="3"/>
        <v>210.86</v>
      </c>
      <c r="M59" s="17"/>
    </row>
    <row r="60" spans="1:13" x14ac:dyDescent="0.25">
      <c r="A60" s="14">
        <v>54</v>
      </c>
      <c r="B60" s="15">
        <v>40414</v>
      </c>
      <c r="C60" s="15">
        <v>40413</v>
      </c>
      <c r="D60" s="15"/>
      <c r="E60" s="16" t="s">
        <v>46</v>
      </c>
      <c r="F60" s="17">
        <v>200</v>
      </c>
      <c r="G60" s="17"/>
      <c r="H60" s="17">
        <f t="shared" si="0"/>
        <v>84.860000000000014</v>
      </c>
      <c r="I60" s="17">
        <f t="shared" si="1"/>
        <v>-360.02000000000004</v>
      </c>
      <c r="J60" s="17">
        <f t="shared" si="2"/>
        <v>84.860000000000014</v>
      </c>
      <c r="K60" s="17">
        <v>370.88</v>
      </c>
      <c r="L60" s="17">
        <f t="shared" si="3"/>
        <v>10.860000000000014</v>
      </c>
      <c r="M60" s="17"/>
    </row>
    <row r="61" spans="1:13" x14ac:dyDescent="0.25">
      <c r="A61" s="14">
        <v>55</v>
      </c>
      <c r="B61" s="15">
        <v>40420</v>
      </c>
      <c r="C61" s="15"/>
      <c r="D61" s="15">
        <v>40441</v>
      </c>
      <c r="E61" s="16" t="s">
        <v>848</v>
      </c>
      <c r="F61" s="17"/>
      <c r="G61" s="17"/>
      <c r="H61" s="17">
        <f t="shared" si="0"/>
        <v>84.860000000000014</v>
      </c>
      <c r="I61" s="17">
        <f t="shared" si="1"/>
        <v>-360.02000000000004</v>
      </c>
      <c r="J61" s="17">
        <f t="shared" si="2"/>
        <v>84.860000000000014</v>
      </c>
      <c r="K61" s="17">
        <v>370.88</v>
      </c>
      <c r="L61" s="17">
        <f t="shared" si="3"/>
        <v>10.860000000000014</v>
      </c>
      <c r="M61" s="17" t="s">
        <v>849</v>
      </c>
    </row>
    <row r="62" spans="1:13" x14ac:dyDescent="0.25">
      <c r="A62" s="14">
        <v>56</v>
      </c>
      <c r="B62" s="15">
        <v>40423</v>
      </c>
      <c r="C62" s="15">
        <v>40450</v>
      </c>
      <c r="D62" s="15"/>
      <c r="E62" s="16" t="s">
        <v>21</v>
      </c>
      <c r="F62" s="17"/>
      <c r="G62" s="17">
        <v>0.6</v>
      </c>
      <c r="H62" s="17">
        <f t="shared" si="0"/>
        <v>85.460000000000008</v>
      </c>
      <c r="I62" s="17">
        <f t="shared" si="1"/>
        <v>-359.42</v>
      </c>
      <c r="J62" s="17">
        <f t="shared" si="2"/>
        <v>85.460000000000008</v>
      </c>
      <c r="K62" s="17">
        <v>370.88</v>
      </c>
      <c r="L62" s="17">
        <f t="shared" si="3"/>
        <v>11.460000000000013</v>
      </c>
      <c r="M62" s="17"/>
    </row>
    <row r="63" spans="1:13" x14ac:dyDescent="0.25">
      <c r="A63" s="14">
        <v>57</v>
      </c>
      <c r="B63" s="15">
        <v>40449</v>
      </c>
      <c r="C63" s="15">
        <v>40450</v>
      </c>
      <c r="D63" s="15"/>
      <c r="E63" s="16" t="s">
        <v>21</v>
      </c>
      <c r="F63" s="17"/>
      <c r="G63" s="17">
        <v>0.25</v>
      </c>
      <c r="H63" s="17">
        <f t="shared" si="0"/>
        <v>85.710000000000008</v>
      </c>
      <c r="I63" s="17">
        <f t="shared" si="1"/>
        <v>-359.17</v>
      </c>
      <c r="J63" s="17">
        <f t="shared" si="2"/>
        <v>85.710000000000008</v>
      </c>
      <c r="K63" s="17">
        <v>370.88</v>
      </c>
      <c r="L63" s="17">
        <f t="shared" si="3"/>
        <v>11.710000000000013</v>
      </c>
      <c r="M63" s="17"/>
    </row>
    <row r="64" spans="1:13" x14ac:dyDescent="0.25">
      <c r="A64" s="14">
        <v>58</v>
      </c>
      <c r="B64" s="15">
        <v>40450</v>
      </c>
      <c r="C64" s="15"/>
      <c r="D64" s="15">
        <v>40470</v>
      </c>
      <c r="E64" s="16" t="s">
        <v>850</v>
      </c>
      <c r="F64" s="17"/>
      <c r="G64" s="17"/>
      <c r="H64" s="17">
        <f t="shared" si="0"/>
        <v>85.710000000000008</v>
      </c>
      <c r="I64" s="17">
        <f t="shared" si="1"/>
        <v>-359.17</v>
      </c>
      <c r="J64" s="17">
        <f t="shared" si="2"/>
        <v>85.710000000000008</v>
      </c>
      <c r="K64" s="17">
        <v>370.88</v>
      </c>
      <c r="L64" s="17">
        <f t="shared" si="3"/>
        <v>11.710000000000013</v>
      </c>
      <c r="M64" s="17" t="s">
        <v>851</v>
      </c>
    </row>
    <row r="65" spans="1:13" x14ac:dyDescent="0.25">
      <c r="A65" s="14">
        <v>59</v>
      </c>
      <c r="B65" s="15">
        <v>40455</v>
      </c>
      <c r="C65" s="15">
        <v>40479</v>
      </c>
      <c r="D65" s="15"/>
      <c r="E65" s="16" t="s">
        <v>21</v>
      </c>
      <c r="F65" s="17"/>
      <c r="G65" s="17">
        <v>0.6</v>
      </c>
      <c r="H65" s="17">
        <f t="shared" si="0"/>
        <v>86.31</v>
      </c>
      <c r="I65" s="17">
        <f t="shared" si="1"/>
        <v>-358.57</v>
      </c>
      <c r="J65" s="17">
        <f t="shared" si="2"/>
        <v>86.31</v>
      </c>
      <c r="K65" s="17">
        <v>370.88</v>
      </c>
      <c r="L65" s="17">
        <f t="shared" si="3"/>
        <v>12.310000000000013</v>
      </c>
      <c r="M65" s="17"/>
    </row>
    <row r="66" spans="1:13" x14ac:dyDescent="0.25">
      <c r="A66" s="14">
        <v>60</v>
      </c>
      <c r="B66" s="15">
        <v>40478</v>
      </c>
      <c r="C66" s="15"/>
      <c r="D66" s="15"/>
      <c r="E66" s="16" t="s">
        <v>27</v>
      </c>
      <c r="F66" s="17"/>
      <c r="G66" s="17"/>
      <c r="H66" s="17">
        <f t="shared" si="0"/>
        <v>86.31</v>
      </c>
      <c r="I66" s="17">
        <f t="shared" si="1"/>
        <v>-358.57</v>
      </c>
      <c r="J66" s="17">
        <f t="shared" si="2"/>
        <v>86.31</v>
      </c>
      <c r="K66" s="17">
        <v>370.88</v>
      </c>
      <c r="L66" s="17">
        <f t="shared" si="3"/>
        <v>12.310000000000013</v>
      </c>
      <c r="M66" s="17"/>
    </row>
    <row r="67" spans="1:13" x14ac:dyDescent="0.25">
      <c r="A67" s="14">
        <v>61</v>
      </c>
      <c r="B67" s="15">
        <v>40478</v>
      </c>
      <c r="C67" s="15">
        <v>40479</v>
      </c>
      <c r="D67" s="15"/>
      <c r="E67" s="16" t="s">
        <v>28</v>
      </c>
      <c r="F67" s="17"/>
      <c r="G67" s="17">
        <v>37</v>
      </c>
      <c r="H67" s="17">
        <f t="shared" si="0"/>
        <v>123.31</v>
      </c>
      <c r="I67" s="17">
        <f>I66-F67+G67-37</f>
        <v>-358.57</v>
      </c>
      <c r="J67" s="17">
        <f t="shared" si="2"/>
        <v>123.31</v>
      </c>
      <c r="K67" s="17">
        <v>370.88</v>
      </c>
      <c r="L67" s="17">
        <f>L66-F67+G67-37</f>
        <v>12.310000000000016</v>
      </c>
      <c r="M67" s="17" t="s">
        <v>838</v>
      </c>
    </row>
    <row r="68" spans="1:13" x14ac:dyDescent="0.25">
      <c r="A68" s="14">
        <v>62</v>
      </c>
      <c r="B68" s="15">
        <v>40478</v>
      </c>
      <c r="C68" s="15">
        <v>40450</v>
      </c>
      <c r="D68" s="15"/>
      <c r="E68" s="16" t="s">
        <v>21</v>
      </c>
      <c r="F68" s="17">
        <v>0.25</v>
      </c>
      <c r="G68" s="17"/>
      <c r="H68" s="17">
        <f t="shared" si="0"/>
        <v>123.06</v>
      </c>
      <c r="I68" s="17">
        <f t="shared" si="1"/>
        <v>-358.82</v>
      </c>
      <c r="J68" s="17">
        <f t="shared" si="2"/>
        <v>123.06</v>
      </c>
      <c r="K68" s="17">
        <v>370.88</v>
      </c>
      <c r="L68" s="17">
        <f t="shared" si="3"/>
        <v>12.060000000000016</v>
      </c>
      <c r="M68" s="17"/>
    </row>
    <row r="69" spans="1:13" x14ac:dyDescent="0.25">
      <c r="A69" s="14">
        <v>63</v>
      </c>
      <c r="B69" s="15">
        <v>40478</v>
      </c>
      <c r="C69" s="15">
        <v>40479</v>
      </c>
      <c r="D69" s="15"/>
      <c r="E69" s="16" t="s">
        <v>22</v>
      </c>
      <c r="F69" s="17"/>
      <c r="G69" s="17">
        <v>22.37</v>
      </c>
      <c r="H69" s="17">
        <f t="shared" si="0"/>
        <v>145.43</v>
      </c>
      <c r="I69" s="17">
        <f t="shared" si="1"/>
        <v>-336.45</v>
      </c>
      <c r="J69" s="17">
        <f t="shared" si="2"/>
        <v>145.43</v>
      </c>
      <c r="K69" s="17">
        <v>370.88</v>
      </c>
      <c r="L69" s="17">
        <f t="shared" si="3"/>
        <v>34.430000000000021</v>
      </c>
      <c r="M69" s="17"/>
    </row>
    <row r="70" spans="1:13" x14ac:dyDescent="0.25">
      <c r="A70" s="14">
        <v>64</v>
      </c>
      <c r="B70" s="15">
        <v>40478</v>
      </c>
      <c r="C70" s="15">
        <v>40479</v>
      </c>
      <c r="D70" s="15"/>
      <c r="E70" s="16" t="s">
        <v>22</v>
      </c>
      <c r="F70" s="17"/>
      <c r="G70" s="17">
        <v>10.67</v>
      </c>
      <c r="H70" s="17">
        <f t="shared" si="0"/>
        <v>156.1</v>
      </c>
      <c r="I70" s="17">
        <f t="shared" si="1"/>
        <v>-325.77999999999997</v>
      </c>
      <c r="J70" s="17">
        <f t="shared" si="2"/>
        <v>156.1</v>
      </c>
      <c r="K70" s="17">
        <v>370.88</v>
      </c>
      <c r="L70" s="17">
        <f t="shared" si="3"/>
        <v>45.100000000000023</v>
      </c>
      <c r="M70" s="17"/>
    </row>
    <row r="71" spans="1:13" x14ac:dyDescent="0.25">
      <c r="A71" s="14">
        <v>65</v>
      </c>
      <c r="B71" s="15">
        <v>40478</v>
      </c>
      <c r="C71" s="15">
        <v>40479</v>
      </c>
      <c r="D71" s="15"/>
      <c r="E71" s="16" t="s">
        <v>22</v>
      </c>
      <c r="F71" s="17"/>
      <c r="G71" s="17">
        <v>10.67</v>
      </c>
      <c r="H71" s="17">
        <f t="shared" ref="H71:H134" si="4">H70-F71+G71</f>
        <v>166.76999999999998</v>
      </c>
      <c r="I71" s="17">
        <f t="shared" si="1"/>
        <v>-315.10999999999996</v>
      </c>
      <c r="J71" s="17">
        <f t="shared" si="2"/>
        <v>166.76999999999998</v>
      </c>
      <c r="K71" s="17">
        <v>370.88</v>
      </c>
      <c r="L71" s="17">
        <f t="shared" si="3"/>
        <v>55.770000000000024</v>
      </c>
      <c r="M71" s="17"/>
    </row>
    <row r="72" spans="1:13" x14ac:dyDescent="0.25">
      <c r="A72" s="14">
        <v>66</v>
      </c>
      <c r="B72" s="15">
        <v>40478</v>
      </c>
      <c r="C72" s="15">
        <v>40413</v>
      </c>
      <c r="D72" s="15"/>
      <c r="E72" s="16" t="s">
        <v>22</v>
      </c>
      <c r="F72" s="17">
        <v>22.37</v>
      </c>
      <c r="G72" s="17"/>
      <c r="H72" s="17">
        <f t="shared" si="4"/>
        <v>144.39999999999998</v>
      </c>
      <c r="I72" s="17">
        <f t="shared" ref="I72:I135" si="5">I71-F72+G72</f>
        <v>-337.47999999999996</v>
      </c>
      <c r="J72" s="17">
        <f t="shared" ref="J72:J135" si="6">J71+G72-F72</f>
        <v>144.39999999999998</v>
      </c>
      <c r="K72" s="17">
        <v>370.88</v>
      </c>
      <c r="L72" s="17">
        <f t="shared" ref="L72:L135" si="7">L71-F72+G72</f>
        <v>33.40000000000002</v>
      </c>
      <c r="M72" s="17"/>
    </row>
    <row r="73" spans="1:13" x14ac:dyDescent="0.25">
      <c r="A73" s="14">
        <v>67</v>
      </c>
      <c r="B73" s="15">
        <v>40478</v>
      </c>
      <c r="C73" s="15">
        <v>40479</v>
      </c>
      <c r="D73" s="15"/>
      <c r="E73" s="16" t="s">
        <v>29</v>
      </c>
      <c r="F73" s="17"/>
      <c r="G73" s="17">
        <v>112</v>
      </c>
      <c r="H73" s="17">
        <f t="shared" si="4"/>
        <v>256.39999999999998</v>
      </c>
      <c r="I73" s="17">
        <f t="shared" si="5"/>
        <v>-225.47999999999996</v>
      </c>
      <c r="J73" s="17">
        <f t="shared" si="6"/>
        <v>256.39999999999998</v>
      </c>
      <c r="K73" s="17">
        <v>370.88</v>
      </c>
      <c r="L73" s="17">
        <f t="shared" si="7"/>
        <v>145.40000000000003</v>
      </c>
      <c r="M73" s="17"/>
    </row>
    <row r="74" spans="1:13" x14ac:dyDescent="0.25">
      <c r="A74" s="14">
        <v>68</v>
      </c>
      <c r="B74" s="15">
        <v>40479</v>
      </c>
      <c r="C74" s="15"/>
      <c r="D74" s="15">
        <v>40500</v>
      </c>
      <c r="E74" s="16" t="s">
        <v>852</v>
      </c>
      <c r="F74" s="17"/>
      <c r="G74" s="17"/>
      <c r="H74" s="17">
        <f t="shared" si="4"/>
        <v>256.39999999999998</v>
      </c>
      <c r="I74" s="17">
        <f t="shared" si="5"/>
        <v>-225.47999999999996</v>
      </c>
      <c r="J74" s="17">
        <f t="shared" si="6"/>
        <v>256.39999999999998</v>
      </c>
      <c r="K74" s="17">
        <v>370.88</v>
      </c>
      <c r="L74" s="17">
        <f t="shared" si="7"/>
        <v>145.40000000000003</v>
      </c>
      <c r="M74" s="17" t="s">
        <v>853</v>
      </c>
    </row>
    <row r="75" spans="1:13" x14ac:dyDescent="0.25">
      <c r="A75" s="14">
        <v>69</v>
      </c>
      <c r="B75" s="15">
        <v>40480</v>
      </c>
      <c r="C75" s="15">
        <v>40512</v>
      </c>
      <c r="D75" s="15"/>
      <c r="E75" s="16" t="s">
        <v>31</v>
      </c>
      <c r="F75" s="17">
        <v>505</v>
      </c>
      <c r="G75" s="17"/>
      <c r="H75" s="17">
        <f t="shared" si="4"/>
        <v>-248.60000000000002</v>
      </c>
      <c r="I75" s="17">
        <f t="shared" si="5"/>
        <v>-730.48</v>
      </c>
      <c r="J75" s="17">
        <f t="shared" si="6"/>
        <v>-248.60000000000002</v>
      </c>
      <c r="K75" s="17">
        <v>370.88</v>
      </c>
      <c r="L75" s="17">
        <f t="shared" si="7"/>
        <v>-359.59999999999997</v>
      </c>
      <c r="M75" s="17" t="s">
        <v>96</v>
      </c>
    </row>
    <row r="76" spans="1:13" x14ac:dyDescent="0.25">
      <c r="A76" s="14">
        <v>70</v>
      </c>
      <c r="B76" s="15">
        <v>40512</v>
      </c>
      <c r="C76" s="15">
        <v>40512</v>
      </c>
      <c r="D76" s="15"/>
      <c r="E76" s="16" t="s">
        <v>22</v>
      </c>
      <c r="F76" s="17"/>
      <c r="G76" s="17">
        <v>102.54</v>
      </c>
      <c r="H76" s="17">
        <f t="shared" si="4"/>
        <v>-146.06</v>
      </c>
      <c r="I76" s="17">
        <f t="shared" si="5"/>
        <v>-627.94000000000005</v>
      </c>
      <c r="J76" s="17">
        <f t="shared" si="6"/>
        <v>-146.06</v>
      </c>
      <c r="K76" s="17">
        <v>370.88</v>
      </c>
      <c r="L76" s="17">
        <f t="shared" si="7"/>
        <v>-257.05999999999995</v>
      </c>
      <c r="M76" s="17"/>
    </row>
    <row r="77" spans="1:13" x14ac:dyDescent="0.25">
      <c r="A77" s="14">
        <v>71</v>
      </c>
      <c r="B77" s="15">
        <v>40512</v>
      </c>
      <c r="C77" s="15"/>
      <c r="D77" s="15">
        <v>40532</v>
      </c>
      <c r="E77" s="16" t="s">
        <v>854</v>
      </c>
      <c r="F77" s="17"/>
      <c r="G77" s="17"/>
      <c r="H77" s="17">
        <f t="shared" si="4"/>
        <v>-146.06</v>
      </c>
      <c r="I77" s="17">
        <f t="shared" si="5"/>
        <v>-627.94000000000005</v>
      </c>
      <c r="J77" s="17">
        <f t="shared" si="6"/>
        <v>-146.06</v>
      </c>
      <c r="K77" s="17">
        <v>370.88</v>
      </c>
      <c r="L77" s="17">
        <f t="shared" si="7"/>
        <v>-257.05999999999995</v>
      </c>
      <c r="M77" s="17" t="s">
        <v>855</v>
      </c>
    </row>
    <row r="78" spans="1:13" x14ac:dyDescent="0.25">
      <c r="A78" s="14">
        <v>72</v>
      </c>
      <c r="B78" s="15">
        <v>40534</v>
      </c>
      <c r="C78" s="15">
        <v>40541</v>
      </c>
      <c r="D78" s="15"/>
      <c r="E78" s="16" t="s">
        <v>32</v>
      </c>
      <c r="F78" s="17">
        <v>112</v>
      </c>
      <c r="G78" s="17"/>
      <c r="H78" s="17">
        <f t="shared" si="4"/>
        <v>-258.06</v>
      </c>
      <c r="I78" s="17">
        <f t="shared" si="5"/>
        <v>-739.94</v>
      </c>
      <c r="J78" s="17">
        <f t="shared" si="6"/>
        <v>-258.06</v>
      </c>
      <c r="K78" s="17">
        <v>370.88</v>
      </c>
      <c r="L78" s="17">
        <f t="shared" si="7"/>
        <v>-369.05999999999995</v>
      </c>
      <c r="M78" s="17"/>
    </row>
    <row r="79" spans="1:13" x14ac:dyDescent="0.25">
      <c r="A79" s="14">
        <v>73</v>
      </c>
      <c r="B79" s="15">
        <v>40541</v>
      </c>
      <c r="C79" s="15">
        <v>40541</v>
      </c>
      <c r="D79" s="15"/>
      <c r="E79" s="16" t="s">
        <v>22</v>
      </c>
      <c r="F79" s="17"/>
      <c r="G79" s="17">
        <v>107.66</v>
      </c>
      <c r="H79" s="17">
        <f t="shared" si="4"/>
        <v>-150.4</v>
      </c>
      <c r="I79" s="17">
        <f t="shared" si="5"/>
        <v>-632.28000000000009</v>
      </c>
      <c r="J79" s="17">
        <f t="shared" si="6"/>
        <v>-150.4</v>
      </c>
      <c r="K79" s="17">
        <v>370.88</v>
      </c>
      <c r="L79" s="17">
        <f t="shared" si="7"/>
        <v>-261.39999999999998</v>
      </c>
      <c r="M79" s="17"/>
    </row>
    <row r="80" spans="1:13" x14ac:dyDescent="0.25">
      <c r="A80" s="14">
        <v>74</v>
      </c>
      <c r="B80" s="15">
        <v>40541</v>
      </c>
      <c r="C80" s="15"/>
      <c r="D80" s="15">
        <v>40563</v>
      </c>
      <c r="E80" s="16" t="s">
        <v>856</v>
      </c>
      <c r="F80" s="17"/>
      <c r="G80" s="17"/>
      <c r="H80" s="17">
        <f t="shared" si="4"/>
        <v>-150.4</v>
      </c>
      <c r="I80" s="17">
        <f t="shared" si="5"/>
        <v>-632.28000000000009</v>
      </c>
      <c r="J80" s="17">
        <f t="shared" si="6"/>
        <v>-150.4</v>
      </c>
      <c r="K80" s="17">
        <v>370.88</v>
      </c>
      <c r="L80" s="17">
        <f t="shared" si="7"/>
        <v>-261.39999999999998</v>
      </c>
      <c r="M80" s="17" t="s">
        <v>857</v>
      </c>
    </row>
    <row r="81" spans="1:13" x14ac:dyDescent="0.25">
      <c r="A81" s="14">
        <v>75</v>
      </c>
      <c r="B81" s="15">
        <v>40571</v>
      </c>
      <c r="C81" s="15">
        <v>40571</v>
      </c>
      <c r="D81" s="15"/>
      <c r="E81" s="16" t="s">
        <v>22</v>
      </c>
      <c r="F81" s="17"/>
      <c r="G81" s="17">
        <v>101.69</v>
      </c>
      <c r="H81" s="17">
        <f t="shared" si="4"/>
        <v>-48.710000000000008</v>
      </c>
      <c r="I81" s="17">
        <f t="shared" si="5"/>
        <v>-530.59000000000015</v>
      </c>
      <c r="J81" s="17">
        <f t="shared" si="6"/>
        <v>-48.710000000000008</v>
      </c>
      <c r="K81" s="17">
        <v>370.88</v>
      </c>
      <c r="L81" s="17">
        <f t="shared" si="7"/>
        <v>-159.70999999999998</v>
      </c>
      <c r="M81" s="17"/>
    </row>
    <row r="82" spans="1:13" x14ac:dyDescent="0.25">
      <c r="A82" s="14">
        <v>76</v>
      </c>
      <c r="B82" s="15">
        <v>40571</v>
      </c>
      <c r="C82" s="15"/>
      <c r="D82" s="15">
        <v>40591</v>
      </c>
      <c r="E82" s="16" t="s">
        <v>858</v>
      </c>
      <c r="F82" s="17"/>
      <c r="G82" s="17"/>
      <c r="H82" s="17">
        <f t="shared" si="4"/>
        <v>-48.710000000000008</v>
      </c>
      <c r="I82" s="17">
        <f t="shared" si="5"/>
        <v>-530.59000000000015</v>
      </c>
      <c r="J82" s="17">
        <f t="shared" si="6"/>
        <v>-48.710000000000008</v>
      </c>
      <c r="K82" s="17">
        <v>370.88</v>
      </c>
      <c r="L82" s="17">
        <f t="shared" si="7"/>
        <v>-159.70999999999998</v>
      </c>
      <c r="M82" s="17" t="s">
        <v>859</v>
      </c>
    </row>
    <row r="83" spans="1:13" x14ac:dyDescent="0.25">
      <c r="A83" s="14">
        <v>77</v>
      </c>
      <c r="B83" s="15">
        <v>40603</v>
      </c>
      <c r="C83" s="15">
        <v>40603</v>
      </c>
      <c r="D83" s="15"/>
      <c r="E83" s="16" t="s">
        <v>22</v>
      </c>
      <c r="F83" s="17"/>
      <c r="G83" s="17">
        <v>113.55</v>
      </c>
      <c r="H83" s="17">
        <f t="shared" si="4"/>
        <v>64.839999999999989</v>
      </c>
      <c r="I83" s="17">
        <f t="shared" si="5"/>
        <v>-417.04000000000013</v>
      </c>
      <c r="J83" s="17">
        <f t="shared" si="6"/>
        <v>64.839999999999989</v>
      </c>
      <c r="K83" s="17">
        <v>370.88</v>
      </c>
      <c r="L83" s="17">
        <f t="shared" si="7"/>
        <v>-46.159999999999982</v>
      </c>
      <c r="M83" s="17"/>
    </row>
    <row r="84" spans="1:13" x14ac:dyDescent="0.25">
      <c r="A84" s="14">
        <v>78</v>
      </c>
      <c r="B84" s="15">
        <v>40603</v>
      </c>
      <c r="C84" s="15"/>
      <c r="D84" s="15">
        <v>40623</v>
      </c>
      <c r="E84" s="16" t="s">
        <v>860</v>
      </c>
      <c r="F84" s="17"/>
      <c r="G84" s="17"/>
      <c r="H84" s="17">
        <f t="shared" si="4"/>
        <v>64.839999999999989</v>
      </c>
      <c r="I84" s="17">
        <f t="shared" si="5"/>
        <v>-417.04000000000013</v>
      </c>
      <c r="J84" s="17">
        <f t="shared" si="6"/>
        <v>64.839999999999989</v>
      </c>
      <c r="K84" s="17">
        <v>370.88</v>
      </c>
      <c r="L84" s="17">
        <f t="shared" si="7"/>
        <v>-46.159999999999982</v>
      </c>
      <c r="M84" s="17" t="s">
        <v>861</v>
      </c>
    </row>
    <row r="85" spans="1:13" x14ac:dyDescent="0.25">
      <c r="A85" s="14">
        <v>79</v>
      </c>
      <c r="B85" s="15">
        <v>40632</v>
      </c>
      <c r="C85" s="15">
        <v>40632</v>
      </c>
      <c r="D85" s="15"/>
      <c r="E85" s="16" t="s">
        <v>22</v>
      </c>
      <c r="F85" s="17"/>
      <c r="G85" s="17">
        <v>90.28</v>
      </c>
      <c r="H85" s="17">
        <f t="shared" si="4"/>
        <v>155.12</v>
      </c>
      <c r="I85" s="17">
        <f t="shared" si="5"/>
        <v>-326.7600000000001</v>
      </c>
      <c r="J85" s="17">
        <f t="shared" si="6"/>
        <v>155.12</v>
      </c>
      <c r="K85" s="17">
        <v>370.88</v>
      </c>
      <c r="L85" s="17">
        <f t="shared" si="7"/>
        <v>44.120000000000019</v>
      </c>
      <c r="M85" s="17"/>
    </row>
    <row r="86" spans="1:13" x14ac:dyDescent="0.25">
      <c r="A86" s="14">
        <v>80</v>
      </c>
      <c r="B86" s="15">
        <v>40632</v>
      </c>
      <c r="C86" s="15"/>
      <c r="D86" s="15">
        <v>40652</v>
      </c>
      <c r="E86" s="16" t="s">
        <v>862</v>
      </c>
      <c r="F86" s="17"/>
      <c r="G86" s="17"/>
      <c r="H86" s="17">
        <f t="shared" si="4"/>
        <v>155.12</v>
      </c>
      <c r="I86" s="17">
        <f t="shared" si="5"/>
        <v>-326.7600000000001</v>
      </c>
      <c r="J86" s="17">
        <f t="shared" si="6"/>
        <v>155.12</v>
      </c>
      <c r="K86" s="17">
        <v>370.88</v>
      </c>
      <c r="L86" s="17">
        <f t="shared" si="7"/>
        <v>44.120000000000019</v>
      </c>
      <c r="M86" s="17" t="s">
        <v>863</v>
      </c>
    </row>
    <row r="87" spans="1:13" x14ac:dyDescent="0.25">
      <c r="A87" s="14">
        <v>81</v>
      </c>
      <c r="B87" s="15">
        <v>40638</v>
      </c>
      <c r="C87" s="15">
        <v>40661</v>
      </c>
      <c r="D87" s="15"/>
      <c r="E87" s="16" t="s">
        <v>21</v>
      </c>
      <c r="F87" s="17"/>
      <c r="G87" s="17">
        <v>0.65</v>
      </c>
      <c r="H87" s="17">
        <f t="shared" si="4"/>
        <v>155.77000000000001</v>
      </c>
      <c r="I87" s="17">
        <f t="shared" si="5"/>
        <v>-326.11000000000013</v>
      </c>
      <c r="J87" s="17">
        <f t="shared" si="6"/>
        <v>155.77000000000001</v>
      </c>
      <c r="K87" s="17">
        <v>370.88</v>
      </c>
      <c r="L87" s="17">
        <f t="shared" si="7"/>
        <v>44.770000000000017</v>
      </c>
      <c r="M87" s="17"/>
    </row>
    <row r="88" spans="1:13" x14ac:dyDescent="0.25">
      <c r="A88" s="14">
        <v>82</v>
      </c>
      <c r="B88" s="15">
        <v>40653</v>
      </c>
      <c r="C88" s="15"/>
      <c r="D88" s="15">
        <v>40668</v>
      </c>
      <c r="E88" s="16" t="s">
        <v>864</v>
      </c>
      <c r="F88" s="17"/>
      <c r="G88" s="17"/>
      <c r="H88" s="17">
        <f t="shared" si="4"/>
        <v>155.77000000000001</v>
      </c>
      <c r="I88" s="17">
        <f t="shared" si="5"/>
        <v>-326.11000000000013</v>
      </c>
      <c r="J88" s="17">
        <f t="shared" si="6"/>
        <v>155.77000000000001</v>
      </c>
      <c r="K88" s="17">
        <v>370.88</v>
      </c>
      <c r="L88" s="17">
        <f t="shared" si="7"/>
        <v>44.770000000000017</v>
      </c>
      <c r="M88" s="17" t="s">
        <v>596</v>
      </c>
    </row>
    <row r="89" spans="1:13" x14ac:dyDescent="0.25">
      <c r="A89" s="14">
        <v>83</v>
      </c>
      <c r="B89" s="15">
        <v>40661</v>
      </c>
      <c r="C89" s="15">
        <v>40661</v>
      </c>
      <c r="D89" s="15"/>
      <c r="E89" s="16" t="s">
        <v>22</v>
      </c>
      <c r="F89" s="17"/>
      <c r="G89" s="17">
        <v>90.36</v>
      </c>
      <c r="H89" s="17">
        <f t="shared" si="4"/>
        <v>246.13</v>
      </c>
      <c r="I89" s="17">
        <f t="shared" si="5"/>
        <v>-235.75000000000011</v>
      </c>
      <c r="J89" s="17">
        <f t="shared" si="6"/>
        <v>246.13</v>
      </c>
      <c r="K89" s="17">
        <v>370.88</v>
      </c>
      <c r="L89" s="17">
        <f t="shared" si="7"/>
        <v>135.13000000000002</v>
      </c>
      <c r="M89" s="17"/>
    </row>
    <row r="90" spans="1:13" x14ac:dyDescent="0.25">
      <c r="A90" s="14">
        <v>84</v>
      </c>
      <c r="B90" s="15">
        <v>40661</v>
      </c>
      <c r="C90" s="15"/>
      <c r="D90" s="15">
        <v>40681</v>
      </c>
      <c r="E90" s="16" t="s">
        <v>865</v>
      </c>
      <c r="F90" s="17"/>
      <c r="G90" s="17"/>
      <c r="H90" s="17">
        <f t="shared" si="4"/>
        <v>246.13</v>
      </c>
      <c r="I90" s="17">
        <f t="shared" si="5"/>
        <v>-235.75000000000011</v>
      </c>
      <c r="J90" s="17">
        <f t="shared" si="6"/>
        <v>246.13</v>
      </c>
      <c r="K90" s="17">
        <v>370.88</v>
      </c>
      <c r="L90" s="17">
        <f t="shared" si="7"/>
        <v>135.13000000000002</v>
      </c>
      <c r="M90" s="17" t="s">
        <v>866</v>
      </c>
    </row>
    <row r="91" spans="1:13" x14ac:dyDescent="0.25">
      <c r="A91" s="14">
        <v>85</v>
      </c>
      <c r="B91" s="15">
        <v>40665</v>
      </c>
      <c r="C91" s="15"/>
      <c r="D91" s="15">
        <v>40673</v>
      </c>
      <c r="E91" s="16" t="s">
        <v>867</v>
      </c>
      <c r="F91" s="17"/>
      <c r="G91" s="17"/>
      <c r="H91" s="17">
        <f t="shared" si="4"/>
        <v>246.13</v>
      </c>
      <c r="I91" s="17">
        <f t="shared" si="5"/>
        <v>-235.75000000000011</v>
      </c>
      <c r="J91" s="17">
        <f t="shared" si="6"/>
        <v>246.13</v>
      </c>
      <c r="K91" s="17">
        <v>370.88</v>
      </c>
      <c r="L91" s="17">
        <f t="shared" si="7"/>
        <v>135.13000000000002</v>
      </c>
      <c r="M91" s="17" t="s">
        <v>599</v>
      </c>
    </row>
    <row r="92" spans="1:13" x14ac:dyDescent="0.25">
      <c r="A92" s="14">
        <v>86</v>
      </c>
      <c r="B92" s="15">
        <v>40667</v>
      </c>
      <c r="C92" s="15"/>
      <c r="D92" s="15"/>
      <c r="E92" s="16" t="s">
        <v>21</v>
      </c>
      <c r="F92" s="17"/>
      <c r="G92" s="17">
        <v>1.55</v>
      </c>
      <c r="H92" s="17">
        <f t="shared" si="4"/>
        <v>247.68</v>
      </c>
      <c r="I92" s="17">
        <f t="shared" si="5"/>
        <v>-234.2000000000001</v>
      </c>
      <c r="J92" s="17">
        <f t="shared" si="6"/>
        <v>247.68</v>
      </c>
      <c r="K92" s="17">
        <v>370.88</v>
      </c>
      <c r="L92" s="17">
        <f t="shared" si="7"/>
        <v>136.68000000000004</v>
      </c>
      <c r="M92" s="17"/>
    </row>
    <row r="93" spans="1:13" x14ac:dyDescent="0.25">
      <c r="A93" s="14">
        <v>87</v>
      </c>
      <c r="B93" s="15">
        <v>40682</v>
      </c>
      <c r="C93" s="15"/>
      <c r="D93" s="15">
        <v>40700</v>
      </c>
      <c r="E93" s="16" t="s">
        <v>868</v>
      </c>
      <c r="F93" s="17"/>
      <c r="G93" s="17"/>
      <c r="H93" s="17">
        <f t="shared" si="4"/>
        <v>247.68</v>
      </c>
      <c r="I93" s="17">
        <f t="shared" si="5"/>
        <v>-234.2000000000001</v>
      </c>
      <c r="J93" s="17">
        <f t="shared" si="6"/>
        <v>247.68</v>
      </c>
      <c r="K93" s="17">
        <v>370.88</v>
      </c>
      <c r="L93" s="17">
        <f t="shared" si="7"/>
        <v>136.68000000000004</v>
      </c>
      <c r="M93" s="17" t="s">
        <v>596</v>
      </c>
    </row>
    <row r="94" spans="1:13" x14ac:dyDescent="0.25">
      <c r="A94" s="14">
        <v>88</v>
      </c>
      <c r="B94" s="15">
        <v>40684</v>
      </c>
      <c r="C94" s="15"/>
      <c r="D94" s="15"/>
      <c r="E94" s="16" t="s">
        <v>172</v>
      </c>
      <c r="F94" s="17"/>
      <c r="G94" s="17"/>
      <c r="H94" s="17">
        <f t="shared" si="4"/>
        <v>247.68</v>
      </c>
      <c r="I94" s="17">
        <f t="shared" si="5"/>
        <v>-234.2000000000001</v>
      </c>
      <c r="J94" s="17">
        <f t="shared" si="6"/>
        <v>247.68</v>
      </c>
      <c r="K94" s="17">
        <v>370.88</v>
      </c>
      <c r="L94" s="17">
        <f t="shared" si="7"/>
        <v>136.68000000000004</v>
      </c>
      <c r="M94" s="17"/>
    </row>
    <row r="95" spans="1:13" x14ac:dyDescent="0.25">
      <c r="A95" s="14">
        <v>89</v>
      </c>
      <c r="B95" s="15">
        <v>40684</v>
      </c>
      <c r="C95" s="15"/>
      <c r="D95" s="15"/>
      <c r="E95" s="16" t="s">
        <v>221</v>
      </c>
      <c r="F95" s="17"/>
      <c r="G95" s="17">
        <v>67.39</v>
      </c>
      <c r="H95" s="17">
        <f>H93-F95+G95</f>
        <v>315.07</v>
      </c>
      <c r="I95" s="17">
        <f>I93-F95+G95</f>
        <v>-166.81000000000012</v>
      </c>
      <c r="J95" s="17">
        <f>J93+G95-F95</f>
        <v>315.07</v>
      </c>
      <c r="K95" s="17">
        <v>370.88</v>
      </c>
      <c r="L95" s="17">
        <f>L93-F95+G95</f>
        <v>204.07000000000005</v>
      </c>
      <c r="M95" s="17"/>
    </row>
    <row r="96" spans="1:13" x14ac:dyDescent="0.25">
      <c r="A96" s="14">
        <v>90</v>
      </c>
      <c r="B96" s="15">
        <v>40684</v>
      </c>
      <c r="C96" s="15"/>
      <c r="D96" s="15"/>
      <c r="E96" s="16" t="s">
        <v>869</v>
      </c>
      <c r="F96" s="17">
        <f>37*3</f>
        <v>111</v>
      </c>
      <c r="G96" s="17"/>
      <c r="H96" s="17">
        <f t="shared" ref="H96:H97" si="8">H95-F96+G96</f>
        <v>204.07</v>
      </c>
      <c r="I96" s="17">
        <f>I95-F96+G96+111</f>
        <v>-166.81000000000012</v>
      </c>
      <c r="J96" s="17">
        <f t="shared" ref="J96:J97" si="9">J95+G96-F96</f>
        <v>204.07</v>
      </c>
      <c r="K96" s="17">
        <v>370.88</v>
      </c>
      <c r="L96" s="17">
        <f>L95-F96+G96+111</f>
        <v>204.07000000000005</v>
      </c>
      <c r="M96" s="17"/>
    </row>
    <row r="97" spans="1:13" x14ac:dyDescent="0.25">
      <c r="A97" s="14">
        <v>91</v>
      </c>
      <c r="B97" s="15">
        <v>40684</v>
      </c>
      <c r="C97" s="15"/>
      <c r="D97" s="15"/>
      <c r="E97" s="16" t="s">
        <v>60</v>
      </c>
      <c r="F97" s="17">
        <v>16.13</v>
      </c>
      <c r="G97" s="17"/>
      <c r="H97" s="17">
        <f t="shared" si="8"/>
        <v>187.94</v>
      </c>
      <c r="I97" s="17">
        <f t="shared" ref="I97" si="10">I96-F97+G97</f>
        <v>-182.94000000000011</v>
      </c>
      <c r="J97" s="17">
        <f t="shared" si="9"/>
        <v>187.94</v>
      </c>
      <c r="K97" s="17">
        <v>370.88</v>
      </c>
      <c r="L97" s="17">
        <f t="shared" ref="L97" si="11">L96-F97+G97</f>
        <v>187.94000000000005</v>
      </c>
      <c r="M97" s="17"/>
    </row>
    <row r="98" spans="1:13" x14ac:dyDescent="0.25">
      <c r="A98" s="14">
        <v>92</v>
      </c>
      <c r="B98" s="15">
        <v>40684</v>
      </c>
      <c r="C98" s="15"/>
      <c r="D98" s="15"/>
      <c r="E98" s="16" t="s">
        <v>870</v>
      </c>
      <c r="F98" s="17">
        <v>2244.91</v>
      </c>
      <c r="G98" s="17">
        <v>2244.81</v>
      </c>
      <c r="H98" s="17">
        <f t="shared" si="4"/>
        <v>187.84000000000015</v>
      </c>
      <c r="I98" s="17">
        <f>I97-F98+G98+0.1</f>
        <v>-182.93999999999997</v>
      </c>
      <c r="J98" s="17">
        <f t="shared" si="6"/>
        <v>187.84000000000015</v>
      </c>
      <c r="K98" s="17">
        <v>370.88</v>
      </c>
      <c r="L98" s="17">
        <f>L97-F98+G98+0.1</f>
        <v>187.94000000000014</v>
      </c>
      <c r="M98" s="17" t="s">
        <v>871</v>
      </c>
    </row>
    <row r="99" spans="1:13" x14ac:dyDescent="0.25">
      <c r="A99" s="14">
        <v>93</v>
      </c>
      <c r="B99" s="15">
        <v>40684</v>
      </c>
      <c r="C99" s="15"/>
      <c r="D99" s="15"/>
      <c r="E99" s="16" t="s">
        <v>29</v>
      </c>
      <c r="F99" s="17"/>
      <c r="G99" s="17">
        <v>133</v>
      </c>
      <c r="H99" s="17">
        <f t="shared" si="4"/>
        <v>320.84000000000015</v>
      </c>
      <c r="I99" s="17">
        <f t="shared" si="5"/>
        <v>-49.939999999999969</v>
      </c>
      <c r="J99" s="17">
        <f t="shared" si="6"/>
        <v>320.84000000000015</v>
      </c>
      <c r="K99" s="17">
        <v>370.88</v>
      </c>
      <c r="L99" s="17">
        <f t="shared" si="7"/>
        <v>320.94000000000017</v>
      </c>
      <c r="M99" s="17"/>
    </row>
    <row r="100" spans="1:13" x14ac:dyDescent="0.25">
      <c r="A100" s="14">
        <v>94</v>
      </c>
      <c r="B100" s="15">
        <v>40684</v>
      </c>
      <c r="C100" s="15"/>
      <c r="D100" s="15"/>
      <c r="E100" s="16" t="s">
        <v>29</v>
      </c>
      <c r="F100" s="17"/>
      <c r="G100" s="17">
        <v>133</v>
      </c>
      <c r="H100" s="17">
        <f t="shared" si="4"/>
        <v>453.84000000000015</v>
      </c>
      <c r="I100" s="17">
        <f t="shared" si="5"/>
        <v>83.060000000000031</v>
      </c>
      <c r="J100" s="17">
        <f t="shared" si="6"/>
        <v>453.84000000000015</v>
      </c>
      <c r="K100" s="17">
        <v>370.88</v>
      </c>
      <c r="L100" s="17">
        <f t="shared" si="7"/>
        <v>453.94000000000017</v>
      </c>
      <c r="M100" s="17"/>
    </row>
    <row r="101" spans="1:13" x14ac:dyDescent="0.25">
      <c r="A101" s="14">
        <v>95</v>
      </c>
      <c r="B101" s="15">
        <v>40684</v>
      </c>
      <c r="C101" s="15"/>
      <c r="D101" s="15"/>
      <c r="E101" s="16" t="s">
        <v>383</v>
      </c>
      <c r="F101" s="17">
        <v>133</v>
      </c>
      <c r="G101" s="17"/>
      <c r="H101" s="17">
        <f t="shared" si="4"/>
        <v>320.84000000000015</v>
      </c>
      <c r="I101" s="17">
        <f t="shared" si="5"/>
        <v>-49.939999999999969</v>
      </c>
      <c r="J101" s="17">
        <f t="shared" si="6"/>
        <v>320.84000000000015</v>
      </c>
      <c r="K101" s="17">
        <v>370.88</v>
      </c>
      <c r="L101" s="17">
        <f t="shared" si="7"/>
        <v>320.94000000000017</v>
      </c>
      <c r="M101" s="17"/>
    </row>
    <row r="102" spans="1:13" x14ac:dyDescent="0.25">
      <c r="A102" s="14">
        <v>96</v>
      </c>
      <c r="B102" s="15">
        <v>40684</v>
      </c>
      <c r="C102" s="15"/>
      <c r="D102" s="15"/>
      <c r="E102" s="16" t="s">
        <v>34</v>
      </c>
      <c r="F102" s="17">
        <v>0.13</v>
      </c>
      <c r="G102" s="17"/>
      <c r="H102" s="17">
        <f t="shared" si="4"/>
        <v>320.71000000000015</v>
      </c>
      <c r="I102" s="17">
        <f t="shared" si="5"/>
        <v>-50.069999999999972</v>
      </c>
      <c r="J102" s="17">
        <f t="shared" si="6"/>
        <v>320.71000000000015</v>
      </c>
      <c r="K102" s="17">
        <v>370.88</v>
      </c>
      <c r="L102" s="17">
        <f t="shared" si="7"/>
        <v>320.81000000000017</v>
      </c>
      <c r="M102" s="17"/>
    </row>
    <row r="103" spans="1:13" x14ac:dyDescent="0.25">
      <c r="A103" s="14">
        <v>97</v>
      </c>
      <c r="B103" s="15">
        <v>40684</v>
      </c>
      <c r="C103" s="15"/>
      <c r="D103" s="15"/>
      <c r="E103" s="16" t="s">
        <v>46</v>
      </c>
      <c r="F103" s="17">
        <v>112</v>
      </c>
      <c r="G103" s="17"/>
      <c r="H103" s="17">
        <f t="shared" si="4"/>
        <v>208.71000000000015</v>
      </c>
      <c r="I103" s="17">
        <f t="shared" si="5"/>
        <v>-162.06999999999996</v>
      </c>
      <c r="J103" s="17">
        <f t="shared" si="6"/>
        <v>208.71000000000015</v>
      </c>
      <c r="K103" s="17">
        <v>370.88</v>
      </c>
      <c r="L103" s="17">
        <f t="shared" si="7"/>
        <v>208.81000000000017</v>
      </c>
      <c r="M103" s="17"/>
    </row>
    <row r="104" spans="1:13" x14ac:dyDescent="0.25">
      <c r="A104" s="14">
        <v>98</v>
      </c>
      <c r="B104" s="15">
        <v>40684</v>
      </c>
      <c r="C104" s="15"/>
      <c r="D104" s="15"/>
      <c r="E104" s="16" t="s">
        <v>221</v>
      </c>
      <c r="F104" s="17">
        <v>67.39</v>
      </c>
      <c r="G104" s="17"/>
      <c r="H104" s="17">
        <f t="shared" si="4"/>
        <v>141.32000000000016</v>
      </c>
      <c r="I104" s="17">
        <f t="shared" si="5"/>
        <v>-229.45999999999998</v>
      </c>
      <c r="J104" s="17">
        <f t="shared" si="6"/>
        <v>141.32000000000016</v>
      </c>
      <c r="K104" s="17">
        <v>370.88</v>
      </c>
      <c r="L104" s="17">
        <f t="shared" si="7"/>
        <v>141.42000000000019</v>
      </c>
      <c r="M104" s="17"/>
    </row>
    <row r="105" spans="1:13" x14ac:dyDescent="0.25">
      <c r="A105" s="14">
        <v>99</v>
      </c>
      <c r="B105" s="15">
        <v>15123</v>
      </c>
      <c r="C105" s="15"/>
      <c r="D105" s="15"/>
      <c r="E105" s="16" t="s">
        <v>22</v>
      </c>
      <c r="F105" s="17"/>
      <c r="G105" s="17">
        <v>81.28</v>
      </c>
      <c r="H105" s="17">
        <f t="shared" si="4"/>
        <v>222.60000000000016</v>
      </c>
      <c r="I105" s="17">
        <f t="shared" si="5"/>
        <v>-148.17999999999998</v>
      </c>
      <c r="J105" s="17">
        <f t="shared" si="6"/>
        <v>222.60000000000016</v>
      </c>
      <c r="K105" s="17">
        <v>370.88</v>
      </c>
      <c r="L105" s="17">
        <f t="shared" si="7"/>
        <v>222.70000000000019</v>
      </c>
      <c r="M105" s="17"/>
    </row>
    <row r="106" spans="1:13" x14ac:dyDescent="0.25">
      <c r="A106" s="14">
        <v>100</v>
      </c>
      <c r="B106" s="15">
        <v>40700</v>
      </c>
      <c r="C106" s="15"/>
      <c r="D106" s="15"/>
      <c r="E106" s="16" t="s">
        <v>799</v>
      </c>
      <c r="F106" s="17"/>
      <c r="G106" s="17"/>
      <c r="H106" s="17">
        <f t="shared" si="4"/>
        <v>222.60000000000016</v>
      </c>
      <c r="I106" s="17">
        <f t="shared" si="5"/>
        <v>-148.17999999999998</v>
      </c>
      <c r="J106" s="17">
        <f t="shared" si="6"/>
        <v>222.60000000000016</v>
      </c>
      <c r="K106" s="17">
        <v>370.88</v>
      </c>
      <c r="L106" s="17">
        <f t="shared" si="7"/>
        <v>222.70000000000019</v>
      </c>
      <c r="M106" s="17"/>
    </row>
    <row r="107" spans="1:13" x14ac:dyDescent="0.25">
      <c r="A107" s="14">
        <v>101</v>
      </c>
      <c r="B107" s="15">
        <v>40700</v>
      </c>
      <c r="C107" s="15"/>
      <c r="D107" s="15"/>
      <c r="E107" s="16" t="s">
        <v>31</v>
      </c>
      <c r="F107" s="17">
        <v>594</v>
      </c>
      <c r="G107" s="17">
        <v>594</v>
      </c>
      <c r="H107" s="17">
        <f>H105-F107+G107</f>
        <v>222.60000000000014</v>
      </c>
      <c r="I107" s="17">
        <f>I105-F107+G107</f>
        <v>-148.17999999999995</v>
      </c>
      <c r="J107" s="17">
        <f>J105+G107-F107</f>
        <v>222.60000000000014</v>
      </c>
      <c r="K107" s="17">
        <v>370.88</v>
      </c>
      <c r="L107" s="17">
        <f>L105-F107+G107</f>
        <v>222.70000000000016</v>
      </c>
      <c r="M107" s="17"/>
    </row>
    <row r="108" spans="1:13" x14ac:dyDescent="0.25">
      <c r="A108" s="14">
        <v>102</v>
      </c>
      <c r="B108" s="15">
        <v>40700</v>
      </c>
      <c r="C108" s="15"/>
      <c r="D108" s="15"/>
      <c r="E108" s="16" t="s">
        <v>31</v>
      </c>
      <c r="F108" s="17">
        <v>315</v>
      </c>
      <c r="G108" s="17">
        <v>315</v>
      </c>
      <c r="H108" s="17">
        <f t="shared" si="4"/>
        <v>222.60000000000014</v>
      </c>
      <c r="I108" s="17">
        <f t="shared" si="5"/>
        <v>-148.17999999999995</v>
      </c>
      <c r="J108" s="17">
        <f t="shared" si="6"/>
        <v>222.60000000000014</v>
      </c>
      <c r="K108" s="17">
        <v>370.88</v>
      </c>
      <c r="L108" s="17">
        <f t="shared" si="7"/>
        <v>222.70000000000016</v>
      </c>
      <c r="M108" s="17"/>
    </row>
    <row r="109" spans="1:13" x14ac:dyDescent="0.25">
      <c r="A109" s="14">
        <v>103</v>
      </c>
      <c r="B109" s="15">
        <v>40701</v>
      </c>
      <c r="C109" s="15"/>
      <c r="D109" s="15"/>
      <c r="E109" s="16" t="s">
        <v>172</v>
      </c>
      <c r="F109" s="17"/>
      <c r="G109" s="17"/>
      <c r="H109" s="17">
        <f t="shared" si="4"/>
        <v>222.60000000000014</v>
      </c>
      <c r="I109" s="17">
        <f t="shared" si="5"/>
        <v>-148.17999999999995</v>
      </c>
      <c r="J109" s="17">
        <f t="shared" si="6"/>
        <v>222.60000000000014</v>
      </c>
      <c r="K109" s="17">
        <v>370.88</v>
      </c>
      <c r="L109" s="17">
        <f t="shared" si="7"/>
        <v>222.70000000000016</v>
      </c>
      <c r="M109" s="17"/>
    </row>
    <row r="110" spans="1:13" x14ac:dyDescent="0.25">
      <c r="A110" s="14">
        <v>104</v>
      </c>
      <c r="B110" s="15">
        <v>40701</v>
      </c>
      <c r="C110" s="15"/>
      <c r="D110" s="15">
        <v>40721</v>
      </c>
      <c r="E110" s="16" t="s">
        <v>872</v>
      </c>
      <c r="F110" s="17"/>
      <c r="G110" s="17"/>
      <c r="H110" s="17">
        <f>H108-F110+G110</f>
        <v>222.60000000000014</v>
      </c>
      <c r="I110" s="17">
        <f>I108-F110+G110</f>
        <v>-148.17999999999995</v>
      </c>
      <c r="J110" s="17">
        <f>J108+G110-F110</f>
        <v>222.60000000000014</v>
      </c>
      <c r="K110" s="17">
        <v>370.88</v>
      </c>
      <c r="L110" s="17">
        <f>L108-F110+G110</f>
        <v>222.70000000000016</v>
      </c>
      <c r="M110" s="17" t="s">
        <v>873</v>
      </c>
    </row>
    <row r="111" spans="1:13" x14ac:dyDescent="0.25">
      <c r="A111" s="14">
        <v>105</v>
      </c>
      <c r="B111" s="15">
        <v>40703</v>
      </c>
      <c r="C111" s="15"/>
      <c r="D111" s="15"/>
      <c r="E111" s="16" t="s">
        <v>85</v>
      </c>
      <c r="F111" s="17"/>
      <c r="G111" s="17"/>
      <c r="H111" s="17">
        <f t="shared" ref="H111" si="12">H110-F111+G111</f>
        <v>222.60000000000014</v>
      </c>
      <c r="I111" s="17">
        <f t="shared" ref="I111" si="13">I110-F111+G111</f>
        <v>-148.17999999999995</v>
      </c>
      <c r="J111" s="17">
        <f t="shared" ref="J111" si="14">J110+G111-F111</f>
        <v>222.60000000000014</v>
      </c>
      <c r="K111" s="17">
        <v>370.88</v>
      </c>
      <c r="L111" s="17">
        <f t="shared" ref="L111" si="15">L110-F111+G111</f>
        <v>222.70000000000016</v>
      </c>
      <c r="M111" s="17" t="s">
        <v>87</v>
      </c>
    </row>
    <row r="112" spans="1:13" x14ac:dyDescent="0.25">
      <c r="A112" s="14">
        <v>106</v>
      </c>
      <c r="B112" s="15">
        <v>40717</v>
      </c>
      <c r="C112" s="15">
        <v>40722</v>
      </c>
      <c r="D112" s="15"/>
      <c r="E112" s="16" t="s">
        <v>31</v>
      </c>
      <c r="F112" s="17">
        <v>147</v>
      </c>
      <c r="G112" s="17"/>
      <c r="H112" s="17">
        <f>H110-F112+G112</f>
        <v>75.600000000000136</v>
      </c>
      <c r="I112" s="17">
        <f>I110-F112+G112</f>
        <v>-295.17999999999995</v>
      </c>
      <c r="J112" s="17">
        <f>J110+G112-F112</f>
        <v>75.600000000000136</v>
      </c>
      <c r="K112" s="17">
        <v>370.88</v>
      </c>
      <c r="L112" s="17">
        <f>L110-F112+G112</f>
        <v>75.700000000000159</v>
      </c>
      <c r="M112" s="17" t="s">
        <v>96</v>
      </c>
    </row>
    <row r="113" spans="1:13" x14ac:dyDescent="0.25">
      <c r="A113" s="14">
        <v>107</v>
      </c>
      <c r="B113" s="15">
        <v>40722</v>
      </c>
      <c r="C113" s="15">
        <v>40722</v>
      </c>
      <c r="D113" s="15"/>
      <c r="E113" s="16" t="s">
        <v>22</v>
      </c>
      <c r="F113" s="17"/>
      <c r="G113" s="17">
        <v>75.239999999999995</v>
      </c>
      <c r="H113" s="17">
        <f t="shared" si="4"/>
        <v>150.84000000000015</v>
      </c>
      <c r="I113" s="17">
        <f t="shared" si="5"/>
        <v>-219.93999999999994</v>
      </c>
      <c r="J113" s="17">
        <f t="shared" si="6"/>
        <v>150.84000000000015</v>
      </c>
      <c r="K113" s="17">
        <v>370.88</v>
      </c>
      <c r="L113" s="17">
        <f t="shared" si="7"/>
        <v>150.94000000000017</v>
      </c>
      <c r="M113" s="17"/>
    </row>
    <row r="114" spans="1:13" x14ac:dyDescent="0.25">
      <c r="A114" s="14">
        <v>108</v>
      </c>
      <c r="B114" s="15">
        <v>40722</v>
      </c>
      <c r="C114" s="15"/>
      <c r="D114" s="15">
        <v>40743</v>
      </c>
      <c r="E114" s="16" t="s">
        <v>874</v>
      </c>
      <c r="F114" s="17"/>
      <c r="G114" s="17"/>
      <c r="H114" s="17">
        <f t="shared" si="4"/>
        <v>150.84000000000015</v>
      </c>
      <c r="I114" s="17">
        <f t="shared" si="5"/>
        <v>-219.93999999999994</v>
      </c>
      <c r="J114" s="17">
        <f t="shared" si="6"/>
        <v>150.84000000000015</v>
      </c>
      <c r="K114" s="17">
        <v>370.88</v>
      </c>
      <c r="L114" s="17">
        <f t="shared" si="7"/>
        <v>150.94000000000017</v>
      </c>
      <c r="M114" s="17" t="s">
        <v>875</v>
      </c>
    </row>
    <row r="115" spans="1:13" x14ac:dyDescent="0.25">
      <c r="A115" s="14">
        <v>109</v>
      </c>
      <c r="B115" s="15">
        <v>40745</v>
      </c>
      <c r="C115" s="15">
        <v>40752</v>
      </c>
      <c r="D115" s="15"/>
      <c r="E115" s="16" t="s">
        <v>21</v>
      </c>
      <c r="F115" s="17"/>
      <c r="G115" s="17">
        <v>0.76</v>
      </c>
      <c r="H115" s="17">
        <f t="shared" si="4"/>
        <v>151.60000000000014</v>
      </c>
      <c r="I115" s="17">
        <f t="shared" si="5"/>
        <v>-219.17999999999995</v>
      </c>
      <c r="J115" s="17">
        <f t="shared" si="6"/>
        <v>151.60000000000014</v>
      </c>
      <c r="K115" s="17">
        <v>370.88</v>
      </c>
      <c r="L115" s="17">
        <f t="shared" si="7"/>
        <v>151.70000000000016</v>
      </c>
      <c r="M115" s="17"/>
    </row>
    <row r="116" spans="1:13" x14ac:dyDescent="0.25">
      <c r="A116" s="14">
        <v>110</v>
      </c>
      <c r="B116" s="15">
        <v>40752</v>
      </c>
      <c r="C116" s="15">
        <v>40752</v>
      </c>
      <c r="D116" s="15"/>
      <c r="E116" s="16" t="s">
        <v>22</v>
      </c>
      <c r="F116" s="17"/>
      <c r="G116" s="17">
        <v>43.88</v>
      </c>
      <c r="H116" s="17">
        <f t="shared" si="4"/>
        <v>195.48000000000013</v>
      </c>
      <c r="I116" s="17">
        <f t="shared" si="5"/>
        <v>-175.29999999999995</v>
      </c>
      <c r="J116" s="17">
        <f t="shared" si="6"/>
        <v>195.48000000000013</v>
      </c>
      <c r="K116" s="17">
        <v>370.88</v>
      </c>
      <c r="L116" s="17">
        <f t="shared" si="7"/>
        <v>195.58000000000015</v>
      </c>
      <c r="M116" s="17"/>
    </row>
    <row r="117" spans="1:13" x14ac:dyDescent="0.25">
      <c r="A117" s="14">
        <v>111</v>
      </c>
      <c r="B117" s="15">
        <v>40752</v>
      </c>
      <c r="C117" s="15"/>
      <c r="D117" s="15">
        <v>40773</v>
      </c>
      <c r="E117" s="16" t="s">
        <v>876</v>
      </c>
      <c r="F117" s="17"/>
      <c r="G117" s="17"/>
      <c r="H117" s="17">
        <f t="shared" si="4"/>
        <v>195.48000000000013</v>
      </c>
      <c r="I117" s="17">
        <f t="shared" si="5"/>
        <v>-175.29999999999995</v>
      </c>
      <c r="J117" s="17">
        <f t="shared" si="6"/>
        <v>195.48000000000013</v>
      </c>
      <c r="K117" s="17">
        <v>370.88</v>
      </c>
      <c r="L117" s="17">
        <f t="shared" si="7"/>
        <v>195.58000000000015</v>
      </c>
      <c r="M117" s="17" t="s">
        <v>877</v>
      </c>
    </row>
    <row r="118" spans="1:13" x14ac:dyDescent="0.25">
      <c r="A118" s="14">
        <v>112</v>
      </c>
      <c r="B118" s="15">
        <v>40758</v>
      </c>
      <c r="C118" s="15">
        <v>40784</v>
      </c>
      <c r="D118" s="15"/>
      <c r="E118" s="16" t="s">
        <v>21</v>
      </c>
      <c r="F118" s="17"/>
      <c r="G118" s="17">
        <v>0.75</v>
      </c>
      <c r="H118" s="17">
        <f t="shared" si="4"/>
        <v>196.23000000000013</v>
      </c>
      <c r="I118" s="17">
        <f t="shared" si="5"/>
        <v>-174.54999999999995</v>
      </c>
      <c r="J118" s="17">
        <f t="shared" si="6"/>
        <v>196.23000000000013</v>
      </c>
      <c r="K118" s="17">
        <v>370.88</v>
      </c>
      <c r="L118" s="17">
        <f t="shared" si="7"/>
        <v>196.33000000000015</v>
      </c>
      <c r="M118" s="17"/>
    </row>
    <row r="119" spans="1:13" x14ac:dyDescent="0.25">
      <c r="A119" s="14">
        <v>113</v>
      </c>
      <c r="B119" s="15">
        <v>40774</v>
      </c>
      <c r="C119" s="15">
        <v>40784</v>
      </c>
      <c r="D119" s="15"/>
      <c r="E119" s="16" t="s">
        <v>21</v>
      </c>
      <c r="F119" s="17"/>
      <c r="G119" s="17">
        <v>0.76</v>
      </c>
      <c r="H119" s="17">
        <f t="shared" si="4"/>
        <v>196.99000000000012</v>
      </c>
      <c r="I119" s="17">
        <f t="shared" si="5"/>
        <v>-173.78999999999996</v>
      </c>
      <c r="J119" s="17">
        <f t="shared" si="6"/>
        <v>196.99000000000012</v>
      </c>
      <c r="K119" s="17">
        <v>370.88</v>
      </c>
      <c r="L119" s="17">
        <f t="shared" si="7"/>
        <v>197.09000000000015</v>
      </c>
      <c r="M119" s="17"/>
    </row>
    <row r="120" spans="1:13" x14ac:dyDescent="0.25">
      <c r="A120" s="14">
        <v>114</v>
      </c>
      <c r="B120" s="15">
        <v>40692</v>
      </c>
      <c r="C120" s="15">
        <v>40784</v>
      </c>
      <c r="D120" s="15"/>
      <c r="E120" s="16" t="s">
        <v>22</v>
      </c>
      <c r="F120" s="17"/>
      <c r="G120" s="17">
        <v>40.08</v>
      </c>
      <c r="H120" s="17">
        <f t="shared" si="4"/>
        <v>237.07000000000011</v>
      </c>
      <c r="I120" s="17">
        <f t="shared" si="5"/>
        <v>-133.70999999999998</v>
      </c>
      <c r="J120" s="17">
        <f t="shared" si="6"/>
        <v>237.07000000000011</v>
      </c>
      <c r="K120" s="17">
        <v>370.88</v>
      </c>
      <c r="L120" s="17">
        <f t="shared" si="7"/>
        <v>237.17000000000013</v>
      </c>
      <c r="M120" s="17"/>
    </row>
    <row r="121" spans="1:13" x14ac:dyDescent="0.25">
      <c r="A121" s="14">
        <v>115</v>
      </c>
      <c r="B121" s="15">
        <v>40784</v>
      </c>
      <c r="C121" s="15"/>
      <c r="D121" s="15">
        <v>40805</v>
      </c>
      <c r="E121" s="16" t="s">
        <v>878</v>
      </c>
      <c r="F121" s="17"/>
      <c r="G121" s="17"/>
      <c r="H121" s="17">
        <f t="shared" si="4"/>
        <v>237.07000000000011</v>
      </c>
      <c r="I121" s="17">
        <f t="shared" si="5"/>
        <v>-133.70999999999998</v>
      </c>
      <c r="J121" s="17">
        <f t="shared" si="6"/>
        <v>237.07000000000011</v>
      </c>
      <c r="K121" s="17">
        <v>370.88</v>
      </c>
      <c r="L121" s="17">
        <f t="shared" si="7"/>
        <v>237.17000000000013</v>
      </c>
      <c r="M121" s="17" t="s">
        <v>879</v>
      </c>
    </row>
    <row r="122" spans="1:13" x14ac:dyDescent="0.25">
      <c r="A122" s="14">
        <v>116</v>
      </c>
      <c r="B122" s="15">
        <v>40787</v>
      </c>
      <c r="C122" s="15">
        <v>40814</v>
      </c>
      <c r="D122" s="15"/>
      <c r="E122" s="16" t="s">
        <v>21</v>
      </c>
      <c r="F122" s="17"/>
      <c r="G122" s="17">
        <v>0.75</v>
      </c>
      <c r="H122" s="17">
        <f t="shared" si="4"/>
        <v>237.82000000000011</v>
      </c>
      <c r="I122" s="17">
        <f t="shared" si="5"/>
        <v>-132.95999999999998</v>
      </c>
      <c r="J122" s="17">
        <f t="shared" si="6"/>
        <v>237.82000000000011</v>
      </c>
      <c r="K122" s="17">
        <v>370.88</v>
      </c>
      <c r="L122" s="17">
        <f t="shared" si="7"/>
        <v>237.92000000000013</v>
      </c>
      <c r="M122" s="17"/>
    </row>
    <row r="123" spans="1:13" x14ac:dyDescent="0.25">
      <c r="A123" s="14">
        <v>117</v>
      </c>
      <c r="B123" s="15">
        <v>40788</v>
      </c>
      <c r="C123" s="15">
        <v>40814</v>
      </c>
      <c r="D123" s="15"/>
      <c r="E123" s="16" t="s">
        <v>21</v>
      </c>
      <c r="F123" s="17"/>
      <c r="G123" s="17">
        <v>0.44</v>
      </c>
      <c r="H123" s="17">
        <f t="shared" si="4"/>
        <v>238.2600000000001</v>
      </c>
      <c r="I123" s="17">
        <f t="shared" si="5"/>
        <v>-132.51999999999998</v>
      </c>
      <c r="J123" s="17">
        <f t="shared" si="6"/>
        <v>238.2600000000001</v>
      </c>
      <c r="K123" s="17">
        <v>370.88</v>
      </c>
      <c r="L123" s="17">
        <f t="shared" si="7"/>
        <v>238.36000000000013</v>
      </c>
      <c r="M123" s="17"/>
    </row>
    <row r="124" spans="1:13" x14ac:dyDescent="0.25">
      <c r="A124" s="14">
        <v>118</v>
      </c>
      <c r="B124" s="15">
        <v>40806</v>
      </c>
      <c r="C124" s="15">
        <v>40814</v>
      </c>
      <c r="D124" s="15"/>
      <c r="E124" s="16" t="s">
        <v>21</v>
      </c>
      <c r="F124" s="17"/>
      <c r="G124" s="17">
        <v>0.76</v>
      </c>
      <c r="H124" s="17">
        <f t="shared" si="4"/>
        <v>239.0200000000001</v>
      </c>
      <c r="I124" s="17">
        <f t="shared" si="5"/>
        <v>-131.76</v>
      </c>
      <c r="J124" s="17">
        <f t="shared" si="6"/>
        <v>239.0200000000001</v>
      </c>
      <c r="K124" s="17">
        <v>370.88</v>
      </c>
      <c r="L124" s="17">
        <f t="shared" si="7"/>
        <v>239.12000000000012</v>
      </c>
      <c r="M124" s="17"/>
    </row>
    <row r="125" spans="1:13" x14ac:dyDescent="0.25">
      <c r="A125" s="14">
        <v>119</v>
      </c>
      <c r="B125" s="15">
        <v>40806</v>
      </c>
      <c r="C125" s="15"/>
      <c r="D125" s="15">
        <v>40821</v>
      </c>
      <c r="E125" s="16" t="s">
        <v>880</v>
      </c>
      <c r="F125" s="17"/>
      <c r="G125" s="17"/>
      <c r="H125" s="17">
        <f t="shared" si="4"/>
        <v>239.0200000000001</v>
      </c>
      <c r="I125" s="17">
        <f t="shared" si="5"/>
        <v>-131.76</v>
      </c>
      <c r="J125" s="17">
        <f t="shared" si="6"/>
        <v>239.0200000000001</v>
      </c>
      <c r="K125" s="17">
        <v>370.88</v>
      </c>
      <c r="L125" s="17">
        <f t="shared" si="7"/>
        <v>239.12000000000012</v>
      </c>
      <c r="M125" s="17" t="s">
        <v>596</v>
      </c>
    </row>
    <row r="126" spans="1:13" x14ac:dyDescent="0.25">
      <c r="A126" s="14">
        <v>120</v>
      </c>
      <c r="B126" s="15">
        <v>40814</v>
      </c>
      <c r="C126" s="15">
        <v>40814</v>
      </c>
      <c r="D126" s="15"/>
      <c r="E126" s="16" t="s">
        <v>22</v>
      </c>
      <c r="F126" s="17"/>
      <c r="G126" s="17">
        <v>42.55</v>
      </c>
      <c r="H126" s="17">
        <f t="shared" si="4"/>
        <v>281.57000000000011</v>
      </c>
      <c r="I126" s="17">
        <f t="shared" si="5"/>
        <v>-89.21</v>
      </c>
      <c r="J126" s="17">
        <f t="shared" si="6"/>
        <v>281.57000000000011</v>
      </c>
      <c r="K126" s="17">
        <v>370.88</v>
      </c>
      <c r="L126" s="17">
        <f t="shared" si="7"/>
        <v>281.67000000000013</v>
      </c>
      <c r="M126" s="17"/>
    </row>
    <row r="127" spans="1:13" x14ac:dyDescent="0.25">
      <c r="A127" s="14">
        <v>121</v>
      </c>
      <c r="B127" s="15">
        <v>40814</v>
      </c>
      <c r="C127" s="15"/>
      <c r="D127" s="15">
        <v>40834</v>
      </c>
      <c r="E127" s="16" t="s">
        <v>881</v>
      </c>
      <c r="F127" s="17"/>
      <c r="G127" s="17"/>
      <c r="H127" s="17">
        <f t="shared" si="4"/>
        <v>281.57000000000011</v>
      </c>
      <c r="I127" s="17">
        <f t="shared" si="5"/>
        <v>-89.21</v>
      </c>
      <c r="J127" s="17">
        <f t="shared" si="6"/>
        <v>281.57000000000011</v>
      </c>
      <c r="K127" s="17">
        <v>370.88</v>
      </c>
      <c r="L127" s="17">
        <f t="shared" si="7"/>
        <v>281.67000000000013</v>
      </c>
      <c r="M127" s="17" t="s">
        <v>882</v>
      </c>
    </row>
    <row r="128" spans="1:13" x14ac:dyDescent="0.25">
      <c r="A128" s="14">
        <v>122</v>
      </c>
      <c r="B128" s="15">
        <v>40816</v>
      </c>
      <c r="C128" s="15"/>
      <c r="D128" s="15">
        <v>40826</v>
      </c>
      <c r="E128" s="16" t="s">
        <v>883</v>
      </c>
      <c r="F128" s="17"/>
      <c r="G128" s="17"/>
      <c r="H128" s="17">
        <f t="shared" si="4"/>
        <v>281.57000000000011</v>
      </c>
      <c r="I128" s="17">
        <f t="shared" si="5"/>
        <v>-89.21</v>
      </c>
      <c r="J128" s="17">
        <f t="shared" si="6"/>
        <v>281.57000000000011</v>
      </c>
      <c r="K128" s="17">
        <v>370.88</v>
      </c>
      <c r="L128" s="17">
        <f t="shared" si="7"/>
        <v>281.67000000000013</v>
      </c>
      <c r="M128" s="17" t="s">
        <v>599</v>
      </c>
    </row>
    <row r="129" spans="1:13" x14ac:dyDescent="0.25">
      <c r="A129" s="14">
        <v>123</v>
      </c>
      <c r="B129" s="15">
        <v>40819</v>
      </c>
      <c r="C129" s="15">
        <v>40844</v>
      </c>
      <c r="D129" s="15"/>
      <c r="E129" s="16" t="s">
        <v>21</v>
      </c>
      <c r="F129" s="17"/>
      <c r="G129" s="17">
        <v>0.75</v>
      </c>
      <c r="H129" s="17">
        <f t="shared" si="4"/>
        <v>282.32000000000011</v>
      </c>
      <c r="I129" s="17">
        <f t="shared" si="5"/>
        <v>-88.46</v>
      </c>
      <c r="J129" s="17">
        <f t="shared" si="6"/>
        <v>282.32000000000011</v>
      </c>
      <c r="K129" s="17">
        <v>370.88</v>
      </c>
      <c r="L129" s="17">
        <f t="shared" si="7"/>
        <v>282.42000000000013</v>
      </c>
      <c r="M129" s="17"/>
    </row>
    <row r="130" spans="1:13" x14ac:dyDescent="0.25">
      <c r="A130" s="14">
        <v>124</v>
      </c>
      <c r="B130" s="15">
        <v>40820</v>
      </c>
      <c r="C130" s="15">
        <v>40844</v>
      </c>
      <c r="D130" s="15"/>
      <c r="E130" s="16" t="s">
        <v>21</v>
      </c>
      <c r="F130" s="17"/>
      <c r="G130" s="17">
        <v>0.85</v>
      </c>
      <c r="H130" s="17">
        <f t="shared" si="4"/>
        <v>283.17000000000013</v>
      </c>
      <c r="I130" s="17">
        <f t="shared" si="5"/>
        <v>-87.61</v>
      </c>
      <c r="J130" s="17">
        <f t="shared" si="6"/>
        <v>283.17000000000013</v>
      </c>
      <c r="K130" s="17">
        <v>370.88</v>
      </c>
      <c r="L130" s="17">
        <f t="shared" si="7"/>
        <v>283.27000000000015</v>
      </c>
      <c r="M130" s="17"/>
    </row>
    <row r="131" spans="1:13" x14ac:dyDescent="0.25">
      <c r="A131" s="14">
        <v>125</v>
      </c>
      <c r="B131" s="15">
        <v>40827</v>
      </c>
      <c r="C131" s="15"/>
      <c r="D131" s="15"/>
      <c r="E131" s="16" t="s">
        <v>884</v>
      </c>
      <c r="F131" s="17"/>
      <c r="G131" s="17"/>
      <c r="H131" s="17">
        <f t="shared" si="4"/>
        <v>283.17000000000013</v>
      </c>
      <c r="I131" s="17">
        <f t="shared" si="5"/>
        <v>-87.61</v>
      </c>
      <c r="J131" s="17">
        <f t="shared" si="6"/>
        <v>283.17000000000013</v>
      </c>
      <c r="K131" s="17">
        <v>370.88</v>
      </c>
      <c r="L131" s="17">
        <f t="shared" si="7"/>
        <v>283.27000000000015</v>
      </c>
      <c r="M131" s="17"/>
    </row>
    <row r="132" spans="1:13" x14ac:dyDescent="0.25">
      <c r="A132" s="14">
        <v>126</v>
      </c>
      <c r="B132" s="15">
        <v>40835</v>
      </c>
      <c r="C132" s="15"/>
      <c r="D132" s="15">
        <v>40850</v>
      </c>
      <c r="E132" s="16" t="s">
        <v>885</v>
      </c>
      <c r="F132" s="17"/>
      <c r="G132" s="17"/>
      <c r="H132" s="17">
        <f t="shared" si="4"/>
        <v>283.17000000000013</v>
      </c>
      <c r="I132" s="17">
        <f t="shared" si="5"/>
        <v>-87.61</v>
      </c>
      <c r="J132" s="17">
        <f t="shared" si="6"/>
        <v>283.17000000000013</v>
      </c>
      <c r="K132" s="17">
        <v>370.88</v>
      </c>
      <c r="L132" s="17">
        <f t="shared" si="7"/>
        <v>283.27000000000015</v>
      </c>
      <c r="M132" s="17" t="s">
        <v>596</v>
      </c>
    </row>
    <row r="133" spans="1:13" x14ac:dyDescent="0.25">
      <c r="A133" s="14">
        <v>127</v>
      </c>
      <c r="B133" s="15">
        <v>40844</v>
      </c>
      <c r="C133" s="15">
        <v>40844</v>
      </c>
      <c r="D133" s="15"/>
      <c r="E133" s="16" t="s">
        <v>22</v>
      </c>
      <c r="F133" s="17"/>
      <c r="G133" s="17">
        <v>72.069999999999993</v>
      </c>
      <c r="H133" s="17">
        <f t="shared" si="4"/>
        <v>355.24000000000012</v>
      </c>
      <c r="I133" s="17">
        <f t="shared" si="5"/>
        <v>-15.540000000000006</v>
      </c>
      <c r="J133" s="17">
        <f t="shared" si="6"/>
        <v>355.24000000000012</v>
      </c>
      <c r="K133" s="17">
        <v>370.88</v>
      </c>
      <c r="L133" s="17">
        <f t="shared" si="7"/>
        <v>355.34000000000015</v>
      </c>
      <c r="M133" s="17"/>
    </row>
    <row r="134" spans="1:13" x14ac:dyDescent="0.25">
      <c r="A134" s="14">
        <v>128</v>
      </c>
      <c r="B134" s="15">
        <v>40844</v>
      </c>
      <c r="C134" s="15"/>
      <c r="D134" s="15">
        <v>40865</v>
      </c>
      <c r="E134" s="16" t="s">
        <v>886</v>
      </c>
      <c r="F134" s="17"/>
      <c r="G134" s="17"/>
      <c r="H134" s="17">
        <f t="shared" si="4"/>
        <v>355.24000000000012</v>
      </c>
      <c r="I134" s="17">
        <f t="shared" si="5"/>
        <v>-15.540000000000006</v>
      </c>
      <c r="J134" s="17">
        <f t="shared" si="6"/>
        <v>355.24000000000012</v>
      </c>
      <c r="K134" s="17">
        <v>370.88</v>
      </c>
      <c r="L134" s="17">
        <f t="shared" si="7"/>
        <v>355.34000000000015</v>
      </c>
      <c r="M134" s="17" t="s">
        <v>887</v>
      </c>
    </row>
    <row r="135" spans="1:13" x14ac:dyDescent="0.25">
      <c r="A135" s="14">
        <v>129</v>
      </c>
      <c r="B135" s="15">
        <v>40847</v>
      </c>
      <c r="C135" s="15"/>
      <c r="D135" s="15">
        <v>40855</v>
      </c>
      <c r="E135" s="16" t="s">
        <v>888</v>
      </c>
      <c r="F135" s="17"/>
      <c r="G135" s="17"/>
      <c r="H135" s="17">
        <f t="shared" ref="H135:H136" si="16">H134-F135+G135</f>
        <v>355.24000000000012</v>
      </c>
      <c r="I135" s="17">
        <f t="shared" si="5"/>
        <v>-15.540000000000006</v>
      </c>
      <c r="J135" s="17">
        <f t="shared" si="6"/>
        <v>355.24000000000012</v>
      </c>
      <c r="K135" s="17">
        <v>370.88</v>
      </c>
      <c r="L135" s="17">
        <f t="shared" si="7"/>
        <v>355.34000000000015</v>
      </c>
      <c r="M135" s="17" t="s">
        <v>599</v>
      </c>
    </row>
    <row r="136" spans="1:13" x14ac:dyDescent="0.25">
      <c r="A136" s="14">
        <v>130</v>
      </c>
      <c r="B136" s="15">
        <v>40848</v>
      </c>
      <c r="C136" s="15">
        <v>40877</v>
      </c>
      <c r="D136" s="15"/>
      <c r="E136" s="16" t="s">
        <v>21</v>
      </c>
      <c r="F136" s="17"/>
      <c r="G136" s="17">
        <v>0.75</v>
      </c>
      <c r="H136" s="17">
        <f t="shared" si="16"/>
        <v>355.99000000000012</v>
      </c>
      <c r="I136" s="17">
        <f t="shared" ref="I136:I139" si="17">I135-F136+G136</f>
        <v>-14.790000000000006</v>
      </c>
      <c r="J136" s="17">
        <f t="shared" ref="J136" si="18">J135+G136-F136</f>
        <v>355.99000000000012</v>
      </c>
      <c r="K136" s="17">
        <v>370.88</v>
      </c>
      <c r="L136" s="17">
        <f t="shared" ref="L136:L139" si="19">L135-F136+G136</f>
        <v>356.09000000000015</v>
      </c>
      <c r="M136" s="17"/>
    </row>
    <row r="137" spans="1:13" x14ac:dyDescent="0.25">
      <c r="A137" s="14">
        <v>131</v>
      </c>
      <c r="B137" s="15">
        <v>40849</v>
      </c>
      <c r="C137" s="15">
        <v>40877</v>
      </c>
      <c r="D137" s="15"/>
      <c r="E137" s="16" t="s">
        <v>21</v>
      </c>
      <c r="F137" s="17"/>
      <c r="G137" s="17">
        <v>1.28</v>
      </c>
      <c r="H137" s="17">
        <v>279.39</v>
      </c>
      <c r="I137" s="17">
        <f t="shared" si="17"/>
        <v>-13.510000000000007</v>
      </c>
      <c r="J137" s="17">
        <v>279.39</v>
      </c>
      <c r="K137" s="17">
        <v>370.88</v>
      </c>
      <c r="L137" s="17">
        <f t="shared" si="19"/>
        <v>357.37000000000012</v>
      </c>
      <c r="M137" s="17" t="s">
        <v>889</v>
      </c>
    </row>
    <row r="138" spans="1:13" x14ac:dyDescent="0.25">
      <c r="A138" s="14">
        <v>132</v>
      </c>
      <c r="B138" s="15">
        <v>40849</v>
      </c>
      <c r="C138" s="15">
        <v>40877</v>
      </c>
      <c r="D138" s="15"/>
      <c r="E138" s="16" t="s">
        <v>32</v>
      </c>
      <c r="F138" s="17">
        <v>77.88</v>
      </c>
      <c r="G138" s="17"/>
      <c r="H138" s="17">
        <v>278.11</v>
      </c>
      <c r="I138" s="17">
        <f t="shared" si="17"/>
        <v>-91.39</v>
      </c>
      <c r="J138" s="17">
        <v>278.11</v>
      </c>
      <c r="K138" s="17">
        <v>370.88</v>
      </c>
      <c r="L138" s="17">
        <f t="shared" si="19"/>
        <v>279.49000000000012</v>
      </c>
      <c r="M138" s="17" t="s">
        <v>890</v>
      </c>
    </row>
    <row r="139" spans="1:13" x14ac:dyDescent="0.25">
      <c r="A139" s="58">
        <v>133</v>
      </c>
      <c r="B139" s="60">
        <v>40856</v>
      </c>
      <c r="C139" s="60">
        <v>40877</v>
      </c>
      <c r="D139" s="60"/>
      <c r="E139" s="60" t="s">
        <v>37</v>
      </c>
      <c r="F139" s="56"/>
      <c r="G139" s="56">
        <v>13</v>
      </c>
      <c r="H139" s="56">
        <v>292.39</v>
      </c>
      <c r="I139" s="56">
        <f t="shared" si="17"/>
        <v>-78.39</v>
      </c>
      <c r="J139" s="56">
        <v>292.39</v>
      </c>
      <c r="K139" s="56">
        <v>370.88</v>
      </c>
      <c r="L139" s="56">
        <f t="shared" si="19"/>
        <v>292.49000000000012</v>
      </c>
      <c r="M139" s="54" t="s">
        <v>891</v>
      </c>
    </row>
    <row r="140" spans="1:13" x14ac:dyDescent="0.25">
      <c r="A140" s="59"/>
      <c r="B140" s="59"/>
      <c r="C140" s="59"/>
      <c r="D140" s="59"/>
      <c r="E140" s="59"/>
      <c r="F140" s="57"/>
      <c r="G140" s="57"/>
      <c r="H140" s="57"/>
      <c r="I140" s="57"/>
      <c r="J140" s="57"/>
      <c r="K140" s="62"/>
      <c r="L140" s="62"/>
      <c r="M140" s="53"/>
    </row>
    <row r="141" spans="1:13" x14ac:dyDescent="0.25">
      <c r="A141" s="43">
        <v>134</v>
      </c>
      <c r="B141" s="15">
        <v>40856</v>
      </c>
      <c r="C141" s="43"/>
      <c r="D141" s="43"/>
      <c r="E141" s="44" t="s">
        <v>892</v>
      </c>
      <c r="F141" s="26"/>
      <c r="G141" s="26"/>
      <c r="H141" s="17">
        <f>H139-F141+G141</f>
        <v>292.39</v>
      </c>
      <c r="I141" s="17">
        <f>I139-F141+G141+370.88</f>
        <v>292.49</v>
      </c>
      <c r="J141" s="17">
        <f>J139+G141-F141</f>
        <v>292.39</v>
      </c>
      <c r="K141" s="17">
        <v>0</v>
      </c>
      <c r="L141" s="17">
        <f>L139-F141+G141</f>
        <v>292.49000000000012</v>
      </c>
      <c r="M141" s="23"/>
    </row>
    <row r="142" spans="1:13" x14ac:dyDescent="0.25">
      <c r="A142" s="14">
        <v>135</v>
      </c>
      <c r="B142" s="15">
        <v>40858</v>
      </c>
      <c r="C142" s="15">
        <v>40877</v>
      </c>
      <c r="D142" s="15"/>
      <c r="E142" s="16" t="s">
        <v>32</v>
      </c>
      <c r="F142" s="17">
        <v>203.69</v>
      </c>
      <c r="G142" s="17"/>
      <c r="H142" s="17">
        <f>H141-F142+G142</f>
        <v>88.699999999999989</v>
      </c>
      <c r="I142" s="17">
        <f>I141-F142+G142</f>
        <v>88.800000000000011</v>
      </c>
      <c r="J142" s="17">
        <f>J141+G142-F142</f>
        <v>88.699999999999989</v>
      </c>
      <c r="K142" s="17">
        <v>0</v>
      </c>
      <c r="L142" s="17">
        <f>L141-F142+G142</f>
        <v>88.800000000000125</v>
      </c>
      <c r="M142" s="17"/>
    </row>
    <row r="143" spans="1:13" x14ac:dyDescent="0.25">
      <c r="A143" s="14">
        <v>136</v>
      </c>
      <c r="B143" s="15">
        <v>40877</v>
      </c>
      <c r="C143" s="15">
        <v>40877</v>
      </c>
      <c r="D143" s="15"/>
      <c r="E143" s="16" t="s">
        <v>22</v>
      </c>
      <c r="F143" s="17"/>
      <c r="G143" s="17">
        <v>108.34</v>
      </c>
      <c r="H143" s="17">
        <f t="shared" ref="H143:H144" si="20">H142-F143+G143</f>
        <v>197.04</v>
      </c>
      <c r="I143" s="17">
        <f t="shared" ref="I143:I144" si="21">I142-F143+G143</f>
        <v>197.14000000000001</v>
      </c>
      <c r="J143" s="17">
        <f t="shared" ref="J143:J144" si="22">J142+G143-F143</f>
        <v>197.04</v>
      </c>
      <c r="K143" s="17">
        <v>0</v>
      </c>
      <c r="L143" s="17">
        <f t="shared" ref="L143:L144" si="23">L142-F143+G143</f>
        <v>197.14000000000013</v>
      </c>
      <c r="M143" s="17"/>
    </row>
    <row r="144" spans="1:13" x14ac:dyDescent="0.25">
      <c r="A144" s="14">
        <v>137</v>
      </c>
      <c r="B144" s="15">
        <v>40877</v>
      </c>
      <c r="C144" s="15"/>
      <c r="D144" s="15"/>
      <c r="E144" s="16" t="s">
        <v>893</v>
      </c>
      <c r="F144" s="17"/>
      <c r="G144" s="17"/>
      <c r="H144" s="17">
        <f t="shared" si="20"/>
        <v>197.04</v>
      </c>
      <c r="I144" s="17">
        <f t="shared" si="21"/>
        <v>197.14000000000001</v>
      </c>
      <c r="J144" s="17">
        <f t="shared" si="22"/>
        <v>197.04</v>
      </c>
      <c r="K144" s="17">
        <v>0</v>
      </c>
      <c r="L144" s="17">
        <f t="shared" si="23"/>
        <v>197.14000000000013</v>
      </c>
      <c r="M144" s="17" t="s">
        <v>894</v>
      </c>
    </row>
    <row r="145" spans="2:9" x14ac:dyDescent="0.25">
      <c r="B145" s="1"/>
      <c r="C145" s="1"/>
      <c r="D145" s="2"/>
    </row>
    <row r="146" spans="2:9" x14ac:dyDescent="0.25">
      <c r="B146" s="1"/>
      <c r="C146" s="1"/>
      <c r="D146" s="2"/>
      <c r="E146" s="6" t="s">
        <v>6</v>
      </c>
      <c r="F146" s="5"/>
      <c r="G146" s="5"/>
      <c r="H146" s="9" t="s">
        <v>7</v>
      </c>
      <c r="I146" s="9" t="s">
        <v>8</v>
      </c>
    </row>
    <row r="147" spans="2:9" x14ac:dyDescent="0.25">
      <c r="B147" s="1"/>
      <c r="C147" s="1"/>
      <c r="D147" s="2"/>
      <c r="E147" s="5"/>
      <c r="F147" s="5"/>
      <c r="G147" s="5"/>
      <c r="H147" s="10" t="s">
        <v>3</v>
      </c>
      <c r="I147" s="10" t="s">
        <v>4</v>
      </c>
    </row>
    <row r="148" spans="2:9" x14ac:dyDescent="0.25">
      <c r="B148" s="1"/>
      <c r="C148" s="1"/>
      <c r="D148" s="2"/>
      <c r="E148" s="7" t="s">
        <v>9</v>
      </c>
      <c r="F148" s="8"/>
      <c r="G148" s="8"/>
      <c r="H148" s="3">
        <f>H144</f>
        <v>197.04</v>
      </c>
      <c r="I148" s="3">
        <f>+J144</f>
        <v>197.04</v>
      </c>
    </row>
    <row r="149" spans="2:9" x14ac:dyDescent="0.25">
      <c r="E149" s="7" t="s">
        <v>895</v>
      </c>
      <c r="F149" s="8"/>
      <c r="G149" s="8"/>
      <c r="H149" s="3">
        <v>0.1</v>
      </c>
      <c r="I149" s="3">
        <v>0.1</v>
      </c>
    </row>
    <row r="150" spans="2:9" x14ac:dyDescent="0.25">
      <c r="E150" s="11" t="s">
        <v>5</v>
      </c>
      <c r="F150" s="12"/>
      <c r="G150" s="12"/>
      <c r="H150" s="3">
        <f>SUM(H148:H149)</f>
        <v>197.14</v>
      </c>
      <c r="I150" s="3">
        <f>SUM(I148:I149)</f>
        <v>197.14</v>
      </c>
    </row>
  </sheetData>
  <mergeCells count="40">
    <mergeCell ref="A1:M1"/>
    <mergeCell ref="A3:A5"/>
    <mergeCell ref="B3:B5"/>
    <mergeCell ref="C3:C5"/>
    <mergeCell ref="D3:D5"/>
    <mergeCell ref="E3:E5"/>
    <mergeCell ref="F3:F5"/>
    <mergeCell ref="G3:G5"/>
    <mergeCell ref="H3:H5"/>
    <mergeCell ref="I3:I5"/>
    <mergeCell ref="J3:J5"/>
    <mergeCell ref="K3:K5"/>
    <mergeCell ref="L3:L5"/>
    <mergeCell ref="M3:M5"/>
    <mergeCell ref="A19:A20"/>
    <mergeCell ref="B19:B20"/>
    <mergeCell ref="C19:C20"/>
    <mergeCell ref="D19:D20"/>
    <mergeCell ref="E19:E20"/>
    <mergeCell ref="F19:F20"/>
    <mergeCell ref="F139:F140"/>
    <mergeCell ref="G139:G140"/>
    <mergeCell ref="H139:H140"/>
    <mergeCell ref="I139:I140"/>
    <mergeCell ref="G19:G20"/>
    <mergeCell ref="H19:H20"/>
    <mergeCell ref="I19:I20"/>
    <mergeCell ref="A139:A140"/>
    <mergeCell ref="B139:B140"/>
    <mergeCell ref="C139:C140"/>
    <mergeCell ref="D139:D140"/>
    <mergeCell ref="E139:E140"/>
    <mergeCell ref="J139:J140"/>
    <mergeCell ref="K139:K140"/>
    <mergeCell ref="L139:L140"/>
    <mergeCell ref="M139:M140"/>
    <mergeCell ref="M19:M20"/>
    <mergeCell ref="J19:J20"/>
    <mergeCell ref="K19:K20"/>
    <mergeCell ref="L19:L20"/>
  </mergeCells>
  <pageMargins left="0.25" right="0.25" top="0.75" bottom="0.75" header="0.3" footer="0.3"/>
  <pageSetup paperSize="5" orientation="landscape" r:id="rId1"/>
  <headerFooter>
    <oddFooter>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0"/>
  <sheetViews>
    <sheetView view="pageLayout" zoomScaleNormal="100" workbookViewId="0">
      <selection sqref="A1:M1"/>
    </sheetView>
  </sheetViews>
  <sheetFormatPr defaultColWidth="9.140625" defaultRowHeight="15" x14ac:dyDescent="0.25"/>
  <cols>
    <col min="1" max="1" width="5.7109375" customWidth="1"/>
    <col min="2" max="3" width="8.28515625" customWidth="1"/>
    <col min="4" max="4" width="8.85546875" customWidth="1"/>
    <col min="5" max="5" width="22.7109375" customWidth="1"/>
    <col min="6" max="11" width="8.85546875" customWidth="1"/>
    <col min="12" max="12" width="9.42578125" customWidth="1"/>
    <col min="13" max="13" width="54.85546875" customWidth="1"/>
  </cols>
  <sheetData>
    <row r="1" spans="1:13" x14ac:dyDescent="0.25">
      <c r="A1" s="48" t="s">
        <v>896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</row>
    <row r="2" spans="1:13" x14ac:dyDescent="0.25">
      <c r="A2" s="4"/>
      <c r="B2" s="4"/>
    </row>
    <row r="3" spans="1:13" ht="15" customHeight="1" x14ac:dyDescent="0.25">
      <c r="A3" s="45" t="s">
        <v>10</v>
      </c>
      <c r="B3" s="45" t="s">
        <v>11</v>
      </c>
      <c r="C3" s="45" t="s">
        <v>12</v>
      </c>
      <c r="D3" s="45" t="s">
        <v>19</v>
      </c>
      <c r="E3" s="45" t="s">
        <v>13</v>
      </c>
      <c r="F3" s="45" t="s">
        <v>14</v>
      </c>
      <c r="G3" s="45" t="s">
        <v>15</v>
      </c>
      <c r="H3" s="45" t="s">
        <v>16</v>
      </c>
      <c r="I3" s="45" t="s">
        <v>17</v>
      </c>
      <c r="J3" s="45" t="s">
        <v>18</v>
      </c>
      <c r="K3" s="45" t="s">
        <v>97</v>
      </c>
      <c r="L3" s="45" t="s">
        <v>98</v>
      </c>
      <c r="M3" s="45" t="s">
        <v>99</v>
      </c>
    </row>
    <row r="4" spans="1:13" ht="15" customHeight="1" x14ac:dyDescent="0.25">
      <c r="A4" s="46"/>
      <c r="B4" s="46"/>
      <c r="C4" s="46"/>
      <c r="D4" s="46"/>
      <c r="E4" s="46"/>
      <c r="F4" s="46" t="s">
        <v>1</v>
      </c>
      <c r="G4" s="46" t="s">
        <v>2</v>
      </c>
      <c r="H4" s="46"/>
      <c r="I4" s="46"/>
      <c r="J4" s="46"/>
      <c r="K4" s="46" t="s">
        <v>100</v>
      </c>
      <c r="L4" s="46"/>
      <c r="M4" s="46"/>
    </row>
    <row r="5" spans="1:13" x14ac:dyDescent="0.25">
      <c r="A5" s="47"/>
      <c r="B5" s="47"/>
      <c r="C5" s="47"/>
      <c r="D5" s="47"/>
      <c r="E5" s="47"/>
      <c r="F5" s="47"/>
      <c r="G5" s="47"/>
      <c r="H5" s="47"/>
      <c r="I5" s="47"/>
      <c r="J5" s="47"/>
      <c r="K5" s="47" t="s">
        <v>101</v>
      </c>
      <c r="L5" s="47"/>
      <c r="M5" s="47"/>
    </row>
    <row r="6" spans="1:13" x14ac:dyDescent="0.25">
      <c r="A6" s="14">
        <v>1</v>
      </c>
      <c r="B6" s="15"/>
      <c r="C6" s="15"/>
      <c r="D6" s="16"/>
      <c r="E6" s="16" t="s">
        <v>0</v>
      </c>
      <c r="F6" s="17"/>
      <c r="G6" s="17"/>
      <c r="H6" s="17">
        <v>510.28</v>
      </c>
      <c r="I6" s="17">
        <v>510.28</v>
      </c>
      <c r="J6" s="17">
        <v>510.28</v>
      </c>
      <c r="K6" s="17">
        <v>0</v>
      </c>
      <c r="L6" s="17">
        <v>510.28</v>
      </c>
      <c r="M6" s="17" t="s">
        <v>897</v>
      </c>
    </row>
    <row r="7" spans="1:13" x14ac:dyDescent="0.25">
      <c r="A7" s="14">
        <v>2</v>
      </c>
      <c r="B7" s="15">
        <v>40087</v>
      </c>
      <c r="C7" s="15">
        <v>40087</v>
      </c>
      <c r="D7" s="15"/>
      <c r="E7" s="16" t="s">
        <v>22</v>
      </c>
      <c r="F7" s="17"/>
      <c r="G7" s="17">
        <v>48.98</v>
      </c>
      <c r="H7" s="17">
        <f t="shared" ref="H7:H70" si="0">H6-F7+G7</f>
        <v>559.26</v>
      </c>
      <c r="I7" s="17">
        <f>I6-F7+G7</f>
        <v>559.26</v>
      </c>
      <c r="J7" s="17">
        <f>J6+G7-F7</f>
        <v>559.26</v>
      </c>
      <c r="K7" s="17">
        <v>0</v>
      </c>
      <c r="L7" s="17">
        <f>L6-F7+G7</f>
        <v>559.26</v>
      </c>
      <c r="M7" s="17"/>
    </row>
    <row r="8" spans="1:13" x14ac:dyDescent="0.25">
      <c r="A8" s="14">
        <v>3</v>
      </c>
      <c r="B8" s="15">
        <v>40087</v>
      </c>
      <c r="C8" s="15"/>
      <c r="D8" s="15">
        <v>40107</v>
      </c>
      <c r="E8" s="16" t="s">
        <v>898</v>
      </c>
      <c r="F8" s="17"/>
      <c r="G8" s="17"/>
      <c r="H8" s="17">
        <f t="shared" si="0"/>
        <v>559.26</v>
      </c>
      <c r="I8" s="17">
        <f t="shared" ref="I8:I71" si="1">I7-F8+G8</f>
        <v>559.26</v>
      </c>
      <c r="J8" s="17">
        <f t="shared" ref="J8:J71" si="2">J7+G8-F8</f>
        <v>559.26</v>
      </c>
      <c r="K8" s="17">
        <v>0</v>
      </c>
      <c r="L8" s="17">
        <f t="shared" ref="L8:L71" si="3">L7-F8+G8</f>
        <v>559.26</v>
      </c>
      <c r="M8" s="17"/>
    </row>
    <row r="9" spans="1:13" x14ac:dyDescent="0.25">
      <c r="A9" s="14">
        <v>4</v>
      </c>
      <c r="B9" s="15">
        <v>40091</v>
      </c>
      <c r="C9" s="15">
        <v>40116</v>
      </c>
      <c r="D9" s="15"/>
      <c r="E9" s="16" t="s">
        <v>21</v>
      </c>
      <c r="F9" s="17"/>
      <c r="G9" s="17">
        <v>1.38</v>
      </c>
      <c r="H9" s="17">
        <f t="shared" si="0"/>
        <v>560.64</v>
      </c>
      <c r="I9" s="17">
        <f t="shared" si="1"/>
        <v>560.64</v>
      </c>
      <c r="J9" s="17">
        <f t="shared" si="2"/>
        <v>560.64</v>
      </c>
      <c r="K9" s="17">
        <v>0</v>
      </c>
      <c r="L9" s="17">
        <f t="shared" si="3"/>
        <v>560.64</v>
      </c>
      <c r="M9" s="17"/>
    </row>
    <row r="10" spans="1:13" x14ac:dyDescent="0.25">
      <c r="A10" s="14">
        <v>5</v>
      </c>
      <c r="B10" s="15">
        <v>40091</v>
      </c>
      <c r="C10" s="15"/>
      <c r="D10" s="15">
        <v>40099</v>
      </c>
      <c r="E10" s="16" t="s">
        <v>899</v>
      </c>
      <c r="F10" s="17"/>
      <c r="G10" s="17"/>
      <c r="H10" s="17">
        <f t="shared" si="0"/>
        <v>560.64</v>
      </c>
      <c r="I10" s="17">
        <f t="shared" si="1"/>
        <v>560.64</v>
      </c>
      <c r="J10" s="17">
        <f t="shared" si="2"/>
        <v>560.64</v>
      </c>
      <c r="K10" s="17">
        <v>0</v>
      </c>
      <c r="L10" s="17">
        <f t="shared" si="3"/>
        <v>560.64</v>
      </c>
      <c r="M10" s="17" t="s">
        <v>900</v>
      </c>
    </row>
    <row r="11" spans="1:13" x14ac:dyDescent="0.25">
      <c r="A11" s="14">
        <v>6</v>
      </c>
      <c r="B11" s="15">
        <v>40092</v>
      </c>
      <c r="C11" s="15">
        <v>40116</v>
      </c>
      <c r="D11" s="15"/>
      <c r="E11" s="16" t="s">
        <v>21</v>
      </c>
      <c r="F11" s="17"/>
      <c r="G11" s="17">
        <v>2.25</v>
      </c>
      <c r="H11" s="17">
        <f t="shared" si="0"/>
        <v>562.89</v>
      </c>
      <c r="I11" s="17">
        <f t="shared" si="1"/>
        <v>562.89</v>
      </c>
      <c r="J11" s="17">
        <f t="shared" si="2"/>
        <v>562.89</v>
      </c>
      <c r="K11" s="17">
        <v>0</v>
      </c>
      <c r="L11" s="17">
        <f t="shared" si="3"/>
        <v>562.89</v>
      </c>
      <c r="M11" s="17"/>
    </row>
    <row r="12" spans="1:13" x14ac:dyDescent="0.25">
      <c r="A12" s="14">
        <v>7</v>
      </c>
      <c r="B12" s="15">
        <v>40093</v>
      </c>
      <c r="C12" s="15">
        <v>40116</v>
      </c>
      <c r="D12" s="15"/>
      <c r="E12" s="16" t="s">
        <v>21</v>
      </c>
      <c r="F12" s="17"/>
      <c r="G12" s="17">
        <v>0.52</v>
      </c>
      <c r="H12" s="17">
        <f t="shared" si="0"/>
        <v>563.41</v>
      </c>
      <c r="I12" s="17">
        <f t="shared" si="1"/>
        <v>563.41</v>
      </c>
      <c r="J12" s="17">
        <f t="shared" si="2"/>
        <v>563.41</v>
      </c>
      <c r="K12" s="17">
        <v>0</v>
      </c>
      <c r="L12" s="17">
        <f t="shared" si="3"/>
        <v>563.41</v>
      </c>
      <c r="M12" s="17"/>
    </row>
    <row r="13" spans="1:13" x14ac:dyDescent="0.25">
      <c r="A13" s="14">
        <v>8</v>
      </c>
      <c r="B13" s="15">
        <v>40107</v>
      </c>
      <c r="C13" s="27"/>
      <c r="D13" s="15"/>
      <c r="E13" s="16" t="s">
        <v>901</v>
      </c>
      <c r="F13" s="17"/>
      <c r="G13" s="17"/>
      <c r="H13" s="17">
        <f t="shared" si="0"/>
        <v>563.41</v>
      </c>
      <c r="I13" s="17">
        <f>I12-F13+G13-415.36</f>
        <v>148.04999999999995</v>
      </c>
      <c r="J13" s="17">
        <f t="shared" si="2"/>
        <v>563.41</v>
      </c>
      <c r="K13" s="17">
        <v>415.36</v>
      </c>
      <c r="L13" s="17">
        <f t="shared" si="3"/>
        <v>563.41</v>
      </c>
      <c r="M13" s="17" t="s">
        <v>902</v>
      </c>
    </row>
    <row r="14" spans="1:13" x14ac:dyDescent="0.25">
      <c r="A14" s="14">
        <v>9</v>
      </c>
      <c r="B14" s="15">
        <v>40108</v>
      </c>
      <c r="C14" s="15"/>
      <c r="D14" s="15"/>
      <c r="E14" s="16" t="s">
        <v>27</v>
      </c>
      <c r="F14" s="17"/>
      <c r="G14" s="17"/>
      <c r="H14" s="17">
        <f t="shared" si="0"/>
        <v>563.41</v>
      </c>
      <c r="I14" s="17">
        <f t="shared" si="1"/>
        <v>148.04999999999995</v>
      </c>
      <c r="J14" s="17">
        <f t="shared" si="2"/>
        <v>563.41</v>
      </c>
      <c r="K14" s="17">
        <v>415.36</v>
      </c>
      <c r="L14" s="17">
        <f t="shared" si="3"/>
        <v>563.41</v>
      </c>
      <c r="M14" s="17"/>
    </row>
    <row r="15" spans="1:13" x14ac:dyDescent="0.25">
      <c r="A15" s="14">
        <v>10</v>
      </c>
      <c r="B15" s="15">
        <v>40108</v>
      </c>
      <c r="C15" s="15">
        <v>40116</v>
      </c>
      <c r="D15" s="15"/>
      <c r="E15" s="16" t="s">
        <v>28</v>
      </c>
      <c r="F15" s="17"/>
      <c r="G15" s="17">
        <v>37</v>
      </c>
      <c r="H15" s="17">
        <f t="shared" si="0"/>
        <v>600.41</v>
      </c>
      <c r="I15" s="17">
        <f t="shared" si="1"/>
        <v>185.04999999999995</v>
      </c>
      <c r="J15" s="17">
        <f t="shared" si="2"/>
        <v>600.41</v>
      </c>
      <c r="K15" s="17">
        <v>415.36</v>
      </c>
      <c r="L15" s="17">
        <f t="shared" si="3"/>
        <v>600.41</v>
      </c>
      <c r="M15" s="17"/>
    </row>
    <row r="16" spans="1:13" x14ac:dyDescent="0.25">
      <c r="A16" s="14">
        <v>11</v>
      </c>
      <c r="B16" s="15">
        <v>40114</v>
      </c>
      <c r="C16" s="15">
        <v>40116</v>
      </c>
      <c r="D16" s="15"/>
      <c r="E16" s="16" t="s">
        <v>32</v>
      </c>
      <c r="F16" s="17">
        <v>71</v>
      </c>
      <c r="G16" s="17"/>
      <c r="H16" s="17">
        <f t="shared" si="0"/>
        <v>529.41</v>
      </c>
      <c r="I16" s="17">
        <f t="shared" si="1"/>
        <v>114.04999999999995</v>
      </c>
      <c r="J16" s="17">
        <f t="shared" si="2"/>
        <v>529.41</v>
      </c>
      <c r="K16" s="17">
        <v>415.36</v>
      </c>
      <c r="L16" s="17">
        <f t="shared" si="3"/>
        <v>529.41</v>
      </c>
      <c r="M16" s="17"/>
    </row>
    <row r="17" spans="1:13" x14ac:dyDescent="0.25">
      <c r="A17" s="14">
        <v>12</v>
      </c>
      <c r="B17" s="15">
        <v>40116</v>
      </c>
      <c r="C17" s="15">
        <v>40116</v>
      </c>
      <c r="D17" s="15"/>
      <c r="E17" s="16" t="s">
        <v>22</v>
      </c>
      <c r="F17" s="17"/>
      <c r="G17" s="17">
        <v>60.6</v>
      </c>
      <c r="H17" s="17">
        <f t="shared" si="0"/>
        <v>590.01</v>
      </c>
      <c r="I17" s="17">
        <f t="shared" si="1"/>
        <v>174.64999999999995</v>
      </c>
      <c r="J17" s="17">
        <f t="shared" si="2"/>
        <v>590.01</v>
      </c>
      <c r="K17" s="17">
        <v>415.36</v>
      </c>
      <c r="L17" s="17">
        <f t="shared" si="3"/>
        <v>590.01</v>
      </c>
      <c r="M17" s="17"/>
    </row>
    <row r="18" spans="1:13" x14ac:dyDescent="0.25">
      <c r="A18" s="14">
        <v>13</v>
      </c>
      <c r="B18" s="15">
        <v>40116</v>
      </c>
      <c r="C18" s="15"/>
      <c r="D18" s="15">
        <v>40136</v>
      </c>
      <c r="E18" s="16" t="s">
        <v>903</v>
      </c>
      <c r="F18" s="17"/>
      <c r="G18" s="17"/>
      <c r="H18" s="17">
        <f t="shared" si="0"/>
        <v>590.01</v>
      </c>
      <c r="I18" s="17">
        <f t="shared" si="1"/>
        <v>174.64999999999995</v>
      </c>
      <c r="J18" s="17">
        <f t="shared" si="2"/>
        <v>590.01</v>
      </c>
      <c r="K18" s="17">
        <v>415.36</v>
      </c>
      <c r="L18" s="17">
        <f t="shared" si="3"/>
        <v>590.01</v>
      </c>
      <c r="M18" s="17"/>
    </row>
    <row r="19" spans="1:13" x14ac:dyDescent="0.25">
      <c r="A19" s="14">
        <v>14</v>
      </c>
      <c r="B19" s="15">
        <v>40135</v>
      </c>
      <c r="C19" s="15">
        <v>40149</v>
      </c>
      <c r="D19" s="15"/>
      <c r="E19" s="16" t="s">
        <v>31</v>
      </c>
      <c r="F19" s="17">
        <v>488</v>
      </c>
      <c r="G19" s="17"/>
      <c r="H19" s="17">
        <f t="shared" si="0"/>
        <v>102.00999999999999</v>
      </c>
      <c r="I19" s="17">
        <f t="shared" si="1"/>
        <v>-313.35000000000002</v>
      </c>
      <c r="J19" s="17">
        <f t="shared" si="2"/>
        <v>102.00999999999999</v>
      </c>
      <c r="K19" s="17">
        <v>415.36</v>
      </c>
      <c r="L19" s="17">
        <f t="shared" si="3"/>
        <v>102.00999999999999</v>
      </c>
      <c r="M19" s="17" t="s">
        <v>96</v>
      </c>
    </row>
    <row r="20" spans="1:13" x14ac:dyDescent="0.25">
      <c r="A20" s="58">
        <v>15</v>
      </c>
      <c r="B20" s="60">
        <v>40137</v>
      </c>
      <c r="C20" s="60">
        <v>40149</v>
      </c>
      <c r="D20" s="60"/>
      <c r="E20" s="60" t="s">
        <v>32</v>
      </c>
      <c r="F20" s="56">
        <v>102.01</v>
      </c>
      <c r="G20" s="56"/>
      <c r="H20" s="56">
        <f>H19-F20+G20</f>
        <v>-1.4210854715202004E-14</v>
      </c>
      <c r="I20" s="56">
        <f>I19-F20+G20+102.01</f>
        <v>-313.35000000000002</v>
      </c>
      <c r="J20" s="56">
        <f>J19+G20-F20</f>
        <v>0</v>
      </c>
      <c r="K20" s="56">
        <f>415.36-102.01</f>
        <v>313.35000000000002</v>
      </c>
      <c r="L20" s="56">
        <f>L19-F20+G20</f>
        <v>-1.4210854715202004E-14</v>
      </c>
      <c r="M20" s="63" t="s">
        <v>904</v>
      </c>
    </row>
    <row r="21" spans="1:13" x14ac:dyDescent="0.25">
      <c r="A21" s="59"/>
      <c r="B21" s="59"/>
      <c r="C21" s="59"/>
      <c r="D21" s="59"/>
      <c r="E21" s="59"/>
      <c r="F21" s="57"/>
      <c r="G21" s="57"/>
      <c r="H21" s="57"/>
      <c r="I21" s="57"/>
      <c r="J21" s="57"/>
      <c r="K21" s="57"/>
      <c r="L21" s="57"/>
      <c r="M21" s="51"/>
    </row>
    <row r="22" spans="1:13" x14ac:dyDescent="0.25">
      <c r="A22" s="14">
        <v>16</v>
      </c>
      <c r="B22" s="15">
        <v>40149</v>
      </c>
      <c r="C22" s="15">
        <v>40149</v>
      </c>
      <c r="D22" s="15"/>
      <c r="E22" s="16" t="s">
        <v>22</v>
      </c>
      <c r="F22" s="17"/>
      <c r="G22" s="17">
        <v>98.51</v>
      </c>
      <c r="H22" s="17">
        <f t="shared" si="0"/>
        <v>98.51</v>
      </c>
      <c r="I22" s="17">
        <f>I20-F22+G22</f>
        <v>-214.84000000000003</v>
      </c>
      <c r="J22" s="17">
        <f t="shared" si="2"/>
        <v>98.51</v>
      </c>
      <c r="K22" s="17">
        <v>313.35000000000002</v>
      </c>
      <c r="L22" s="17">
        <f t="shared" si="3"/>
        <v>98.51</v>
      </c>
      <c r="M22" s="17"/>
    </row>
    <row r="23" spans="1:13" x14ac:dyDescent="0.25">
      <c r="A23" s="14">
        <v>17</v>
      </c>
      <c r="B23" s="15">
        <v>40149</v>
      </c>
      <c r="C23" s="15">
        <v>40169</v>
      </c>
      <c r="D23" s="15"/>
      <c r="E23" s="16" t="s">
        <v>905</v>
      </c>
      <c r="F23" s="17"/>
      <c r="G23" s="17"/>
      <c r="H23" s="17">
        <f t="shared" si="0"/>
        <v>98.51</v>
      </c>
      <c r="I23" s="17">
        <f t="shared" si="1"/>
        <v>-214.84000000000003</v>
      </c>
      <c r="J23" s="17">
        <f t="shared" si="2"/>
        <v>98.51</v>
      </c>
      <c r="K23" s="17">
        <v>313.35000000000002</v>
      </c>
      <c r="L23" s="17">
        <f t="shared" si="3"/>
        <v>98.51</v>
      </c>
      <c r="M23" s="17"/>
    </row>
    <row r="24" spans="1:13" x14ac:dyDescent="0.25">
      <c r="A24" s="14">
        <v>18</v>
      </c>
      <c r="B24" s="15">
        <v>40178</v>
      </c>
      <c r="C24" s="15">
        <v>40178</v>
      </c>
      <c r="D24" s="15"/>
      <c r="E24" s="16" t="s">
        <v>22</v>
      </c>
      <c r="F24" s="17"/>
      <c r="G24" s="17">
        <v>132.31</v>
      </c>
      <c r="H24" s="17">
        <f t="shared" si="0"/>
        <v>230.82</v>
      </c>
      <c r="I24" s="17">
        <f t="shared" si="1"/>
        <v>-82.53000000000003</v>
      </c>
      <c r="J24" s="17">
        <f t="shared" si="2"/>
        <v>230.82</v>
      </c>
      <c r="K24" s="17">
        <v>313.35000000000002</v>
      </c>
      <c r="L24" s="17">
        <f t="shared" si="3"/>
        <v>230.82</v>
      </c>
      <c r="M24" s="17"/>
    </row>
    <row r="25" spans="1:13" x14ac:dyDescent="0.25">
      <c r="A25" s="14">
        <v>19</v>
      </c>
      <c r="B25" s="15">
        <v>40543</v>
      </c>
      <c r="C25" s="15"/>
      <c r="D25" s="15">
        <v>40200</v>
      </c>
      <c r="E25" s="16" t="s">
        <v>906</v>
      </c>
      <c r="F25" s="17"/>
      <c r="G25" s="17"/>
      <c r="H25" s="17">
        <f t="shared" si="0"/>
        <v>230.82</v>
      </c>
      <c r="I25" s="17">
        <f t="shared" si="1"/>
        <v>-82.53000000000003</v>
      </c>
      <c r="J25" s="17">
        <f t="shared" si="2"/>
        <v>230.82</v>
      </c>
      <c r="K25" s="17">
        <v>313.35000000000002</v>
      </c>
      <c r="L25" s="17">
        <f t="shared" si="3"/>
        <v>230.82</v>
      </c>
      <c r="M25" s="17"/>
    </row>
    <row r="26" spans="1:13" x14ac:dyDescent="0.25">
      <c r="A26" s="14">
        <v>20</v>
      </c>
      <c r="B26" s="15">
        <v>40179</v>
      </c>
      <c r="C26" s="15">
        <v>40210</v>
      </c>
      <c r="D26" s="15"/>
      <c r="E26" s="16" t="s">
        <v>34</v>
      </c>
      <c r="F26" s="17">
        <v>1.22</v>
      </c>
      <c r="G26" s="17"/>
      <c r="H26" s="17">
        <f t="shared" si="0"/>
        <v>229.6</v>
      </c>
      <c r="I26" s="17">
        <f t="shared" si="1"/>
        <v>-83.750000000000028</v>
      </c>
      <c r="J26" s="17">
        <f t="shared" si="2"/>
        <v>229.6</v>
      </c>
      <c r="K26" s="17">
        <v>313.35000000000002</v>
      </c>
      <c r="L26" s="17">
        <f t="shared" si="3"/>
        <v>229.6</v>
      </c>
      <c r="M26" s="17"/>
    </row>
    <row r="27" spans="1:13" x14ac:dyDescent="0.25">
      <c r="A27" s="14">
        <v>21</v>
      </c>
      <c r="B27" s="15">
        <v>40186</v>
      </c>
      <c r="C27" s="15">
        <v>40210</v>
      </c>
      <c r="D27" s="15"/>
      <c r="E27" s="16" t="s">
        <v>21</v>
      </c>
      <c r="F27" s="17"/>
      <c r="G27" s="17">
        <v>0.97</v>
      </c>
      <c r="H27" s="17">
        <f t="shared" si="0"/>
        <v>230.57</v>
      </c>
      <c r="I27" s="17">
        <f t="shared" si="1"/>
        <v>-82.78000000000003</v>
      </c>
      <c r="J27" s="17">
        <f t="shared" si="2"/>
        <v>230.57</v>
      </c>
      <c r="K27" s="17">
        <v>313.35000000000002</v>
      </c>
      <c r="L27" s="17">
        <f t="shared" si="3"/>
        <v>230.57</v>
      </c>
      <c r="M27" s="17"/>
    </row>
    <row r="28" spans="1:13" x14ac:dyDescent="0.25">
      <c r="A28" s="14">
        <v>22</v>
      </c>
      <c r="B28" s="15">
        <v>40210</v>
      </c>
      <c r="C28" s="15">
        <v>40210</v>
      </c>
      <c r="D28" s="15"/>
      <c r="E28" s="16" t="s">
        <v>22</v>
      </c>
      <c r="F28" s="17"/>
      <c r="G28" s="17">
        <v>97.55</v>
      </c>
      <c r="H28" s="17">
        <f t="shared" si="0"/>
        <v>328.12</v>
      </c>
      <c r="I28" s="17">
        <f t="shared" si="1"/>
        <v>14.769999999999968</v>
      </c>
      <c r="J28" s="17">
        <f t="shared" si="2"/>
        <v>328.12</v>
      </c>
      <c r="K28" s="17">
        <v>313.35000000000002</v>
      </c>
      <c r="L28" s="17">
        <f t="shared" si="3"/>
        <v>328.12</v>
      </c>
      <c r="M28" s="17"/>
    </row>
    <row r="29" spans="1:13" x14ac:dyDescent="0.25">
      <c r="A29" s="14">
        <v>23</v>
      </c>
      <c r="B29" s="15">
        <v>40210</v>
      </c>
      <c r="C29" s="15"/>
      <c r="D29" s="15">
        <v>40231</v>
      </c>
      <c r="E29" s="16" t="s">
        <v>907</v>
      </c>
      <c r="F29" s="17"/>
      <c r="G29" s="17"/>
      <c r="H29" s="17">
        <f t="shared" si="0"/>
        <v>328.12</v>
      </c>
      <c r="I29" s="17">
        <f t="shared" si="1"/>
        <v>14.769999999999968</v>
      </c>
      <c r="J29" s="17">
        <f t="shared" si="2"/>
        <v>328.12</v>
      </c>
      <c r="K29" s="17">
        <v>313.35000000000002</v>
      </c>
      <c r="L29" s="17">
        <f t="shared" si="3"/>
        <v>328.12</v>
      </c>
      <c r="M29" s="17"/>
    </row>
    <row r="30" spans="1:13" x14ac:dyDescent="0.25">
      <c r="A30" s="14">
        <v>24</v>
      </c>
      <c r="B30" s="15">
        <v>40217</v>
      </c>
      <c r="C30" s="15">
        <v>40240</v>
      </c>
      <c r="D30" s="15"/>
      <c r="E30" s="16" t="s">
        <v>21</v>
      </c>
      <c r="F30" s="17"/>
      <c r="G30" s="17">
        <v>1.32</v>
      </c>
      <c r="H30" s="17">
        <f t="shared" si="0"/>
        <v>329.44</v>
      </c>
      <c r="I30" s="17">
        <f t="shared" si="1"/>
        <v>16.089999999999968</v>
      </c>
      <c r="J30" s="17">
        <f t="shared" si="2"/>
        <v>329.44</v>
      </c>
      <c r="K30" s="17">
        <v>313.35000000000002</v>
      </c>
      <c r="L30" s="17">
        <f t="shared" si="3"/>
        <v>329.44</v>
      </c>
      <c r="M30" s="17"/>
    </row>
    <row r="31" spans="1:13" x14ac:dyDescent="0.25">
      <c r="A31" s="14">
        <v>25</v>
      </c>
      <c r="B31" s="15">
        <v>40226</v>
      </c>
      <c r="C31" s="15">
        <v>40240</v>
      </c>
      <c r="D31" s="15"/>
      <c r="E31" s="16" t="s">
        <v>21</v>
      </c>
      <c r="F31" s="17"/>
      <c r="G31" s="17">
        <v>0.97</v>
      </c>
      <c r="H31" s="17">
        <f t="shared" si="0"/>
        <v>330.41</v>
      </c>
      <c r="I31" s="17">
        <f t="shared" si="1"/>
        <v>17.059999999999967</v>
      </c>
      <c r="J31" s="17">
        <f t="shared" si="2"/>
        <v>330.41</v>
      </c>
      <c r="K31" s="17">
        <v>313.35000000000002</v>
      </c>
      <c r="L31" s="17">
        <f t="shared" si="3"/>
        <v>330.41</v>
      </c>
      <c r="M31" s="17"/>
    </row>
    <row r="32" spans="1:13" x14ac:dyDescent="0.25">
      <c r="A32" s="14">
        <v>26</v>
      </c>
      <c r="B32" s="15">
        <v>40240</v>
      </c>
      <c r="C32" s="15">
        <v>40240</v>
      </c>
      <c r="D32" s="15"/>
      <c r="E32" s="16" t="s">
        <v>22</v>
      </c>
      <c r="F32" s="17"/>
      <c r="G32" s="17">
        <v>99.62</v>
      </c>
      <c r="H32" s="17">
        <f t="shared" si="0"/>
        <v>430.03000000000003</v>
      </c>
      <c r="I32" s="17">
        <f t="shared" si="1"/>
        <v>116.67999999999998</v>
      </c>
      <c r="J32" s="17">
        <f t="shared" si="2"/>
        <v>430.03000000000003</v>
      </c>
      <c r="K32" s="17">
        <v>313.35000000000002</v>
      </c>
      <c r="L32" s="17">
        <f t="shared" si="3"/>
        <v>430.03000000000003</v>
      </c>
      <c r="M32" s="17"/>
    </row>
    <row r="33" spans="1:13" x14ac:dyDescent="0.25">
      <c r="A33" s="14">
        <v>27</v>
      </c>
      <c r="B33" s="15">
        <v>40240</v>
      </c>
      <c r="C33" s="15"/>
      <c r="D33" s="15">
        <v>40260</v>
      </c>
      <c r="E33" s="16" t="s">
        <v>908</v>
      </c>
      <c r="F33" s="17"/>
      <c r="G33" s="17"/>
      <c r="H33" s="17">
        <f t="shared" si="0"/>
        <v>430.03000000000003</v>
      </c>
      <c r="I33" s="17">
        <f t="shared" si="1"/>
        <v>116.67999999999998</v>
      </c>
      <c r="J33" s="17">
        <f t="shared" si="2"/>
        <v>430.03000000000003</v>
      </c>
      <c r="K33" s="17">
        <v>313.35000000000002</v>
      </c>
      <c r="L33" s="17">
        <f t="shared" si="3"/>
        <v>430.03000000000003</v>
      </c>
      <c r="M33" s="17"/>
    </row>
    <row r="34" spans="1:13" x14ac:dyDescent="0.25">
      <c r="A34" s="14">
        <v>28</v>
      </c>
      <c r="B34" s="15">
        <v>40246</v>
      </c>
      <c r="C34" s="15">
        <v>40269</v>
      </c>
      <c r="D34" s="15"/>
      <c r="E34" s="16" t="s">
        <v>21</v>
      </c>
      <c r="F34" s="17"/>
      <c r="G34" s="17">
        <v>0.99</v>
      </c>
      <c r="H34" s="17">
        <f t="shared" si="0"/>
        <v>431.02000000000004</v>
      </c>
      <c r="I34" s="17">
        <f t="shared" si="1"/>
        <v>117.66999999999997</v>
      </c>
      <c r="J34" s="17">
        <f t="shared" si="2"/>
        <v>431.02000000000004</v>
      </c>
      <c r="K34" s="17">
        <v>313.35000000000002</v>
      </c>
      <c r="L34" s="17">
        <f t="shared" si="3"/>
        <v>431.02000000000004</v>
      </c>
      <c r="M34" s="17"/>
    </row>
    <row r="35" spans="1:13" x14ac:dyDescent="0.25">
      <c r="A35" s="14">
        <v>29</v>
      </c>
      <c r="B35" s="15">
        <v>40247</v>
      </c>
      <c r="C35" s="15">
        <v>40269</v>
      </c>
      <c r="D35" s="15"/>
      <c r="E35" s="16" t="s">
        <v>21</v>
      </c>
      <c r="F35" s="17"/>
      <c r="G35" s="17">
        <v>1.32</v>
      </c>
      <c r="H35" s="17">
        <f t="shared" si="0"/>
        <v>432.34000000000003</v>
      </c>
      <c r="I35" s="17">
        <f t="shared" si="1"/>
        <v>118.98999999999997</v>
      </c>
      <c r="J35" s="17">
        <f t="shared" si="2"/>
        <v>432.34000000000003</v>
      </c>
      <c r="K35" s="17">
        <v>313.35000000000002</v>
      </c>
      <c r="L35" s="17">
        <f t="shared" si="3"/>
        <v>432.34000000000003</v>
      </c>
      <c r="M35" s="17"/>
    </row>
    <row r="36" spans="1:13" x14ac:dyDescent="0.25">
      <c r="A36" s="14">
        <v>30</v>
      </c>
      <c r="B36" s="15">
        <v>40248</v>
      </c>
      <c r="C36" s="15">
        <v>40269</v>
      </c>
      <c r="D36" s="15"/>
      <c r="E36" s="16" t="s">
        <v>32</v>
      </c>
      <c r="F36" s="17">
        <v>100</v>
      </c>
      <c r="G36" s="17"/>
      <c r="H36" s="17">
        <f t="shared" si="0"/>
        <v>332.34000000000003</v>
      </c>
      <c r="I36" s="17">
        <f t="shared" si="1"/>
        <v>18.989999999999966</v>
      </c>
      <c r="J36" s="17">
        <f t="shared" si="2"/>
        <v>332.34000000000003</v>
      </c>
      <c r="K36" s="17">
        <v>313.35000000000002</v>
      </c>
      <c r="L36" s="17">
        <f t="shared" si="3"/>
        <v>332.34000000000003</v>
      </c>
      <c r="M36" s="17"/>
    </row>
    <row r="37" spans="1:13" x14ac:dyDescent="0.25">
      <c r="A37" s="14">
        <v>31</v>
      </c>
      <c r="B37" s="15">
        <v>40269</v>
      </c>
      <c r="C37" s="15">
        <v>40269</v>
      </c>
      <c r="D37" s="15"/>
      <c r="E37" s="16" t="s">
        <v>22</v>
      </c>
      <c r="F37" s="17"/>
      <c r="G37" s="17">
        <v>56.75</v>
      </c>
      <c r="H37" s="17">
        <f t="shared" si="0"/>
        <v>389.09000000000003</v>
      </c>
      <c r="I37" s="17">
        <f t="shared" si="1"/>
        <v>75.739999999999966</v>
      </c>
      <c r="J37" s="17">
        <f t="shared" si="2"/>
        <v>389.09000000000003</v>
      </c>
      <c r="K37" s="17">
        <v>313.35000000000002</v>
      </c>
      <c r="L37" s="17">
        <f t="shared" si="3"/>
        <v>389.09000000000003</v>
      </c>
      <c r="M37" s="17"/>
    </row>
    <row r="38" spans="1:13" x14ac:dyDescent="0.25">
      <c r="A38" s="14">
        <v>32</v>
      </c>
      <c r="B38" s="15">
        <v>40269</v>
      </c>
      <c r="C38" s="15"/>
      <c r="D38" s="15">
        <v>40289</v>
      </c>
      <c r="E38" s="16" t="s">
        <v>909</v>
      </c>
      <c r="F38" s="17"/>
      <c r="G38" s="17"/>
      <c r="H38" s="17">
        <f t="shared" si="0"/>
        <v>389.09000000000003</v>
      </c>
      <c r="I38" s="17">
        <f t="shared" si="1"/>
        <v>75.739999999999966</v>
      </c>
      <c r="J38" s="17">
        <f t="shared" si="2"/>
        <v>389.09000000000003</v>
      </c>
      <c r="K38" s="17">
        <v>313.35000000000002</v>
      </c>
      <c r="L38" s="17">
        <f t="shared" si="3"/>
        <v>389.09000000000003</v>
      </c>
      <c r="M38" s="17"/>
    </row>
    <row r="39" spans="1:13" x14ac:dyDescent="0.25">
      <c r="A39" s="14">
        <v>33</v>
      </c>
      <c r="B39" s="15">
        <v>40294</v>
      </c>
      <c r="C39" s="15">
        <v>40301</v>
      </c>
      <c r="D39" s="15"/>
      <c r="E39" s="16" t="s">
        <v>21</v>
      </c>
      <c r="F39" s="17"/>
      <c r="G39" s="17">
        <v>3.3</v>
      </c>
      <c r="H39" s="17">
        <f t="shared" si="0"/>
        <v>392.39000000000004</v>
      </c>
      <c r="I39" s="17">
        <f t="shared" si="1"/>
        <v>79.039999999999964</v>
      </c>
      <c r="J39" s="17">
        <f t="shared" si="2"/>
        <v>392.39000000000004</v>
      </c>
      <c r="K39" s="17">
        <v>313.35000000000002</v>
      </c>
      <c r="L39" s="17">
        <f t="shared" si="3"/>
        <v>392.39000000000004</v>
      </c>
      <c r="M39" s="17"/>
    </row>
    <row r="40" spans="1:13" x14ac:dyDescent="0.25">
      <c r="A40" s="14">
        <v>34</v>
      </c>
      <c r="B40" s="15">
        <v>40301</v>
      </c>
      <c r="C40" s="15">
        <v>40301</v>
      </c>
      <c r="D40" s="15"/>
      <c r="E40" s="16" t="s">
        <v>22</v>
      </c>
      <c r="F40" s="17"/>
      <c r="G40" s="17">
        <v>88.54</v>
      </c>
      <c r="H40" s="17">
        <f t="shared" si="0"/>
        <v>480.93000000000006</v>
      </c>
      <c r="I40" s="17">
        <f t="shared" si="1"/>
        <v>167.57999999999998</v>
      </c>
      <c r="J40" s="17">
        <f t="shared" si="2"/>
        <v>480.93000000000006</v>
      </c>
      <c r="K40" s="17">
        <v>313.35000000000002</v>
      </c>
      <c r="L40" s="17">
        <f t="shared" si="3"/>
        <v>480.93000000000006</v>
      </c>
      <c r="M40" s="17"/>
    </row>
    <row r="41" spans="1:13" x14ac:dyDescent="0.25">
      <c r="A41" s="14">
        <v>35</v>
      </c>
      <c r="B41" s="15">
        <v>40301</v>
      </c>
      <c r="C41" s="15"/>
      <c r="D41" s="15">
        <v>40319</v>
      </c>
      <c r="E41" s="16" t="s">
        <v>910</v>
      </c>
      <c r="F41" s="17"/>
      <c r="G41" s="17"/>
      <c r="H41" s="17">
        <f t="shared" si="0"/>
        <v>480.93000000000006</v>
      </c>
      <c r="I41" s="17">
        <f t="shared" si="1"/>
        <v>167.57999999999998</v>
      </c>
      <c r="J41" s="17">
        <f t="shared" si="2"/>
        <v>480.93000000000006</v>
      </c>
      <c r="K41" s="17">
        <v>313.35000000000002</v>
      </c>
      <c r="L41" s="17">
        <f t="shared" si="3"/>
        <v>480.93000000000006</v>
      </c>
      <c r="M41" s="17"/>
    </row>
    <row r="42" spans="1:13" x14ac:dyDescent="0.25">
      <c r="A42" s="14">
        <v>36</v>
      </c>
      <c r="B42" s="15">
        <v>40304</v>
      </c>
      <c r="C42" s="15">
        <v>40331</v>
      </c>
      <c r="D42" s="15"/>
      <c r="E42" s="16" t="s">
        <v>21</v>
      </c>
      <c r="F42" s="17"/>
      <c r="G42" s="17">
        <v>0.59</v>
      </c>
      <c r="H42" s="17">
        <f t="shared" si="0"/>
        <v>481.52000000000004</v>
      </c>
      <c r="I42" s="17">
        <f t="shared" si="1"/>
        <v>168.17</v>
      </c>
      <c r="J42" s="17">
        <f t="shared" si="2"/>
        <v>481.52000000000004</v>
      </c>
      <c r="K42" s="17">
        <v>313.35000000000002</v>
      </c>
      <c r="L42" s="17">
        <f t="shared" si="3"/>
        <v>481.52000000000004</v>
      </c>
      <c r="M42" s="17"/>
    </row>
    <row r="43" spans="1:13" x14ac:dyDescent="0.25">
      <c r="A43" s="14">
        <v>37</v>
      </c>
      <c r="B43" s="15">
        <v>40322</v>
      </c>
      <c r="C43" s="15"/>
      <c r="D43" s="15"/>
      <c r="E43" s="16" t="s">
        <v>911</v>
      </c>
      <c r="F43" s="17"/>
      <c r="G43" s="17"/>
      <c r="H43" s="17">
        <f t="shared" si="0"/>
        <v>481.52000000000004</v>
      </c>
      <c r="I43" s="17">
        <f t="shared" si="1"/>
        <v>168.17</v>
      </c>
      <c r="J43" s="17">
        <f t="shared" si="2"/>
        <v>481.52000000000004</v>
      </c>
      <c r="K43" s="17">
        <v>313.35000000000002</v>
      </c>
      <c r="L43" s="17">
        <f t="shared" si="3"/>
        <v>481.52000000000004</v>
      </c>
      <c r="M43" s="17" t="s">
        <v>912</v>
      </c>
    </row>
    <row r="44" spans="1:13" x14ac:dyDescent="0.25">
      <c r="A44" s="14">
        <v>38</v>
      </c>
      <c r="B44" s="15">
        <v>40323</v>
      </c>
      <c r="C44" s="15">
        <v>40331</v>
      </c>
      <c r="D44" s="15"/>
      <c r="E44" s="16" t="s">
        <v>21</v>
      </c>
      <c r="F44" s="17"/>
      <c r="G44" s="17">
        <v>3.3</v>
      </c>
      <c r="H44" s="17">
        <f t="shared" si="0"/>
        <v>484.82000000000005</v>
      </c>
      <c r="I44" s="17">
        <f t="shared" si="1"/>
        <v>171.47</v>
      </c>
      <c r="J44" s="17">
        <f t="shared" si="2"/>
        <v>484.82000000000005</v>
      </c>
      <c r="K44" s="17">
        <v>313.35000000000002</v>
      </c>
      <c r="L44" s="17">
        <f t="shared" si="3"/>
        <v>484.82000000000005</v>
      </c>
      <c r="M44" s="17"/>
    </row>
    <row r="45" spans="1:13" x14ac:dyDescent="0.25">
      <c r="A45" s="14">
        <v>39</v>
      </c>
      <c r="B45" s="15">
        <v>40331</v>
      </c>
      <c r="C45" s="15">
        <v>40331</v>
      </c>
      <c r="D45" s="15"/>
      <c r="E45" s="16" t="s">
        <v>22</v>
      </c>
      <c r="F45" s="17"/>
      <c r="G45" s="17">
        <v>59.42</v>
      </c>
      <c r="H45" s="17">
        <f t="shared" si="0"/>
        <v>544.24</v>
      </c>
      <c r="I45" s="17">
        <f t="shared" si="1"/>
        <v>230.89</v>
      </c>
      <c r="J45" s="17">
        <f t="shared" si="2"/>
        <v>544.24</v>
      </c>
      <c r="K45" s="17">
        <v>313.35000000000002</v>
      </c>
      <c r="L45" s="17">
        <f t="shared" si="3"/>
        <v>544.24</v>
      </c>
      <c r="M45" s="17"/>
    </row>
    <row r="46" spans="1:13" x14ac:dyDescent="0.25">
      <c r="A46" s="14">
        <v>40</v>
      </c>
      <c r="B46" s="15">
        <v>40331</v>
      </c>
      <c r="C46" s="15"/>
      <c r="D46" s="15">
        <v>40351</v>
      </c>
      <c r="E46" s="16" t="s">
        <v>913</v>
      </c>
      <c r="F46" s="17"/>
      <c r="G46" s="17"/>
      <c r="H46" s="17">
        <f t="shared" si="0"/>
        <v>544.24</v>
      </c>
      <c r="I46" s="17">
        <f t="shared" si="1"/>
        <v>230.89</v>
      </c>
      <c r="J46" s="17">
        <f t="shared" si="2"/>
        <v>544.24</v>
      </c>
      <c r="K46" s="17">
        <v>313.35000000000002</v>
      </c>
      <c r="L46" s="17">
        <f t="shared" si="3"/>
        <v>544.24</v>
      </c>
      <c r="M46" s="17"/>
    </row>
    <row r="47" spans="1:13" x14ac:dyDescent="0.25">
      <c r="A47" s="14">
        <v>41</v>
      </c>
      <c r="B47" s="15">
        <v>40333</v>
      </c>
      <c r="C47" s="15"/>
      <c r="D47" s="15">
        <v>40343</v>
      </c>
      <c r="E47" s="16" t="s">
        <v>914</v>
      </c>
      <c r="F47" s="17"/>
      <c r="G47" s="17"/>
      <c r="H47" s="17">
        <f t="shared" si="0"/>
        <v>544.24</v>
      </c>
      <c r="I47" s="17">
        <f t="shared" si="1"/>
        <v>230.89</v>
      </c>
      <c r="J47" s="17">
        <f t="shared" si="2"/>
        <v>544.24</v>
      </c>
      <c r="K47" s="17">
        <v>313.35000000000002</v>
      </c>
      <c r="L47" s="17">
        <f t="shared" si="3"/>
        <v>544.24</v>
      </c>
      <c r="M47" s="17" t="s">
        <v>912</v>
      </c>
    </row>
    <row r="48" spans="1:13" x14ac:dyDescent="0.25">
      <c r="A48" s="14">
        <v>42</v>
      </c>
      <c r="B48" s="15">
        <v>40336</v>
      </c>
      <c r="C48" s="15">
        <v>40360</v>
      </c>
      <c r="D48" s="15"/>
      <c r="E48" s="16" t="s">
        <v>21</v>
      </c>
      <c r="F48" s="17"/>
      <c r="G48" s="17">
        <v>0.59</v>
      </c>
      <c r="H48" s="17">
        <f t="shared" si="0"/>
        <v>544.83000000000004</v>
      </c>
      <c r="I48" s="17">
        <f t="shared" si="1"/>
        <v>231.48</v>
      </c>
      <c r="J48" s="17">
        <f t="shared" si="2"/>
        <v>544.83000000000004</v>
      </c>
      <c r="K48" s="17">
        <v>313.35000000000002</v>
      </c>
      <c r="L48" s="17">
        <f t="shared" si="3"/>
        <v>544.83000000000004</v>
      </c>
      <c r="M48" s="17"/>
    </row>
    <row r="49" spans="1:13" x14ac:dyDescent="0.25">
      <c r="A49" s="14">
        <v>43</v>
      </c>
      <c r="B49" s="15">
        <v>40337</v>
      </c>
      <c r="C49" s="15">
        <v>40360</v>
      </c>
      <c r="D49" s="15"/>
      <c r="E49" s="16" t="s">
        <v>21</v>
      </c>
      <c r="F49" s="17"/>
      <c r="G49" s="17">
        <v>0.92</v>
      </c>
      <c r="H49" s="17">
        <f t="shared" si="0"/>
        <v>545.75</v>
      </c>
      <c r="I49" s="17">
        <f t="shared" si="1"/>
        <v>232.39999999999998</v>
      </c>
      <c r="J49" s="17">
        <f t="shared" si="2"/>
        <v>545.75</v>
      </c>
      <c r="K49" s="17">
        <v>313.35000000000002</v>
      </c>
      <c r="L49" s="17">
        <f t="shared" si="3"/>
        <v>545.75</v>
      </c>
      <c r="M49" s="17"/>
    </row>
    <row r="50" spans="1:13" x14ac:dyDescent="0.25">
      <c r="A50" s="14">
        <v>44</v>
      </c>
      <c r="B50" s="15">
        <v>40353</v>
      </c>
      <c r="C50" s="15"/>
      <c r="D50" s="15"/>
      <c r="E50" s="16" t="s">
        <v>915</v>
      </c>
      <c r="F50" s="17"/>
      <c r="G50" s="17"/>
      <c r="H50" s="17">
        <f t="shared" si="0"/>
        <v>545.75</v>
      </c>
      <c r="I50" s="17">
        <f t="shared" si="1"/>
        <v>232.39999999999998</v>
      </c>
      <c r="J50" s="17">
        <f t="shared" si="2"/>
        <v>545.75</v>
      </c>
      <c r="K50" s="17">
        <v>313.35000000000002</v>
      </c>
      <c r="L50" s="17">
        <f t="shared" si="3"/>
        <v>545.75</v>
      </c>
      <c r="M50" s="17" t="s">
        <v>114</v>
      </c>
    </row>
    <row r="51" spans="1:13" x14ac:dyDescent="0.25">
      <c r="A51" s="14">
        <v>45</v>
      </c>
      <c r="B51" s="18">
        <v>40353</v>
      </c>
      <c r="C51" s="15">
        <v>40360</v>
      </c>
      <c r="D51" s="15"/>
      <c r="E51" s="16" t="s">
        <v>21</v>
      </c>
      <c r="F51" s="17"/>
      <c r="G51" s="17">
        <v>3.3</v>
      </c>
      <c r="H51" s="17">
        <f t="shared" si="0"/>
        <v>549.04999999999995</v>
      </c>
      <c r="I51" s="17">
        <f t="shared" si="1"/>
        <v>235.7</v>
      </c>
      <c r="J51" s="17">
        <f t="shared" si="2"/>
        <v>549.04999999999995</v>
      </c>
      <c r="K51" s="17">
        <v>313.35000000000002</v>
      </c>
      <c r="L51" s="17">
        <f t="shared" si="3"/>
        <v>549.04999999999995</v>
      </c>
      <c r="M51" s="17"/>
    </row>
    <row r="52" spans="1:13" x14ac:dyDescent="0.25">
      <c r="A52" s="14">
        <v>46</v>
      </c>
      <c r="B52" s="18">
        <v>40360</v>
      </c>
      <c r="C52" s="15"/>
      <c r="D52" s="15"/>
      <c r="E52" s="16" t="s">
        <v>916</v>
      </c>
      <c r="F52" s="17"/>
      <c r="G52" s="17"/>
      <c r="H52" s="17">
        <f t="shared" si="0"/>
        <v>549.04999999999995</v>
      </c>
      <c r="I52" s="17">
        <f>I51-F52+G52+157.93</f>
        <v>393.63</v>
      </c>
      <c r="J52" s="17">
        <f t="shared" si="2"/>
        <v>549.04999999999995</v>
      </c>
      <c r="K52" s="17">
        <f>313.35-157.93</f>
        <v>155.42000000000002</v>
      </c>
      <c r="L52" s="17">
        <f t="shared" si="3"/>
        <v>549.04999999999995</v>
      </c>
      <c r="M52" s="17"/>
    </row>
    <row r="53" spans="1:13" x14ac:dyDescent="0.25">
      <c r="A53" s="14">
        <v>47</v>
      </c>
      <c r="B53" s="15">
        <v>40360</v>
      </c>
      <c r="C53" s="15"/>
      <c r="D53" s="15"/>
      <c r="E53" s="16" t="s">
        <v>27</v>
      </c>
      <c r="F53" s="17"/>
      <c r="G53" s="17"/>
      <c r="H53" s="17">
        <f>H52-F53+G53</f>
        <v>549.04999999999995</v>
      </c>
      <c r="I53" s="17">
        <f>I52-F53+G53</f>
        <v>393.63</v>
      </c>
      <c r="J53" s="17">
        <f>J52+G53-F53</f>
        <v>549.04999999999995</v>
      </c>
      <c r="K53" s="17">
        <f t="shared" ref="K53:K89" si="4">313.35-157.93</f>
        <v>155.42000000000002</v>
      </c>
      <c r="L53" s="17">
        <f>L52-F53+G53</f>
        <v>549.04999999999995</v>
      </c>
      <c r="M53" s="17"/>
    </row>
    <row r="54" spans="1:13" x14ac:dyDescent="0.25">
      <c r="A54" s="14">
        <v>48</v>
      </c>
      <c r="B54" s="15">
        <v>40360</v>
      </c>
      <c r="C54" s="15">
        <v>40360</v>
      </c>
      <c r="D54" s="15"/>
      <c r="E54" s="16" t="s">
        <v>22</v>
      </c>
      <c r="F54" s="17"/>
      <c r="G54" s="17">
        <v>59.42</v>
      </c>
      <c r="H54" s="17">
        <f t="shared" si="0"/>
        <v>608.46999999999991</v>
      </c>
      <c r="I54" s="17">
        <f t="shared" si="1"/>
        <v>453.05</v>
      </c>
      <c r="J54" s="17">
        <f t="shared" si="2"/>
        <v>608.46999999999991</v>
      </c>
      <c r="K54" s="17">
        <f t="shared" si="4"/>
        <v>155.42000000000002</v>
      </c>
      <c r="L54" s="17">
        <f t="shared" si="3"/>
        <v>608.46999999999991</v>
      </c>
      <c r="M54" s="17"/>
    </row>
    <row r="55" spans="1:13" x14ac:dyDescent="0.25">
      <c r="A55" s="14">
        <v>49</v>
      </c>
      <c r="B55" s="15">
        <v>40360</v>
      </c>
      <c r="C55" s="15">
        <v>40360</v>
      </c>
      <c r="D55" s="15"/>
      <c r="E55" s="16" t="s">
        <v>22</v>
      </c>
      <c r="F55" s="17"/>
      <c r="G55" s="17">
        <v>46.05</v>
      </c>
      <c r="H55" s="17">
        <f t="shared" si="0"/>
        <v>654.51999999999987</v>
      </c>
      <c r="I55" s="17">
        <f t="shared" si="1"/>
        <v>499.1</v>
      </c>
      <c r="J55" s="17">
        <f t="shared" si="2"/>
        <v>654.51999999999987</v>
      </c>
      <c r="K55" s="17">
        <f t="shared" si="4"/>
        <v>155.42000000000002</v>
      </c>
      <c r="L55" s="17">
        <f t="shared" si="3"/>
        <v>654.51999999999987</v>
      </c>
      <c r="M55" s="17"/>
    </row>
    <row r="56" spans="1:13" x14ac:dyDescent="0.25">
      <c r="A56" s="14">
        <v>50</v>
      </c>
      <c r="B56" s="15">
        <v>40360</v>
      </c>
      <c r="C56" s="15">
        <v>40331</v>
      </c>
      <c r="D56" s="15"/>
      <c r="E56" s="16" t="s">
        <v>22</v>
      </c>
      <c r="F56" s="17">
        <v>59.42</v>
      </c>
      <c r="G56" s="17"/>
      <c r="H56" s="17">
        <f t="shared" si="0"/>
        <v>595.09999999999991</v>
      </c>
      <c r="I56" s="17">
        <f t="shared" si="1"/>
        <v>439.68</v>
      </c>
      <c r="J56" s="17">
        <f t="shared" si="2"/>
        <v>595.09999999999991</v>
      </c>
      <c r="K56" s="17">
        <f t="shared" si="4"/>
        <v>155.42000000000002</v>
      </c>
      <c r="L56" s="17">
        <f t="shared" si="3"/>
        <v>595.09999999999991</v>
      </c>
      <c r="M56" s="17"/>
    </row>
    <row r="57" spans="1:13" x14ac:dyDescent="0.25">
      <c r="A57" s="14">
        <v>51</v>
      </c>
      <c r="B57" s="15">
        <v>40360</v>
      </c>
      <c r="C57" s="15"/>
      <c r="D57" s="15"/>
      <c r="E57" s="16" t="s">
        <v>28</v>
      </c>
      <c r="F57" s="17"/>
      <c r="G57" s="17">
        <v>37</v>
      </c>
      <c r="H57" s="17">
        <f t="shared" si="0"/>
        <v>632.09999999999991</v>
      </c>
      <c r="I57" s="17">
        <f>I56-F57+G57-37</f>
        <v>439.68</v>
      </c>
      <c r="J57" s="17">
        <f t="shared" si="2"/>
        <v>632.09999999999991</v>
      </c>
      <c r="K57" s="17">
        <f t="shared" si="4"/>
        <v>155.42000000000002</v>
      </c>
      <c r="L57" s="17">
        <f>L56-F57+G57-37</f>
        <v>595.09999999999991</v>
      </c>
      <c r="M57" s="17" t="s">
        <v>917</v>
      </c>
    </row>
    <row r="58" spans="1:13" x14ac:dyDescent="0.25">
      <c r="A58" s="14">
        <v>52</v>
      </c>
      <c r="B58" s="15">
        <v>40360</v>
      </c>
      <c r="C58" s="15">
        <v>40360</v>
      </c>
      <c r="D58" s="15"/>
      <c r="E58" s="16" t="s">
        <v>28</v>
      </c>
      <c r="F58" s="17">
        <v>37</v>
      </c>
      <c r="G58" s="17">
        <v>37</v>
      </c>
      <c r="H58" s="17">
        <f t="shared" si="0"/>
        <v>632.09999999999991</v>
      </c>
      <c r="I58" s="17">
        <f t="shared" si="1"/>
        <v>439.68</v>
      </c>
      <c r="J58" s="17">
        <f t="shared" si="2"/>
        <v>632.09999999999991</v>
      </c>
      <c r="K58" s="17">
        <f t="shared" si="4"/>
        <v>155.42000000000002</v>
      </c>
      <c r="L58" s="17">
        <f t="shared" si="3"/>
        <v>595.09999999999991</v>
      </c>
      <c r="M58" s="17"/>
    </row>
    <row r="59" spans="1:13" x14ac:dyDescent="0.25">
      <c r="A59" s="14">
        <v>53</v>
      </c>
      <c r="B59" s="15">
        <v>40360</v>
      </c>
      <c r="C59" s="15">
        <v>40360</v>
      </c>
      <c r="D59" s="15"/>
      <c r="E59" s="16" t="s">
        <v>32</v>
      </c>
      <c r="F59" s="17">
        <v>157.93</v>
      </c>
      <c r="G59" s="17"/>
      <c r="H59" s="17">
        <f t="shared" si="0"/>
        <v>474.1699999999999</v>
      </c>
      <c r="I59" s="17">
        <f t="shared" si="1"/>
        <v>281.75</v>
      </c>
      <c r="J59" s="17">
        <f t="shared" si="2"/>
        <v>474.1699999999999</v>
      </c>
      <c r="K59" s="17">
        <f t="shared" si="4"/>
        <v>155.42000000000002</v>
      </c>
      <c r="L59" s="17">
        <f t="shared" si="3"/>
        <v>437.1699999999999</v>
      </c>
      <c r="M59" s="17"/>
    </row>
    <row r="60" spans="1:13" x14ac:dyDescent="0.25">
      <c r="A60" s="14">
        <v>54</v>
      </c>
      <c r="B60" s="15">
        <v>40360</v>
      </c>
      <c r="C60" s="15">
        <v>40360</v>
      </c>
      <c r="D60" s="15"/>
      <c r="E60" s="16" t="s">
        <v>29</v>
      </c>
      <c r="F60" s="17"/>
      <c r="G60" s="17">
        <v>220</v>
      </c>
      <c r="H60" s="17">
        <f t="shared" si="0"/>
        <v>694.16999999999985</v>
      </c>
      <c r="I60" s="17">
        <f t="shared" si="1"/>
        <v>501.75</v>
      </c>
      <c r="J60" s="17">
        <f t="shared" si="2"/>
        <v>694.16999999999985</v>
      </c>
      <c r="K60" s="17">
        <f t="shared" si="4"/>
        <v>155.42000000000002</v>
      </c>
      <c r="L60" s="17">
        <f t="shared" si="3"/>
        <v>657.16999999999985</v>
      </c>
      <c r="M60" s="17"/>
    </row>
    <row r="61" spans="1:13" x14ac:dyDescent="0.25">
      <c r="A61" s="14">
        <v>55</v>
      </c>
      <c r="B61" s="15">
        <v>40360</v>
      </c>
      <c r="C61" s="15"/>
      <c r="D61" s="15"/>
      <c r="E61" s="16" t="s">
        <v>29</v>
      </c>
      <c r="F61" s="17"/>
      <c r="G61" s="17">
        <v>152</v>
      </c>
      <c r="H61" s="17">
        <f t="shared" si="0"/>
        <v>846.16999999999985</v>
      </c>
      <c r="I61" s="17">
        <f t="shared" si="1"/>
        <v>653.75</v>
      </c>
      <c r="J61" s="17">
        <f t="shared" si="2"/>
        <v>846.16999999999985</v>
      </c>
      <c r="K61" s="17">
        <f t="shared" si="4"/>
        <v>155.42000000000002</v>
      </c>
      <c r="L61" s="17">
        <f t="shared" si="3"/>
        <v>809.16999999999985</v>
      </c>
      <c r="M61" s="17"/>
    </row>
    <row r="62" spans="1:13" x14ac:dyDescent="0.25">
      <c r="A62" s="14">
        <v>56</v>
      </c>
      <c r="B62" s="15">
        <v>40360</v>
      </c>
      <c r="C62" s="15"/>
      <c r="D62" s="15"/>
      <c r="E62" s="16" t="s">
        <v>383</v>
      </c>
      <c r="F62" s="17">
        <v>152</v>
      </c>
      <c r="G62" s="17"/>
      <c r="H62" s="17">
        <f t="shared" si="0"/>
        <v>694.16999999999985</v>
      </c>
      <c r="I62" s="17">
        <f t="shared" si="1"/>
        <v>501.75</v>
      </c>
      <c r="J62" s="17">
        <f t="shared" si="2"/>
        <v>694.16999999999985</v>
      </c>
      <c r="K62" s="17">
        <f t="shared" si="4"/>
        <v>155.42000000000002</v>
      </c>
      <c r="L62" s="17">
        <f t="shared" si="3"/>
        <v>657.16999999999985</v>
      </c>
      <c r="M62" s="17"/>
    </row>
    <row r="63" spans="1:13" x14ac:dyDescent="0.25">
      <c r="A63" s="14">
        <v>57</v>
      </c>
      <c r="B63" s="15">
        <v>40360</v>
      </c>
      <c r="C63" s="15">
        <v>40360</v>
      </c>
      <c r="D63" s="15"/>
      <c r="E63" s="16" t="s">
        <v>34</v>
      </c>
      <c r="F63" s="17">
        <v>0.45</v>
      </c>
      <c r="G63" s="17"/>
      <c r="H63" s="17">
        <f t="shared" si="0"/>
        <v>693.7199999999998</v>
      </c>
      <c r="I63" s="17">
        <f t="shared" si="1"/>
        <v>501.3</v>
      </c>
      <c r="J63" s="17">
        <f t="shared" si="2"/>
        <v>693.7199999999998</v>
      </c>
      <c r="K63" s="17">
        <f t="shared" si="4"/>
        <v>155.42000000000002</v>
      </c>
      <c r="L63" s="17">
        <f t="shared" si="3"/>
        <v>656.7199999999998</v>
      </c>
      <c r="M63" s="17"/>
    </row>
    <row r="64" spans="1:13" x14ac:dyDescent="0.25">
      <c r="A64" s="14">
        <v>58</v>
      </c>
      <c r="B64" s="15">
        <v>40360</v>
      </c>
      <c r="C64" s="15">
        <v>40360</v>
      </c>
      <c r="D64" s="15"/>
      <c r="E64" s="16" t="s">
        <v>46</v>
      </c>
      <c r="F64" s="17">
        <v>220</v>
      </c>
      <c r="G64" s="17"/>
      <c r="H64" s="17">
        <f t="shared" si="0"/>
        <v>473.7199999999998</v>
      </c>
      <c r="I64" s="17">
        <f t="shared" si="1"/>
        <v>281.3</v>
      </c>
      <c r="J64" s="17">
        <f t="shared" si="2"/>
        <v>473.7199999999998</v>
      </c>
      <c r="K64" s="17">
        <f t="shared" si="4"/>
        <v>155.42000000000002</v>
      </c>
      <c r="L64" s="17">
        <f t="shared" si="3"/>
        <v>436.7199999999998</v>
      </c>
      <c r="M64" s="17"/>
    </row>
    <row r="65" spans="1:13" x14ac:dyDescent="0.25">
      <c r="A65" s="14">
        <v>59</v>
      </c>
      <c r="B65" s="15">
        <v>40360</v>
      </c>
      <c r="C65" s="15"/>
      <c r="D65" s="15"/>
      <c r="E65" s="16" t="s">
        <v>918</v>
      </c>
      <c r="F65" s="17">
        <v>24</v>
      </c>
      <c r="G65" s="17">
        <v>24</v>
      </c>
      <c r="H65" s="17">
        <f t="shared" si="0"/>
        <v>473.7199999999998</v>
      </c>
      <c r="I65" s="17">
        <f t="shared" si="1"/>
        <v>281.3</v>
      </c>
      <c r="J65" s="17">
        <f t="shared" si="2"/>
        <v>473.7199999999998</v>
      </c>
      <c r="K65" s="17">
        <f t="shared" si="4"/>
        <v>155.42000000000002</v>
      </c>
      <c r="L65" s="17">
        <f t="shared" si="3"/>
        <v>436.7199999999998</v>
      </c>
      <c r="M65" s="17"/>
    </row>
    <row r="66" spans="1:13" x14ac:dyDescent="0.25">
      <c r="A66" s="14">
        <v>60</v>
      </c>
      <c r="B66" s="15">
        <v>40360</v>
      </c>
      <c r="C66" s="15"/>
      <c r="D66" s="15">
        <v>40381</v>
      </c>
      <c r="E66" s="16" t="s">
        <v>919</v>
      </c>
      <c r="F66" s="17"/>
      <c r="G66" s="17"/>
      <c r="H66" s="17">
        <f>H65-F66+G66</f>
        <v>473.7199999999998</v>
      </c>
      <c r="I66" s="17">
        <f>I65-F66+G66</f>
        <v>281.3</v>
      </c>
      <c r="J66" s="17">
        <f>J65+G66-F66</f>
        <v>473.7199999999998</v>
      </c>
      <c r="K66" s="17">
        <f t="shared" si="4"/>
        <v>155.42000000000002</v>
      </c>
      <c r="L66" s="17">
        <f>L65-F66+G66</f>
        <v>436.7199999999998</v>
      </c>
      <c r="M66" s="17" t="s">
        <v>920</v>
      </c>
    </row>
    <row r="67" spans="1:13" x14ac:dyDescent="0.25">
      <c r="A67" s="14">
        <v>61</v>
      </c>
      <c r="B67" s="15">
        <v>40374</v>
      </c>
      <c r="C67" s="15">
        <v>40392</v>
      </c>
      <c r="D67" s="15"/>
      <c r="E67" s="16" t="s">
        <v>31</v>
      </c>
      <c r="F67" s="17">
        <v>323</v>
      </c>
      <c r="G67" s="17"/>
      <c r="H67" s="17">
        <f t="shared" si="0"/>
        <v>150.7199999999998</v>
      </c>
      <c r="I67" s="17">
        <f t="shared" si="1"/>
        <v>-41.699999999999989</v>
      </c>
      <c r="J67" s="17">
        <f t="shared" si="2"/>
        <v>150.7199999999998</v>
      </c>
      <c r="K67" s="17">
        <f t="shared" si="4"/>
        <v>155.42000000000002</v>
      </c>
      <c r="L67" s="17">
        <f t="shared" si="3"/>
        <v>113.7199999999998</v>
      </c>
      <c r="M67" s="17" t="s">
        <v>96</v>
      </c>
    </row>
    <row r="68" spans="1:13" x14ac:dyDescent="0.25">
      <c r="A68" s="14">
        <v>62</v>
      </c>
      <c r="B68" s="15">
        <v>40392</v>
      </c>
      <c r="C68" s="15">
        <v>40392</v>
      </c>
      <c r="D68" s="15"/>
      <c r="E68" s="16" t="s">
        <v>22</v>
      </c>
      <c r="F68" s="17"/>
      <c r="G68" s="17">
        <v>32.28</v>
      </c>
      <c r="H68" s="17">
        <f t="shared" si="0"/>
        <v>182.9999999999998</v>
      </c>
      <c r="I68" s="17">
        <f t="shared" si="1"/>
        <v>-9.4199999999999875</v>
      </c>
      <c r="J68" s="17">
        <f t="shared" si="2"/>
        <v>182.9999999999998</v>
      </c>
      <c r="K68" s="17">
        <f t="shared" si="4"/>
        <v>155.42000000000002</v>
      </c>
      <c r="L68" s="17">
        <f t="shared" si="3"/>
        <v>145.9999999999998</v>
      </c>
      <c r="M68" s="17"/>
    </row>
    <row r="69" spans="1:13" x14ac:dyDescent="0.25">
      <c r="A69" s="14">
        <v>63</v>
      </c>
      <c r="B69" s="15">
        <v>40392</v>
      </c>
      <c r="C69" s="15"/>
      <c r="D69" s="15">
        <v>40410</v>
      </c>
      <c r="E69" s="16" t="s">
        <v>921</v>
      </c>
      <c r="F69" s="17"/>
      <c r="G69" s="17"/>
      <c r="H69" s="17">
        <f t="shared" si="0"/>
        <v>182.9999999999998</v>
      </c>
      <c r="I69" s="17">
        <f t="shared" si="1"/>
        <v>-9.4199999999999875</v>
      </c>
      <c r="J69" s="17">
        <f t="shared" si="2"/>
        <v>182.9999999999998</v>
      </c>
      <c r="K69" s="17">
        <f t="shared" si="4"/>
        <v>155.42000000000002</v>
      </c>
      <c r="L69" s="17">
        <f t="shared" si="3"/>
        <v>145.9999999999998</v>
      </c>
      <c r="M69" s="17" t="s">
        <v>922</v>
      </c>
    </row>
    <row r="70" spans="1:13" x14ac:dyDescent="0.25">
      <c r="A70" s="14">
        <v>64</v>
      </c>
      <c r="B70" s="15">
        <v>40396</v>
      </c>
      <c r="C70" s="15">
        <v>40422</v>
      </c>
      <c r="D70" s="15"/>
      <c r="E70" s="16" t="s">
        <v>21</v>
      </c>
      <c r="F70" s="17"/>
      <c r="G70" s="17">
        <v>1.51</v>
      </c>
      <c r="H70" s="17">
        <f t="shared" si="0"/>
        <v>184.50999999999979</v>
      </c>
      <c r="I70" s="17">
        <f t="shared" si="1"/>
        <v>-7.9099999999999877</v>
      </c>
      <c r="J70" s="17">
        <f t="shared" si="2"/>
        <v>184.50999999999979</v>
      </c>
      <c r="K70" s="17">
        <f t="shared" si="4"/>
        <v>155.42000000000002</v>
      </c>
      <c r="L70" s="17">
        <f t="shared" si="3"/>
        <v>147.50999999999979</v>
      </c>
      <c r="M70" s="17"/>
    </row>
    <row r="71" spans="1:13" x14ac:dyDescent="0.25">
      <c r="A71" s="14">
        <v>65</v>
      </c>
      <c r="B71" s="15">
        <v>40422</v>
      </c>
      <c r="C71" s="15">
        <v>40422</v>
      </c>
      <c r="D71" s="15"/>
      <c r="E71" s="16" t="s">
        <v>22</v>
      </c>
      <c r="F71" s="17"/>
      <c r="G71" s="17">
        <v>73.290000000000006</v>
      </c>
      <c r="H71" s="17">
        <f t="shared" ref="H71:H134" si="5">H70-F71+G71</f>
        <v>257.79999999999978</v>
      </c>
      <c r="I71" s="17">
        <f t="shared" si="1"/>
        <v>65.380000000000024</v>
      </c>
      <c r="J71" s="17">
        <f t="shared" si="2"/>
        <v>257.79999999999978</v>
      </c>
      <c r="K71" s="17">
        <f t="shared" si="4"/>
        <v>155.42000000000002</v>
      </c>
      <c r="L71" s="17">
        <f t="shared" si="3"/>
        <v>220.79999999999978</v>
      </c>
      <c r="M71" s="17"/>
    </row>
    <row r="72" spans="1:13" x14ac:dyDescent="0.25">
      <c r="A72" s="14">
        <v>66</v>
      </c>
      <c r="B72" s="15">
        <v>40422</v>
      </c>
      <c r="C72" s="15"/>
      <c r="D72" s="15">
        <v>40443</v>
      </c>
      <c r="E72" s="16" t="s">
        <v>923</v>
      </c>
      <c r="F72" s="17"/>
      <c r="G72" s="17"/>
      <c r="H72" s="17">
        <f t="shared" si="5"/>
        <v>257.79999999999978</v>
      </c>
      <c r="I72" s="17">
        <f t="shared" ref="I72:I135" si="6">I71-F72+G72</f>
        <v>65.380000000000024</v>
      </c>
      <c r="J72" s="17">
        <f t="shared" ref="J72:J135" si="7">J71+G72-F72</f>
        <v>257.79999999999978</v>
      </c>
      <c r="K72" s="17">
        <f t="shared" si="4"/>
        <v>155.42000000000002</v>
      </c>
      <c r="L72" s="17">
        <f t="shared" ref="L72:L135" si="8">L71-F72+G72</f>
        <v>220.79999999999978</v>
      </c>
      <c r="M72" s="17" t="s">
        <v>924</v>
      </c>
    </row>
    <row r="73" spans="1:13" x14ac:dyDescent="0.25">
      <c r="A73" s="14">
        <v>67</v>
      </c>
      <c r="B73" s="15">
        <v>40423</v>
      </c>
      <c r="C73" s="15">
        <v>40452</v>
      </c>
      <c r="D73" s="15"/>
      <c r="E73" s="16" t="s">
        <v>32</v>
      </c>
      <c r="F73" s="17">
        <v>75</v>
      </c>
      <c r="G73" s="17"/>
      <c r="H73" s="17">
        <f t="shared" si="5"/>
        <v>182.79999999999978</v>
      </c>
      <c r="I73" s="17">
        <f t="shared" si="6"/>
        <v>-9.6199999999999761</v>
      </c>
      <c r="J73" s="17">
        <f t="shared" si="7"/>
        <v>182.79999999999978</v>
      </c>
      <c r="K73" s="17">
        <f t="shared" si="4"/>
        <v>155.42000000000002</v>
      </c>
      <c r="L73" s="17">
        <f t="shared" si="8"/>
        <v>145.79999999999978</v>
      </c>
      <c r="M73" s="17"/>
    </row>
    <row r="74" spans="1:13" x14ac:dyDescent="0.25">
      <c r="A74" s="14">
        <v>68</v>
      </c>
      <c r="B74" s="15">
        <v>40428</v>
      </c>
      <c r="C74" s="15">
        <v>40452</v>
      </c>
      <c r="D74" s="15"/>
      <c r="E74" s="16" t="s">
        <v>21</v>
      </c>
      <c r="F74" s="17"/>
      <c r="G74" s="17">
        <v>1.08</v>
      </c>
      <c r="H74" s="17">
        <f t="shared" si="5"/>
        <v>183.8799999999998</v>
      </c>
      <c r="I74" s="17">
        <f t="shared" si="6"/>
        <v>-8.5399999999999761</v>
      </c>
      <c r="J74" s="17">
        <f t="shared" si="7"/>
        <v>183.8799999999998</v>
      </c>
      <c r="K74" s="17">
        <f t="shared" si="4"/>
        <v>155.42000000000002</v>
      </c>
      <c r="L74" s="17">
        <f t="shared" si="8"/>
        <v>146.8799999999998</v>
      </c>
      <c r="M74" s="17"/>
    </row>
    <row r="75" spans="1:13" x14ac:dyDescent="0.25">
      <c r="A75" s="14">
        <v>69</v>
      </c>
      <c r="B75" s="15">
        <v>40444</v>
      </c>
      <c r="C75" s="15"/>
      <c r="D75" s="15">
        <v>40459</v>
      </c>
      <c r="E75" s="16" t="s">
        <v>925</v>
      </c>
      <c r="F75" s="17"/>
      <c r="G75" s="17"/>
      <c r="H75" s="17">
        <f t="shared" si="5"/>
        <v>183.8799999999998</v>
      </c>
      <c r="I75" s="17">
        <f t="shared" si="6"/>
        <v>-8.5399999999999761</v>
      </c>
      <c r="J75" s="17">
        <f t="shared" si="7"/>
        <v>183.8799999999998</v>
      </c>
      <c r="K75" s="17">
        <f t="shared" si="4"/>
        <v>155.42000000000002</v>
      </c>
      <c r="L75" s="17">
        <f t="shared" si="8"/>
        <v>146.8799999999998</v>
      </c>
      <c r="M75" s="17" t="s">
        <v>596</v>
      </c>
    </row>
    <row r="76" spans="1:13" x14ac:dyDescent="0.25">
      <c r="A76" s="14">
        <v>70</v>
      </c>
      <c r="B76" s="15">
        <v>40452</v>
      </c>
      <c r="C76" s="15">
        <v>40452</v>
      </c>
      <c r="D76" s="15"/>
      <c r="E76" s="16" t="s">
        <v>22</v>
      </c>
      <c r="F76" s="17"/>
      <c r="G76" s="17">
        <v>66.680000000000007</v>
      </c>
      <c r="H76" s="17">
        <f t="shared" si="5"/>
        <v>250.5599999999998</v>
      </c>
      <c r="I76" s="17">
        <f t="shared" si="6"/>
        <v>58.140000000000029</v>
      </c>
      <c r="J76" s="17">
        <f t="shared" si="7"/>
        <v>250.5599999999998</v>
      </c>
      <c r="K76" s="17">
        <f t="shared" si="4"/>
        <v>155.42000000000002</v>
      </c>
      <c r="L76" s="17">
        <f t="shared" si="8"/>
        <v>213.5599999999998</v>
      </c>
      <c r="M76" s="17"/>
    </row>
    <row r="77" spans="1:13" x14ac:dyDescent="0.25">
      <c r="A77" s="14">
        <v>71</v>
      </c>
      <c r="B77" s="15">
        <v>40452</v>
      </c>
      <c r="C77" s="15"/>
      <c r="D77" s="15">
        <v>40472</v>
      </c>
      <c r="E77" s="16" t="s">
        <v>926</v>
      </c>
      <c r="F77" s="17"/>
      <c r="G77" s="17"/>
      <c r="H77" s="17">
        <f t="shared" si="5"/>
        <v>250.5599999999998</v>
      </c>
      <c r="I77" s="17">
        <f t="shared" si="6"/>
        <v>58.140000000000029</v>
      </c>
      <c r="J77" s="17">
        <f t="shared" si="7"/>
        <v>250.5599999999998</v>
      </c>
      <c r="K77" s="17">
        <f t="shared" si="4"/>
        <v>155.42000000000002</v>
      </c>
      <c r="L77" s="17">
        <f t="shared" si="8"/>
        <v>213.5599999999998</v>
      </c>
      <c r="M77" s="17" t="s">
        <v>927</v>
      </c>
    </row>
    <row r="78" spans="1:13" x14ac:dyDescent="0.25">
      <c r="A78" s="14">
        <v>72</v>
      </c>
      <c r="B78" s="15">
        <v>40456</v>
      </c>
      <c r="C78" s="15"/>
      <c r="D78" s="15">
        <v>40464</v>
      </c>
      <c r="E78" s="16" t="s">
        <v>928</v>
      </c>
      <c r="F78" s="17"/>
      <c r="G78" s="17"/>
      <c r="H78" s="17">
        <f t="shared" si="5"/>
        <v>250.5599999999998</v>
      </c>
      <c r="I78" s="17">
        <f t="shared" si="6"/>
        <v>58.140000000000029</v>
      </c>
      <c r="J78" s="17">
        <f t="shared" si="7"/>
        <v>250.5599999999998</v>
      </c>
      <c r="K78" s="17">
        <f t="shared" si="4"/>
        <v>155.42000000000002</v>
      </c>
      <c r="L78" s="17">
        <f t="shared" si="8"/>
        <v>213.5599999999998</v>
      </c>
      <c r="M78" s="17" t="s">
        <v>599</v>
      </c>
    </row>
    <row r="79" spans="1:13" x14ac:dyDescent="0.25">
      <c r="A79" s="14">
        <v>73</v>
      </c>
      <c r="B79" s="15">
        <v>40457</v>
      </c>
      <c r="C79" s="15">
        <v>40483</v>
      </c>
      <c r="D79" s="15"/>
      <c r="E79" s="16" t="s">
        <v>21</v>
      </c>
      <c r="F79" s="17"/>
      <c r="G79" s="17">
        <v>1.08</v>
      </c>
      <c r="H79" s="17">
        <f t="shared" si="5"/>
        <v>251.63999999999982</v>
      </c>
      <c r="I79" s="17">
        <f t="shared" si="6"/>
        <v>59.220000000000027</v>
      </c>
      <c r="J79" s="17">
        <f t="shared" si="7"/>
        <v>251.63999999999982</v>
      </c>
      <c r="K79" s="17">
        <f t="shared" si="4"/>
        <v>155.42000000000002</v>
      </c>
      <c r="L79" s="17">
        <f t="shared" si="8"/>
        <v>214.63999999999982</v>
      </c>
      <c r="M79" s="17"/>
    </row>
    <row r="80" spans="1:13" x14ac:dyDescent="0.25">
      <c r="A80" s="14">
        <v>74</v>
      </c>
      <c r="B80" s="15">
        <v>40458</v>
      </c>
      <c r="C80" s="15">
        <v>40483</v>
      </c>
      <c r="D80" s="15"/>
      <c r="E80" s="16" t="s">
        <v>21</v>
      </c>
      <c r="F80" s="17"/>
      <c r="G80" s="17">
        <v>0.75</v>
      </c>
      <c r="H80" s="17">
        <f t="shared" si="5"/>
        <v>252.38999999999982</v>
      </c>
      <c r="I80" s="17">
        <f t="shared" si="6"/>
        <v>59.970000000000027</v>
      </c>
      <c r="J80" s="17">
        <f t="shared" si="7"/>
        <v>252.38999999999982</v>
      </c>
      <c r="K80" s="17">
        <f t="shared" si="4"/>
        <v>155.42000000000002</v>
      </c>
      <c r="L80" s="17">
        <f t="shared" si="8"/>
        <v>215.38999999999982</v>
      </c>
      <c r="M80" s="17"/>
    </row>
    <row r="81" spans="1:13" x14ac:dyDescent="0.25">
      <c r="A81" s="14">
        <v>75</v>
      </c>
      <c r="B81" s="15">
        <v>40476</v>
      </c>
      <c r="C81" s="15">
        <v>40483</v>
      </c>
      <c r="D81" s="15"/>
      <c r="E81" s="16" t="s">
        <v>31</v>
      </c>
      <c r="F81" s="17">
        <v>537</v>
      </c>
      <c r="G81" s="17"/>
      <c r="H81" s="17">
        <f t="shared" si="5"/>
        <v>-284.61000000000018</v>
      </c>
      <c r="I81" s="17">
        <f t="shared" si="6"/>
        <v>-477.03</v>
      </c>
      <c r="J81" s="17">
        <f t="shared" si="7"/>
        <v>-284.61000000000018</v>
      </c>
      <c r="K81" s="17">
        <f t="shared" si="4"/>
        <v>155.42000000000002</v>
      </c>
      <c r="L81" s="17">
        <f t="shared" si="8"/>
        <v>-321.61000000000018</v>
      </c>
      <c r="M81" s="17" t="s">
        <v>96</v>
      </c>
    </row>
    <row r="82" spans="1:13" x14ac:dyDescent="0.25">
      <c r="A82" s="14">
        <v>76</v>
      </c>
      <c r="B82" s="15">
        <v>40483</v>
      </c>
      <c r="C82" s="15">
        <v>40483</v>
      </c>
      <c r="D82" s="15"/>
      <c r="E82" s="16" t="s">
        <v>22</v>
      </c>
      <c r="F82" s="17"/>
      <c r="G82" s="17">
        <v>106.35</v>
      </c>
      <c r="H82" s="17">
        <f t="shared" si="5"/>
        <v>-178.26000000000019</v>
      </c>
      <c r="I82" s="17">
        <f t="shared" si="6"/>
        <v>-370.67999999999995</v>
      </c>
      <c r="J82" s="17">
        <f t="shared" si="7"/>
        <v>-178.26000000000019</v>
      </c>
      <c r="K82" s="17">
        <f t="shared" si="4"/>
        <v>155.42000000000002</v>
      </c>
      <c r="L82" s="17">
        <f t="shared" si="8"/>
        <v>-215.26000000000019</v>
      </c>
      <c r="M82" s="17"/>
    </row>
    <row r="83" spans="1:13" x14ac:dyDescent="0.25">
      <c r="A83" s="14">
        <v>77</v>
      </c>
      <c r="B83" s="15">
        <v>40483</v>
      </c>
      <c r="C83" s="15"/>
      <c r="D83" s="15">
        <v>40504</v>
      </c>
      <c r="E83" s="16" t="s">
        <v>929</v>
      </c>
      <c r="F83" s="17"/>
      <c r="G83" s="17"/>
      <c r="H83" s="17">
        <f t="shared" si="5"/>
        <v>-178.26000000000019</v>
      </c>
      <c r="I83" s="17">
        <f t="shared" si="6"/>
        <v>-370.67999999999995</v>
      </c>
      <c r="J83" s="17">
        <f t="shared" si="7"/>
        <v>-178.26000000000019</v>
      </c>
      <c r="K83" s="17">
        <f t="shared" si="4"/>
        <v>155.42000000000002</v>
      </c>
      <c r="L83" s="17">
        <f t="shared" si="8"/>
        <v>-215.26000000000019</v>
      </c>
      <c r="M83" s="17" t="s">
        <v>930</v>
      </c>
    </row>
    <row r="84" spans="1:13" x14ac:dyDescent="0.25">
      <c r="A84" s="14">
        <v>78</v>
      </c>
      <c r="B84" s="15">
        <v>40514</v>
      </c>
      <c r="C84" s="15">
        <v>40514</v>
      </c>
      <c r="D84" s="15"/>
      <c r="E84" s="16" t="s">
        <v>22</v>
      </c>
      <c r="F84" s="17"/>
      <c r="G84" s="17">
        <v>152.41999999999999</v>
      </c>
      <c r="H84" s="17">
        <f t="shared" si="5"/>
        <v>-25.840000000000202</v>
      </c>
      <c r="I84" s="17">
        <f t="shared" si="6"/>
        <v>-218.25999999999996</v>
      </c>
      <c r="J84" s="17">
        <f t="shared" si="7"/>
        <v>-25.840000000000202</v>
      </c>
      <c r="K84" s="17">
        <f t="shared" si="4"/>
        <v>155.42000000000002</v>
      </c>
      <c r="L84" s="17">
        <f t="shared" si="8"/>
        <v>-62.840000000000202</v>
      </c>
      <c r="M84" s="17"/>
    </row>
    <row r="85" spans="1:13" x14ac:dyDescent="0.25">
      <c r="A85" s="14">
        <v>79</v>
      </c>
      <c r="B85" s="15">
        <v>40514</v>
      </c>
      <c r="C85" s="15"/>
      <c r="D85" s="15">
        <v>40534</v>
      </c>
      <c r="E85" s="16" t="s">
        <v>931</v>
      </c>
      <c r="F85" s="17"/>
      <c r="G85" s="17"/>
      <c r="H85" s="17">
        <f t="shared" si="5"/>
        <v>-25.840000000000202</v>
      </c>
      <c r="I85" s="17">
        <f t="shared" si="6"/>
        <v>-218.25999999999996</v>
      </c>
      <c r="J85" s="17">
        <f t="shared" si="7"/>
        <v>-25.840000000000202</v>
      </c>
      <c r="K85" s="17">
        <f t="shared" si="4"/>
        <v>155.42000000000002</v>
      </c>
      <c r="L85" s="17">
        <f t="shared" si="8"/>
        <v>-62.840000000000202</v>
      </c>
      <c r="M85" s="17" t="s">
        <v>932</v>
      </c>
    </row>
    <row r="86" spans="1:13" x14ac:dyDescent="0.25">
      <c r="A86" s="14">
        <v>80</v>
      </c>
      <c r="B86" s="15">
        <v>40544</v>
      </c>
      <c r="C86" s="15">
        <v>40546</v>
      </c>
      <c r="D86" s="15"/>
      <c r="E86" s="16" t="s">
        <v>34</v>
      </c>
      <c r="F86" s="17">
        <v>0.31</v>
      </c>
      <c r="G86" s="17"/>
      <c r="H86" s="17">
        <f t="shared" si="5"/>
        <v>-26.150000000000201</v>
      </c>
      <c r="I86" s="17">
        <f t="shared" si="6"/>
        <v>-218.56999999999996</v>
      </c>
      <c r="J86" s="17">
        <f t="shared" si="7"/>
        <v>-26.150000000000201</v>
      </c>
      <c r="K86" s="17">
        <f t="shared" si="4"/>
        <v>155.42000000000002</v>
      </c>
      <c r="L86" s="17">
        <f t="shared" si="8"/>
        <v>-63.150000000000205</v>
      </c>
      <c r="M86" s="17"/>
    </row>
    <row r="87" spans="1:13" x14ac:dyDescent="0.25">
      <c r="A87" s="14">
        <v>81</v>
      </c>
      <c r="B87" s="15">
        <v>40546</v>
      </c>
      <c r="C87" s="15">
        <v>40546</v>
      </c>
      <c r="D87" s="15"/>
      <c r="E87" s="16" t="s">
        <v>22</v>
      </c>
      <c r="F87" s="17"/>
      <c r="G87" s="17">
        <v>188.03</v>
      </c>
      <c r="H87" s="17">
        <f t="shared" si="5"/>
        <v>161.8799999999998</v>
      </c>
      <c r="I87" s="17">
        <f t="shared" si="6"/>
        <v>-30.539999999999964</v>
      </c>
      <c r="J87" s="17">
        <f t="shared" si="7"/>
        <v>161.8799999999998</v>
      </c>
      <c r="K87" s="17">
        <f t="shared" si="4"/>
        <v>155.42000000000002</v>
      </c>
      <c r="L87" s="17">
        <f t="shared" si="8"/>
        <v>124.8799999999998</v>
      </c>
      <c r="M87" s="17"/>
    </row>
    <row r="88" spans="1:13" x14ac:dyDescent="0.25">
      <c r="A88" s="14">
        <v>82</v>
      </c>
      <c r="B88" s="15">
        <v>40546</v>
      </c>
      <c r="C88" s="15"/>
      <c r="D88" s="15">
        <v>40567</v>
      </c>
      <c r="E88" s="16" t="s">
        <v>933</v>
      </c>
      <c r="F88" s="17"/>
      <c r="G88" s="17"/>
      <c r="H88" s="17">
        <f t="shared" si="5"/>
        <v>161.8799999999998</v>
      </c>
      <c r="I88" s="17">
        <f t="shared" si="6"/>
        <v>-30.539999999999964</v>
      </c>
      <c r="J88" s="17">
        <f t="shared" si="7"/>
        <v>161.8799999999998</v>
      </c>
      <c r="K88" s="17">
        <f t="shared" si="4"/>
        <v>155.42000000000002</v>
      </c>
      <c r="L88" s="17">
        <f t="shared" si="8"/>
        <v>124.8799999999998</v>
      </c>
      <c r="M88" s="17" t="s">
        <v>934</v>
      </c>
    </row>
    <row r="89" spans="1:13" x14ac:dyDescent="0.25">
      <c r="A89" s="14">
        <v>83</v>
      </c>
      <c r="B89" s="15">
        <v>40568</v>
      </c>
      <c r="C89" s="15"/>
      <c r="D89" s="15">
        <v>40583</v>
      </c>
      <c r="E89" s="16" t="s">
        <v>935</v>
      </c>
      <c r="F89" s="17"/>
      <c r="G89" s="17"/>
      <c r="H89" s="17">
        <f t="shared" si="5"/>
        <v>161.8799999999998</v>
      </c>
      <c r="I89" s="17">
        <f t="shared" si="6"/>
        <v>-30.539999999999964</v>
      </c>
      <c r="J89" s="17">
        <f t="shared" si="7"/>
        <v>161.8799999999998</v>
      </c>
      <c r="K89" s="17">
        <f t="shared" si="4"/>
        <v>155.42000000000002</v>
      </c>
      <c r="L89" s="17">
        <f t="shared" si="8"/>
        <v>124.8799999999998</v>
      </c>
      <c r="M89" s="17" t="s">
        <v>596</v>
      </c>
    </row>
    <row r="90" spans="1:13" x14ac:dyDescent="0.25">
      <c r="A90" s="14">
        <v>84</v>
      </c>
      <c r="B90" s="15">
        <v>40572</v>
      </c>
      <c r="C90" s="15">
        <v>40575</v>
      </c>
      <c r="D90" s="15"/>
      <c r="E90" s="16" t="s">
        <v>32</v>
      </c>
      <c r="F90" s="17">
        <v>161.88</v>
      </c>
      <c r="G90" s="17"/>
      <c r="H90" s="17">
        <f t="shared" si="5"/>
        <v>-1.9895196601282805E-13</v>
      </c>
      <c r="I90" s="17">
        <f>I89-F90+G90+161.88</f>
        <v>-30.539999999999964</v>
      </c>
      <c r="J90" s="17">
        <f t="shared" si="7"/>
        <v>0</v>
      </c>
      <c r="K90" s="17">
        <f>155.42-161.88</f>
        <v>-6.460000000000008</v>
      </c>
      <c r="L90" s="17">
        <f t="shared" si="8"/>
        <v>-37.000000000000199</v>
      </c>
      <c r="M90" s="19" t="s">
        <v>111</v>
      </c>
    </row>
    <row r="91" spans="1:13" x14ac:dyDescent="0.25">
      <c r="A91" s="14">
        <v>85</v>
      </c>
      <c r="B91" s="15">
        <v>40575</v>
      </c>
      <c r="C91" s="15">
        <v>40575</v>
      </c>
      <c r="D91" s="15"/>
      <c r="E91" s="16" t="s">
        <v>22</v>
      </c>
      <c r="F91" s="17"/>
      <c r="G91" s="17">
        <v>185.16</v>
      </c>
      <c r="H91" s="17">
        <f t="shared" si="5"/>
        <v>185.1599999999998</v>
      </c>
      <c r="I91" s="17">
        <f t="shared" si="6"/>
        <v>154.62000000000003</v>
      </c>
      <c r="J91" s="17">
        <f t="shared" si="7"/>
        <v>185.16</v>
      </c>
      <c r="K91" s="17">
        <f t="shared" ref="K91:K136" si="9">155.42-161.88</f>
        <v>-6.460000000000008</v>
      </c>
      <c r="L91" s="17">
        <f t="shared" si="8"/>
        <v>148.1599999999998</v>
      </c>
      <c r="M91" s="17"/>
    </row>
    <row r="92" spans="1:13" x14ac:dyDescent="0.25">
      <c r="A92" s="14">
        <v>86</v>
      </c>
      <c r="B92" s="15">
        <v>40575</v>
      </c>
      <c r="C92" s="15"/>
      <c r="D92" s="15">
        <v>40596</v>
      </c>
      <c r="E92" s="16" t="s">
        <v>936</v>
      </c>
      <c r="F92" s="17"/>
      <c r="G92" s="17"/>
      <c r="H92" s="17">
        <f t="shared" si="5"/>
        <v>185.1599999999998</v>
      </c>
      <c r="I92" s="17">
        <f t="shared" si="6"/>
        <v>154.62000000000003</v>
      </c>
      <c r="J92" s="17">
        <f t="shared" si="7"/>
        <v>185.16</v>
      </c>
      <c r="K92" s="17">
        <f t="shared" si="9"/>
        <v>-6.460000000000008</v>
      </c>
      <c r="L92" s="17">
        <f t="shared" si="8"/>
        <v>148.1599999999998</v>
      </c>
      <c r="M92" s="17" t="s">
        <v>937</v>
      </c>
    </row>
    <row r="93" spans="1:13" x14ac:dyDescent="0.25">
      <c r="A93" s="14">
        <v>87</v>
      </c>
      <c r="B93" s="15">
        <v>40597</v>
      </c>
      <c r="C93" s="15"/>
      <c r="D93" s="15">
        <v>40612</v>
      </c>
      <c r="E93" s="16" t="s">
        <v>938</v>
      </c>
      <c r="F93" s="17"/>
      <c r="G93" s="17"/>
      <c r="H93" s="17">
        <f t="shared" si="5"/>
        <v>185.1599999999998</v>
      </c>
      <c r="I93" s="17">
        <f t="shared" si="6"/>
        <v>154.62000000000003</v>
      </c>
      <c r="J93" s="17">
        <f t="shared" si="7"/>
        <v>185.16</v>
      </c>
      <c r="K93" s="17">
        <f t="shared" si="9"/>
        <v>-6.460000000000008</v>
      </c>
      <c r="L93" s="17">
        <f t="shared" si="8"/>
        <v>148.1599999999998</v>
      </c>
      <c r="M93" s="17" t="s">
        <v>596</v>
      </c>
    </row>
    <row r="94" spans="1:13" x14ac:dyDescent="0.25">
      <c r="A94" s="14">
        <v>88</v>
      </c>
      <c r="B94" s="15">
        <v>40605</v>
      </c>
      <c r="C94" s="15">
        <v>40605</v>
      </c>
      <c r="D94" s="15"/>
      <c r="E94" s="16" t="s">
        <v>22</v>
      </c>
      <c r="F94" s="17"/>
      <c r="G94" s="17">
        <v>176.5</v>
      </c>
      <c r="H94" s="17">
        <f t="shared" si="5"/>
        <v>361.6599999999998</v>
      </c>
      <c r="I94" s="17">
        <f t="shared" si="6"/>
        <v>331.12</v>
      </c>
      <c r="J94" s="17">
        <f t="shared" si="7"/>
        <v>361.65999999999997</v>
      </c>
      <c r="K94" s="17">
        <f t="shared" si="9"/>
        <v>-6.460000000000008</v>
      </c>
      <c r="L94" s="17">
        <f t="shared" si="8"/>
        <v>324.6599999999998</v>
      </c>
      <c r="M94" s="17"/>
    </row>
    <row r="95" spans="1:13" x14ac:dyDescent="0.25">
      <c r="A95" s="14">
        <v>89</v>
      </c>
      <c r="B95" s="15">
        <v>40605</v>
      </c>
      <c r="C95" s="15"/>
      <c r="D95" s="15">
        <v>40625</v>
      </c>
      <c r="E95" s="16" t="s">
        <v>939</v>
      </c>
      <c r="F95" s="17"/>
      <c r="G95" s="17"/>
      <c r="H95" s="17">
        <f t="shared" si="5"/>
        <v>361.6599999999998</v>
      </c>
      <c r="I95" s="17">
        <f t="shared" si="6"/>
        <v>331.12</v>
      </c>
      <c r="J95" s="17">
        <f t="shared" si="7"/>
        <v>361.65999999999997</v>
      </c>
      <c r="K95" s="17">
        <f t="shared" si="9"/>
        <v>-6.460000000000008</v>
      </c>
      <c r="L95" s="17">
        <f t="shared" si="8"/>
        <v>324.6599999999998</v>
      </c>
      <c r="M95" s="17" t="s">
        <v>940</v>
      </c>
    </row>
    <row r="96" spans="1:13" x14ac:dyDescent="0.25">
      <c r="A96" s="14">
        <v>90</v>
      </c>
      <c r="B96" s="15">
        <v>40609</v>
      </c>
      <c r="C96" s="15"/>
      <c r="D96" s="15">
        <v>40617</v>
      </c>
      <c r="E96" s="16" t="s">
        <v>941</v>
      </c>
      <c r="F96" s="17"/>
      <c r="G96" s="17"/>
      <c r="H96" s="17">
        <f t="shared" si="5"/>
        <v>361.6599999999998</v>
      </c>
      <c r="I96" s="17">
        <f t="shared" si="6"/>
        <v>331.12</v>
      </c>
      <c r="J96" s="17">
        <f t="shared" si="7"/>
        <v>361.65999999999997</v>
      </c>
      <c r="K96" s="17">
        <f t="shared" si="9"/>
        <v>-6.460000000000008</v>
      </c>
      <c r="L96" s="17">
        <f t="shared" si="8"/>
        <v>324.6599999999998</v>
      </c>
      <c r="M96" s="17" t="s">
        <v>599</v>
      </c>
    </row>
    <row r="97" spans="1:13" x14ac:dyDescent="0.25">
      <c r="A97" s="14">
        <v>91</v>
      </c>
      <c r="B97" s="15">
        <v>40611</v>
      </c>
      <c r="C97" s="15">
        <v>40634</v>
      </c>
      <c r="D97" s="15"/>
      <c r="E97" s="16" t="s">
        <v>21</v>
      </c>
      <c r="F97" s="17"/>
      <c r="G97" s="17">
        <v>1.85</v>
      </c>
      <c r="H97" s="17">
        <f t="shared" si="5"/>
        <v>363.50999999999982</v>
      </c>
      <c r="I97" s="17">
        <f t="shared" si="6"/>
        <v>332.97</v>
      </c>
      <c r="J97" s="17">
        <f t="shared" si="7"/>
        <v>363.51</v>
      </c>
      <c r="K97" s="17">
        <f t="shared" si="9"/>
        <v>-6.460000000000008</v>
      </c>
      <c r="L97" s="17">
        <f t="shared" si="8"/>
        <v>326.50999999999982</v>
      </c>
      <c r="M97" s="17"/>
    </row>
    <row r="98" spans="1:13" x14ac:dyDescent="0.25">
      <c r="A98" s="14">
        <v>92</v>
      </c>
      <c r="B98" s="15">
        <v>40634</v>
      </c>
      <c r="C98" s="15">
        <v>40634</v>
      </c>
      <c r="D98" s="15"/>
      <c r="E98" s="16" t="s">
        <v>22</v>
      </c>
      <c r="F98" s="17"/>
      <c r="G98" s="17">
        <v>137.63999999999999</v>
      </c>
      <c r="H98" s="17">
        <f t="shared" si="5"/>
        <v>501.14999999999981</v>
      </c>
      <c r="I98" s="17">
        <f t="shared" si="6"/>
        <v>470.61</v>
      </c>
      <c r="J98" s="17">
        <f t="shared" si="7"/>
        <v>501.15</v>
      </c>
      <c r="K98" s="17">
        <f t="shared" si="9"/>
        <v>-6.460000000000008</v>
      </c>
      <c r="L98" s="17">
        <f t="shared" si="8"/>
        <v>464.14999999999981</v>
      </c>
      <c r="M98" s="17"/>
    </row>
    <row r="99" spans="1:13" x14ac:dyDescent="0.25">
      <c r="A99" s="14">
        <v>93</v>
      </c>
      <c r="B99" s="15">
        <v>40634</v>
      </c>
      <c r="C99" s="15"/>
      <c r="D99" s="15">
        <v>40654</v>
      </c>
      <c r="E99" s="16" t="s">
        <v>942</v>
      </c>
      <c r="F99" s="17"/>
      <c r="G99" s="17"/>
      <c r="H99" s="17">
        <f t="shared" si="5"/>
        <v>501.14999999999981</v>
      </c>
      <c r="I99" s="17">
        <f t="shared" si="6"/>
        <v>470.61</v>
      </c>
      <c r="J99" s="17">
        <f t="shared" si="7"/>
        <v>501.15</v>
      </c>
      <c r="K99" s="17">
        <f t="shared" si="9"/>
        <v>-6.460000000000008</v>
      </c>
      <c r="L99" s="17">
        <f t="shared" si="8"/>
        <v>464.14999999999981</v>
      </c>
      <c r="M99" s="17" t="s">
        <v>943</v>
      </c>
    </row>
    <row r="100" spans="1:13" x14ac:dyDescent="0.25">
      <c r="A100" s="14">
        <v>94</v>
      </c>
      <c r="B100" s="15">
        <v>40661</v>
      </c>
      <c r="C100" s="15">
        <v>40665</v>
      </c>
      <c r="D100" s="15"/>
      <c r="E100" s="16" t="s">
        <v>31</v>
      </c>
      <c r="F100" s="17">
        <v>833</v>
      </c>
      <c r="G100" s="17"/>
      <c r="H100" s="17">
        <f t="shared" si="5"/>
        <v>-331.85000000000019</v>
      </c>
      <c r="I100" s="17">
        <f t="shared" si="6"/>
        <v>-362.39</v>
      </c>
      <c r="J100" s="17">
        <f t="shared" si="7"/>
        <v>-331.85</v>
      </c>
      <c r="K100" s="17">
        <f t="shared" si="9"/>
        <v>-6.460000000000008</v>
      </c>
      <c r="L100" s="17">
        <f t="shared" si="8"/>
        <v>-368.85000000000019</v>
      </c>
      <c r="M100" s="17" t="s">
        <v>96</v>
      </c>
    </row>
    <row r="101" spans="1:13" x14ac:dyDescent="0.25">
      <c r="A101" s="14">
        <v>95</v>
      </c>
      <c r="B101" s="15">
        <v>40665</v>
      </c>
      <c r="C101" s="15">
        <v>40665</v>
      </c>
      <c r="D101" s="15"/>
      <c r="E101" s="16" t="s">
        <v>22</v>
      </c>
      <c r="F101" s="17"/>
      <c r="G101" s="17">
        <v>127.63</v>
      </c>
      <c r="H101" s="17">
        <f t="shared" si="5"/>
        <v>-204.2200000000002</v>
      </c>
      <c r="I101" s="17">
        <f t="shared" si="6"/>
        <v>-234.76</v>
      </c>
      <c r="J101" s="17">
        <f t="shared" si="7"/>
        <v>-204.22000000000003</v>
      </c>
      <c r="K101" s="17">
        <f t="shared" si="9"/>
        <v>-6.460000000000008</v>
      </c>
      <c r="L101" s="17">
        <f t="shared" si="8"/>
        <v>-241.2200000000002</v>
      </c>
      <c r="M101" s="17"/>
    </row>
    <row r="102" spans="1:13" x14ac:dyDescent="0.25">
      <c r="A102" s="14">
        <v>96</v>
      </c>
      <c r="B102" s="15">
        <v>40665</v>
      </c>
      <c r="C102" s="15"/>
      <c r="D102" s="15">
        <v>40683</v>
      </c>
      <c r="E102" s="16" t="s">
        <v>944</v>
      </c>
      <c r="F102" s="17"/>
      <c r="G102" s="17"/>
      <c r="H102" s="17">
        <f t="shared" si="5"/>
        <v>-204.2200000000002</v>
      </c>
      <c r="I102" s="17">
        <f t="shared" si="6"/>
        <v>-234.76</v>
      </c>
      <c r="J102" s="17">
        <f t="shared" si="7"/>
        <v>-204.22000000000003</v>
      </c>
      <c r="K102" s="17">
        <f t="shared" si="9"/>
        <v>-6.460000000000008</v>
      </c>
      <c r="L102" s="17">
        <f t="shared" si="8"/>
        <v>-241.2200000000002</v>
      </c>
      <c r="M102" s="17" t="s">
        <v>945</v>
      </c>
    </row>
    <row r="103" spans="1:13" x14ac:dyDescent="0.25">
      <c r="A103" s="14">
        <v>97</v>
      </c>
      <c r="B103" s="15">
        <v>40684</v>
      </c>
      <c r="C103" s="15"/>
      <c r="D103" s="15"/>
      <c r="E103" s="16" t="s">
        <v>172</v>
      </c>
      <c r="F103" s="17"/>
      <c r="G103" s="17"/>
      <c r="H103" s="17">
        <f t="shared" si="5"/>
        <v>-204.2200000000002</v>
      </c>
      <c r="I103" s="17">
        <f t="shared" si="6"/>
        <v>-234.76</v>
      </c>
      <c r="J103" s="17">
        <f t="shared" si="7"/>
        <v>-204.22000000000003</v>
      </c>
      <c r="K103" s="17">
        <f t="shared" si="9"/>
        <v>-6.460000000000008</v>
      </c>
      <c r="L103" s="17">
        <f t="shared" si="8"/>
        <v>-241.2200000000002</v>
      </c>
      <c r="M103" s="17"/>
    </row>
    <row r="104" spans="1:13" x14ac:dyDescent="0.25">
      <c r="A104" s="14">
        <v>98</v>
      </c>
      <c r="B104" s="15">
        <v>40684</v>
      </c>
      <c r="C104" s="15"/>
      <c r="D104" s="15"/>
      <c r="E104" s="16" t="s">
        <v>946</v>
      </c>
      <c r="F104" s="17">
        <v>2083.29</v>
      </c>
      <c r="G104" s="17">
        <v>2083.46</v>
      </c>
      <c r="H104" s="17">
        <f>H102-F104+G104</f>
        <v>-204.05000000000018</v>
      </c>
      <c r="I104" s="17">
        <f>I102-F104+G104-0.17</f>
        <v>-234.76000000000013</v>
      </c>
      <c r="J104" s="17">
        <f>J102+G104-F104</f>
        <v>-204.04999999999995</v>
      </c>
      <c r="K104" s="17">
        <f t="shared" si="9"/>
        <v>-6.460000000000008</v>
      </c>
      <c r="L104" s="17">
        <f>L102-F104+G104-0.17</f>
        <v>-241.22000000000017</v>
      </c>
      <c r="M104" s="17" t="s">
        <v>947</v>
      </c>
    </row>
    <row r="105" spans="1:13" x14ac:dyDescent="0.25">
      <c r="A105" s="14">
        <v>99</v>
      </c>
      <c r="B105" s="15">
        <v>40684</v>
      </c>
      <c r="C105" s="15"/>
      <c r="D105" s="15"/>
      <c r="E105" s="16" t="s">
        <v>28</v>
      </c>
      <c r="F105" s="17">
        <v>37</v>
      </c>
      <c r="G105" s="17">
        <v>37</v>
      </c>
      <c r="H105" s="17">
        <f t="shared" si="5"/>
        <v>-204.05000000000018</v>
      </c>
      <c r="I105" s="17">
        <f t="shared" si="6"/>
        <v>-234.7600000000001</v>
      </c>
      <c r="J105" s="17">
        <f t="shared" si="7"/>
        <v>-204.04999999999995</v>
      </c>
      <c r="K105" s="17">
        <f t="shared" si="9"/>
        <v>-6.460000000000008</v>
      </c>
      <c r="L105" s="17">
        <f t="shared" si="8"/>
        <v>-241.22000000000014</v>
      </c>
      <c r="M105" s="17"/>
    </row>
    <row r="106" spans="1:13" x14ac:dyDescent="0.25">
      <c r="A106" s="14">
        <v>100</v>
      </c>
      <c r="B106" s="15">
        <v>40684</v>
      </c>
      <c r="C106" s="15"/>
      <c r="D106" s="15"/>
      <c r="E106" s="16" t="s">
        <v>29</v>
      </c>
      <c r="F106" s="17"/>
      <c r="G106" s="17">
        <v>230</v>
      </c>
      <c r="H106" s="17">
        <f t="shared" si="5"/>
        <v>25.949999999999818</v>
      </c>
      <c r="I106" s="17">
        <f t="shared" si="6"/>
        <v>-4.7600000000001046</v>
      </c>
      <c r="J106" s="17">
        <f t="shared" si="7"/>
        <v>25.950000000000045</v>
      </c>
      <c r="K106" s="17">
        <f t="shared" si="9"/>
        <v>-6.460000000000008</v>
      </c>
      <c r="L106" s="17">
        <f t="shared" si="8"/>
        <v>-11.220000000000141</v>
      </c>
      <c r="M106" s="17"/>
    </row>
    <row r="107" spans="1:13" x14ac:dyDescent="0.25">
      <c r="A107" s="14">
        <v>101</v>
      </c>
      <c r="B107" s="15">
        <v>40684</v>
      </c>
      <c r="C107" s="15"/>
      <c r="D107" s="15"/>
      <c r="E107" s="16" t="s">
        <v>60</v>
      </c>
      <c r="F107" s="17">
        <v>24.36</v>
      </c>
      <c r="G107" s="17"/>
      <c r="H107" s="17">
        <f t="shared" si="5"/>
        <v>1.5899999999998187</v>
      </c>
      <c r="I107" s="17">
        <f t="shared" si="6"/>
        <v>-29.120000000000104</v>
      </c>
      <c r="J107" s="17">
        <f t="shared" si="7"/>
        <v>1.590000000000046</v>
      </c>
      <c r="K107" s="17">
        <f t="shared" si="9"/>
        <v>-6.460000000000008</v>
      </c>
      <c r="L107" s="17">
        <f t="shared" si="8"/>
        <v>-35.58000000000014</v>
      </c>
      <c r="M107" s="17"/>
    </row>
    <row r="108" spans="1:13" x14ac:dyDescent="0.25">
      <c r="A108" s="14">
        <v>102</v>
      </c>
      <c r="B108" s="15">
        <v>40684</v>
      </c>
      <c r="C108" s="15"/>
      <c r="D108" s="15"/>
      <c r="E108" s="16" t="s">
        <v>34</v>
      </c>
      <c r="F108" s="17">
        <v>0.28999999999999998</v>
      </c>
      <c r="G108" s="17"/>
      <c r="H108" s="17">
        <f t="shared" si="5"/>
        <v>1.2999999999998186</v>
      </c>
      <c r="I108" s="17">
        <f t="shared" si="6"/>
        <v>-29.410000000000103</v>
      </c>
      <c r="J108" s="17">
        <f t="shared" si="7"/>
        <v>1.300000000000046</v>
      </c>
      <c r="K108" s="17">
        <f t="shared" si="9"/>
        <v>-6.460000000000008</v>
      </c>
      <c r="L108" s="17">
        <f t="shared" si="8"/>
        <v>-35.87000000000014</v>
      </c>
      <c r="M108" s="17"/>
    </row>
    <row r="109" spans="1:13" x14ac:dyDescent="0.25">
      <c r="A109" s="14">
        <v>103</v>
      </c>
      <c r="B109" s="15">
        <v>40684</v>
      </c>
      <c r="C109" s="15"/>
      <c r="D109" s="15"/>
      <c r="E109" s="16" t="s">
        <v>46</v>
      </c>
      <c r="F109" s="17">
        <v>220</v>
      </c>
      <c r="G109" s="17"/>
      <c r="H109" s="17">
        <f t="shared" si="5"/>
        <v>-218.70000000000019</v>
      </c>
      <c r="I109" s="17">
        <f t="shared" si="6"/>
        <v>-249.41000000000011</v>
      </c>
      <c r="J109" s="17">
        <f t="shared" si="7"/>
        <v>-218.69999999999996</v>
      </c>
      <c r="K109" s="17">
        <f t="shared" si="9"/>
        <v>-6.460000000000008</v>
      </c>
      <c r="L109" s="17">
        <f t="shared" si="8"/>
        <v>-255.87000000000015</v>
      </c>
      <c r="M109" s="17"/>
    </row>
    <row r="110" spans="1:13" x14ac:dyDescent="0.25">
      <c r="A110" s="14">
        <v>104</v>
      </c>
      <c r="B110" s="15">
        <v>40695</v>
      </c>
      <c r="C110" s="15"/>
      <c r="D110" s="15"/>
      <c r="E110" s="16" t="s">
        <v>22</v>
      </c>
      <c r="F110" s="17"/>
      <c r="G110" s="17">
        <v>118.56</v>
      </c>
      <c r="H110" s="17">
        <f t="shared" si="5"/>
        <v>-100.14000000000019</v>
      </c>
      <c r="I110" s="17">
        <f t="shared" si="6"/>
        <v>-130.85000000000011</v>
      </c>
      <c r="J110" s="17">
        <f t="shared" si="7"/>
        <v>-100.13999999999996</v>
      </c>
      <c r="K110" s="17">
        <f t="shared" si="9"/>
        <v>-6.460000000000008</v>
      </c>
      <c r="L110" s="17">
        <f t="shared" si="8"/>
        <v>-137.31000000000014</v>
      </c>
      <c r="M110" s="17"/>
    </row>
    <row r="111" spans="1:13" x14ac:dyDescent="0.25">
      <c r="A111" s="14">
        <v>105</v>
      </c>
      <c r="B111" s="15">
        <v>40701</v>
      </c>
      <c r="C111" s="15"/>
      <c r="D111" s="15"/>
      <c r="E111" s="16" t="s">
        <v>28</v>
      </c>
      <c r="F111" s="17">
        <v>37</v>
      </c>
      <c r="G111" s="17"/>
      <c r="H111" s="17">
        <f t="shared" si="5"/>
        <v>-137.14000000000019</v>
      </c>
      <c r="I111" s="17">
        <f>I110-F111+G111+37</f>
        <v>-130.85000000000011</v>
      </c>
      <c r="J111" s="17">
        <f t="shared" si="7"/>
        <v>-137.13999999999996</v>
      </c>
      <c r="K111" s="17">
        <f t="shared" si="9"/>
        <v>-6.460000000000008</v>
      </c>
      <c r="L111" s="17">
        <f>L110-F111+G111+37</f>
        <v>-137.31000000000014</v>
      </c>
      <c r="M111" s="17"/>
    </row>
    <row r="112" spans="1:13" x14ac:dyDescent="0.25">
      <c r="A112" s="14">
        <v>106</v>
      </c>
      <c r="B112" s="15">
        <v>40701</v>
      </c>
      <c r="C112" s="15"/>
      <c r="D112" s="15"/>
      <c r="E112" s="16" t="s">
        <v>31</v>
      </c>
      <c r="F112" s="17">
        <v>537</v>
      </c>
      <c r="G112" s="17">
        <v>537</v>
      </c>
      <c r="H112" s="17">
        <f t="shared" si="5"/>
        <v>-137.14000000000021</v>
      </c>
      <c r="I112" s="17">
        <f t="shared" si="6"/>
        <v>-130.85000000000014</v>
      </c>
      <c r="J112" s="17">
        <f t="shared" si="7"/>
        <v>-137.13999999999999</v>
      </c>
      <c r="K112" s="17">
        <f t="shared" si="9"/>
        <v>-6.460000000000008</v>
      </c>
      <c r="L112" s="17">
        <f t="shared" si="8"/>
        <v>-137.31000000000017</v>
      </c>
      <c r="M112" s="17"/>
    </row>
    <row r="113" spans="1:13" x14ac:dyDescent="0.25">
      <c r="A113" s="14">
        <v>107</v>
      </c>
      <c r="B113" s="15">
        <v>40701</v>
      </c>
      <c r="C113" s="15"/>
      <c r="D113" s="15"/>
      <c r="E113" s="16" t="s">
        <v>31</v>
      </c>
      <c r="F113" s="17">
        <v>488</v>
      </c>
      <c r="G113" s="17">
        <v>488</v>
      </c>
      <c r="H113" s="17">
        <f t="shared" si="5"/>
        <v>-137.14000000000021</v>
      </c>
      <c r="I113" s="17">
        <f t="shared" si="6"/>
        <v>-130.85000000000014</v>
      </c>
      <c r="J113" s="17">
        <f t="shared" si="7"/>
        <v>-137.13999999999999</v>
      </c>
      <c r="K113" s="17">
        <f t="shared" si="9"/>
        <v>-6.460000000000008</v>
      </c>
      <c r="L113" s="17">
        <f t="shared" si="8"/>
        <v>-137.31000000000017</v>
      </c>
      <c r="M113" s="17"/>
    </row>
    <row r="114" spans="1:13" x14ac:dyDescent="0.25">
      <c r="A114" s="14">
        <v>108</v>
      </c>
      <c r="B114" s="15">
        <v>40701</v>
      </c>
      <c r="C114" s="15"/>
      <c r="D114" s="15"/>
      <c r="E114" s="16" t="s">
        <v>31</v>
      </c>
      <c r="F114" s="17">
        <v>323</v>
      </c>
      <c r="G114" s="17">
        <v>323</v>
      </c>
      <c r="H114" s="17">
        <f t="shared" si="5"/>
        <v>-137.14000000000021</v>
      </c>
      <c r="I114" s="17">
        <f t="shared" si="6"/>
        <v>-130.85000000000014</v>
      </c>
      <c r="J114" s="17">
        <f t="shared" si="7"/>
        <v>-137.13999999999999</v>
      </c>
      <c r="K114" s="17">
        <f t="shared" si="9"/>
        <v>-6.460000000000008</v>
      </c>
      <c r="L114" s="17">
        <f t="shared" si="8"/>
        <v>-137.31000000000017</v>
      </c>
      <c r="M114" s="17"/>
    </row>
    <row r="115" spans="1:13" x14ac:dyDescent="0.25">
      <c r="A115" s="14">
        <v>109</v>
      </c>
      <c r="B115" s="15">
        <v>40701</v>
      </c>
      <c r="C115" s="15"/>
      <c r="D115" s="15"/>
      <c r="E115" s="16" t="s">
        <v>34</v>
      </c>
      <c r="F115" s="17">
        <v>0.03</v>
      </c>
      <c r="G115" s="17"/>
      <c r="H115" s="17">
        <f t="shared" si="5"/>
        <v>-137.17000000000021</v>
      </c>
      <c r="I115" s="17">
        <f t="shared" si="6"/>
        <v>-130.88000000000014</v>
      </c>
      <c r="J115" s="17">
        <f t="shared" si="7"/>
        <v>-137.16999999999999</v>
      </c>
      <c r="K115" s="17">
        <f t="shared" si="9"/>
        <v>-6.460000000000008</v>
      </c>
      <c r="L115" s="17">
        <f t="shared" si="8"/>
        <v>-137.34000000000017</v>
      </c>
      <c r="M115" s="17"/>
    </row>
    <row r="116" spans="1:13" x14ac:dyDescent="0.25">
      <c r="A116" s="14">
        <v>110</v>
      </c>
      <c r="B116" s="15">
        <v>40701</v>
      </c>
      <c r="C116" s="15"/>
      <c r="D116" s="15"/>
      <c r="E116" s="16" t="s">
        <v>46</v>
      </c>
      <c r="F116" s="17">
        <v>230</v>
      </c>
      <c r="G116" s="17"/>
      <c r="H116" s="17">
        <f t="shared" si="5"/>
        <v>-367.17000000000019</v>
      </c>
      <c r="I116" s="17">
        <f t="shared" si="6"/>
        <v>-360.88000000000011</v>
      </c>
      <c r="J116" s="17">
        <f t="shared" si="7"/>
        <v>-367.16999999999996</v>
      </c>
      <c r="K116" s="17">
        <f t="shared" si="9"/>
        <v>-6.460000000000008</v>
      </c>
      <c r="L116" s="17">
        <f t="shared" si="8"/>
        <v>-367.34000000000015</v>
      </c>
      <c r="M116" s="17"/>
    </row>
    <row r="117" spans="1:13" x14ac:dyDescent="0.25">
      <c r="A117" s="14">
        <v>111</v>
      </c>
      <c r="B117" s="15">
        <v>40701</v>
      </c>
      <c r="C117" s="15"/>
      <c r="D117" s="15"/>
      <c r="E117" s="16" t="s">
        <v>948</v>
      </c>
      <c r="F117" s="17"/>
      <c r="G117" s="17"/>
      <c r="H117" s="17">
        <f t="shared" si="5"/>
        <v>-367.17000000000019</v>
      </c>
      <c r="I117" s="17">
        <f t="shared" si="6"/>
        <v>-360.88000000000011</v>
      </c>
      <c r="J117" s="17">
        <f t="shared" si="7"/>
        <v>-367.16999999999996</v>
      </c>
      <c r="K117" s="17">
        <f t="shared" si="9"/>
        <v>-6.460000000000008</v>
      </c>
      <c r="L117" s="17">
        <f t="shared" si="8"/>
        <v>-367.34000000000015</v>
      </c>
      <c r="M117" s="17" t="s">
        <v>949</v>
      </c>
    </row>
    <row r="118" spans="1:13" x14ac:dyDescent="0.25">
      <c r="A118" s="14">
        <v>112</v>
      </c>
      <c r="B118" s="15"/>
      <c r="C118" s="15"/>
      <c r="D118" s="15"/>
      <c r="E118" s="16" t="s">
        <v>950</v>
      </c>
      <c r="F118" s="17"/>
      <c r="G118" s="17"/>
      <c r="H118" s="17">
        <v>-367.17</v>
      </c>
      <c r="I118" s="17">
        <f>I116-F118+G118</f>
        <v>-360.88000000000011</v>
      </c>
      <c r="J118" s="17">
        <v>-367.17</v>
      </c>
      <c r="K118" s="17">
        <f t="shared" si="9"/>
        <v>-6.460000000000008</v>
      </c>
      <c r="L118" s="17">
        <f>L116-F118+G118</f>
        <v>-367.34000000000015</v>
      </c>
      <c r="M118" s="17"/>
    </row>
    <row r="119" spans="1:13" x14ac:dyDescent="0.25">
      <c r="A119" s="14">
        <v>113</v>
      </c>
      <c r="B119" s="15">
        <v>40701</v>
      </c>
      <c r="C119" s="15"/>
      <c r="D119" s="15">
        <v>40813</v>
      </c>
      <c r="E119" s="16" t="s">
        <v>951</v>
      </c>
      <c r="F119" s="17"/>
      <c r="G119" s="17"/>
      <c r="H119" s="17">
        <f t="shared" si="5"/>
        <v>-367.17</v>
      </c>
      <c r="I119" s="17">
        <f t="shared" si="6"/>
        <v>-360.88000000000011</v>
      </c>
      <c r="J119" s="17">
        <f t="shared" si="7"/>
        <v>-367.17</v>
      </c>
      <c r="K119" s="17">
        <f t="shared" si="9"/>
        <v>-6.460000000000008</v>
      </c>
      <c r="L119" s="17">
        <f t="shared" si="8"/>
        <v>-367.34000000000015</v>
      </c>
      <c r="M119" s="17"/>
    </row>
    <row r="120" spans="1:13" x14ac:dyDescent="0.25">
      <c r="A120" s="14">
        <v>114</v>
      </c>
      <c r="B120" s="15">
        <v>40703</v>
      </c>
      <c r="C120" s="15"/>
      <c r="D120" s="15"/>
      <c r="E120" s="16" t="s">
        <v>85</v>
      </c>
      <c r="F120" s="17"/>
      <c r="G120" s="17"/>
      <c r="H120" s="17">
        <f t="shared" si="5"/>
        <v>-367.17</v>
      </c>
      <c r="I120" s="17">
        <f t="shared" si="6"/>
        <v>-360.88000000000011</v>
      </c>
      <c r="J120" s="17">
        <f t="shared" si="7"/>
        <v>-367.17</v>
      </c>
      <c r="K120" s="17">
        <f t="shared" si="9"/>
        <v>-6.460000000000008</v>
      </c>
      <c r="L120" s="17">
        <f t="shared" si="8"/>
        <v>-367.34000000000015</v>
      </c>
      <c r="M120" s="17" t="s">
        <v>87</v>
      </c>
    </row>
    <row r="121" spans="1:13" x14ac:dyDescent="0.25">
      <c r="A121" s="14">
        <v>115</v>
      </c>
      <c r="B121" s="15">
        <v>40724</v>
      </c>
      <c r="C121" s="15">
        <v>40724</v>
      </c>
      <c r="D121" s="15"/>
      <c r="E121" s="16" t="s">
        <v>22</v>
      </c>
      <c r="F121" s="17"/>
      <c r="G121" s="17">
        <v>95.42</v>
      </c>
      <c r="H121" s="17">
        <f>H119-F121+G121</f>
        <v>-271.75</v>
      </c>
      <c r="I121" s="17">
        <f>I119-F121+G121</f>
        <v>-265.46000000000009</v>
      </c>
      <c r="J121" s="17">
        <f>J119+G121-F121</f>
        <v>-271.75</v>
      </c>
      <c r="K121" s="17">
        <f t="shared" si="9"/>
        <v>-6.460000000000008</v>
      </c>
      <c r="L121" s="17">
        <f>L119-F121+G121</f>
        <v>-271.92000000000013</v>
      </c>
      <c r="M121" s="17"/>
    </row>
    <row r="122" spans="1:13" x14ac:dyDescent="0.25">
      <c r="A122" s="14">
        <v>116</v>
      </c>
      <c r="B122" s="15">
        <v>40724</v>
      </c>
      <c r="C122" s="15"/>
      <c r="D122" s="15">
        <v>40745</v>
      </c>
      <c r="E122" s="16" t="s">
        <v>952</v>
      </c>
      <c r="F122" s="17"/>
      <c r="G122" s="17"/>
      <c r="H122" s="17">
        <f t="shared" si="5"/>
        <v>-271.75</v>
      </c>
      <c r="I122" s="17">
        <f t="shared" si="6"/>
        <v>-265.46000000000009</v>
      </c>
      <c r="J122" s="17">
        <f t="shared" si="7"/>
        <v>-271.75</v>
      </c>
      <c r="K122" s="17">
        <f t="shared" si="9"/>
        <v>-6.460000000000008</v>
      </c>
      <c r="L122" s="17">
        <f t="shared" si="8"/>
        <v>-271.92000000000013</v>
      </c>
      <c r="M122" s="17"/>
    </row>
    <row r="123" spans="1:13" x14ac:dyDescent="0.25">
      <c r="A123" s="14">
        <v>117</v>
      </c>
      <c r="B123" s="15">
        <v>40732</v>
      </c>
      <c r="C123" s="15">
        <v>40756</v>
      </c>
      <c r="D123" s="15">
        <v>40756</v>
      </c>
      <c r="E123" s="16" t="s">
        <v>21</v>
      </c>
      <c r="F123" s="17"/>
      <c r="G123" s="17">
        <v>1.98</v>
      </c>
      <c r="H123" s="17">
        <f t="shared" si="5"/>
        <v>-269.77</v>
      </c>
      <c r="I123" s="17">
        <f>I122-F123+G123-1.98</f>
        <v>-265.46000000000009</v>
      </c>
      <c r="J123" s="17">
        <f t="shared" si="7"/>
        <v>-269.77</v>
      </c>
      <c r="K123" s="17">
        <f t="shared" si="9"/>
        <v>-6.460000000000008</v>
      </c>
      <c r="L123" s="17">
        <f>L122-F123+G123-1.98</f>
        <v>-271.92000000000013</v>
      </c>
      <c r="M123" s="17" t="s">
        <v>953</v>
      </c>
    </row>
    <row r="124" spans="1:13" x14ac:dyDescent="0.25">
      <c r="A124" s="14">
        <v>118</v>
      </c>
      <c r="B124" s="15">
        <v>40756</v>
      </c>
      <c r="C124" s="15">
        <v>40756</v>
      </c>
      <c r="D124" s="15"/>
      <c r="E124" s="16" t="s">
        <v>22</v>
      </c>
      <c r="F124" s="17"/>
      <c r="G124" s="17">
        <v>84.4</v>
      </c>
      <c r="H124" s="17">
        <f t="shared" si="5"/>
        <v>-185.36999999999998</v>
      </c>
      <c r="I124" s="17">
        <f t="shared" si="6"/>
        <v>-181.06000000000009</v>
      </c>
      <c r="J124" s="17">
        <f t="shared" si="7"/>
        <v>-185.36999999999998</v>
      </c>
      <c r="K124" s="17">
        <f t="shared" si="9"/>
        <v>-6.460000000000008</v>
      </c>
      <c r="L124" s="17">
        <f t="shared" si="8"/>
        <v>-187.52000000000012</v>
      </c>
      <c r="M124" s="17"/>
    </row>
    <row r="125" spans="1:13" x14ac:dyDescent="0.25">
      <c r="A125" s="14">
        <v>119</v>
      </c>
      <c r="B125" s="15">
        <v>40756</v>
      </c>
      <c r="C125" s="15"/>
      <c r="D125" s="15">
        <v>40777</v>
      </c>
      <c r="E125" s="16" t="s">
        <v>954</v>
      </c>
      <c r="F125" s="17"/>
      <c r="G125" s="17"/>
      <c r="H125" s="17">
        <f t="shared" si="5"/>
        <v>-185.36999999999998</v>
      </c>
      <c r="I125" s="17">
        <f t="shared" si="6"/>
        <v>-181.06000000000009</v>
      </c>
      <c r="J125" s="17">
        <f t="shared" si="7"/>
        <v>-185.36999999999998</v>
      </c>
      <c r="K125" s="17">
        <f t="shared" si="9"/>
        <v>-6.460000000000008</v>
      </c>
      <c r="L125" s="17">
        <f t="shared" si="8"/>
        <v>-187.52000000000012</v>
      </c>
      <c r="M125" s="17" t="s">
        <v>955</v>
      </c>
    </row>
    <row r="126" spans="1:13" x14ac:dyDescent="0.25">
      <c r="A126" s="14">
        <v>120</v>
      </c>
      <c r="B126" s="15">
        <v>40763</v>
      </c>
      <c r="C126" s="15">
        <v>40786</v>
      </c>
      <c r="D126" s="15"/>
      <c r="E126" s="16" t="s">
        <v>21</v>
      </c>
      <c r="F126" s="17"/>
      <c r="G126" s="17">
        <v>1.98</v>
      </c>
      <c r="H126" s="17">
        <f t="shared" si="5"/>
        <v>-183.39</v>
      </c>
      <c r="I126" s="17">
        <f>I125-F126+G126-1.98</f>
        <v>-181.06000000000009</v>
      </c>
      <c r="J126" s="17">
        <f t="shared" si="7"/>
        <v>-183.39</v>
      </c>
      <c r="K126" s="17">
        <f t="shared" si="9"/>
        <v>-6.460000000000008</v>
      </c>
      <c r="L126" s="17">
        <f>L125-F126+G126-1.98</f>
        <v>-187.52000000000012</v>
      </c>
      <c r="M126" s="17" t="s">
        <v>953</v>
      </c>
    </row>
    <row r="127" spans="1:13" x14ac:dyDescent="0.25">
      <c r="A127" s="14">
        <v>121</v>
      </c>
      <c r="B127" s="15">
        <v>40786</v>
      </c>
      <c r="C127" s="15">
        <v>40786</v>
      </c>
      <c r="D127" s="15"/>
      <c r="E127" s="16" t="s">
        <v>22</v>
      </c>
      <c r="F127" s="17"/>
      <c r="G127" s="17">
        <v>85.5</v>
      </c>
      <c r="H127" s="17">
        <f t="shared" si="5"/>
        <v>-97.889999999999986</v>
      </c>
      <c r="I127" s="17">
        <f t="shared" si="6"/>
        <v>-95.560000000000088</v>
      </c>
      <c r="J127" s="17">
        <f t="shared" si="7"/>
        <v>-97.889999999999986</v>
      </c>
      <c r="K127" s="17">
        <f t="shared" si="9"/>
        <v>-6.460000000000008</v>
      </c>
      <c r="L127" s="17">
        <f t="shared" si="8"/>
        <v>-102.02000000000012</v>
      </c>
      <c r="M127" s="17"/>
    </row>
    <row r="128" spans="1:13" x14ac:dyDescent="0.25">
      <c r="A128" s="14">
        <v>122</v>
      </c>
      <c r="B128" s="15">
        <v>40786</v>
      </c>
      <c r="C128" s="15"/>
      <c r="D128" s="15">
        <v>40807</v>
      </c>
      <c r="E128" s="16" t="s">
        <v>956</v>
      </c>
      <c r="F128" s="17"/>
      <c r="G128" s="17"/>
      <c r="H128" s="17">
        <f t="shared" si="5"/>
        <v>-97.889999999999986</v>
      </c>
      <c r="I128" s="17">
        <f t="shared" si="6"/>
        <v>-95.560000000000088</v>
      </c>
      <c r="J128" s="17">
        <f t="shared" si="7"/>
        <v>-97.889999999999986</v>
      </c>
      <c r="K128" s="17">
        <f t="shared" si="9"/>
        <v>-6.460000000000008</v>
      </c>
      <c r="L128" s="17">
        <f t="shared" si="8"/>
        <v>-102.02000000000012</v>
      </c>
      <c r="M128" s="17" t="s">
        <v>957</v>
      </c>
    </row>
    <row r="129" spans="1:13" x14ac:dyDescent="0.25">
      <c r="A129" s="14">
        <v>123</v>
      </c>
      <c r="B129" s="15">
        <v>40793</v>
      </c>
      <c r="C129" s="15">
        <v>40816</v>
      </c>
      <c r="D129" s="15"/>
      <c r="E129" s="16" t="s">
        <v>21</v>
      </c>
      <c r="F129" s="17"/>
      <c r="G129" s="17">
        <v>1.98</v>
      </c>
      <c r="H129" s="17">
        <f t="shared" si="5"/>
        <v>-95.909999999999982</v>
      </c>
      <c r="I129" s="17">
        <f>I128-F129+G129-1.98</f>
        <v>-95.560000000000088</v>
      </c>
      <c r="J129" s="17">
        <f t="shared" si="7"/>
        <v>-95.909999999999982</v>
      </c>
      <c r="K129" s="17">
        <f t="shared" si="9"/>
        <v>-6.460000000000008</v>
      </c>
      <c r="L129" s="17">
        <f>L128-F129+G129-1.98</f>
        <v>-102.02000000000012</v>
      </c>
      <c r="M129" s="17" t="s">
        <v>953</v>
      </c>
    </row>
    <row r="130" spans="1:13" x14ac:dyDescent="0.25">
      <c r="A130" s="14">
        <v>124</v>
      </c>
      <c r="B130" s="15">
        <v>40816</v>
      </c>
      <c r="C130" s="15">
        <v>40816</v>
      </c>
      <c r="D130" s="15"/>
      <c r="E130" s="16" t="s">
        <v>22</v>
      </c>
      <c r="F130" s="17"/>
      <c r="G130" s="17">
        <v>81.11</v>
      </c>
      <c r="H130" s="17">
        <f t="shared" si="5"/>
        <v>-14.799999999999983</v>
      </c>
      <c r="I130" s="17">
        <f t="shared" si="6"/>
        <v>-14.450000000000088</v>
      </c>
      <c r="J130" s="17">
        <f t="shared" si="7"/>
        <v>-14.799999999999983</v>
      </c>
      <c r="K130" s="17">
        <f t="shared" si="9"/>
        <v>-6.460000000000008</v>
      </c>
      <c r="L130" s="17">
        <f t="shared" si="8"/>
        <v>-20.910000000000124</v>
      </c>
      <c r="M130" s="17"/>
    </row>
    <row r="131" spans="1:13" x14ac:dyDescent="0.25">
      <c r="A131" s="14">
        <v>125</v>
      </c>
      <c r="B131" s="15">
        <v>40816</v>
      </c>
      <c r="C131" s="15"/>
      <c r="D131" s="15">
        <v>40836</v>
      </c>
      <c r="E131" s="16" t="s">
        <v>958</v>
      </c>
      <c r="F131" s="17"/>
      <c r="G131" s="17"/>
      <c r="H131" s="17">
        <f t="shared" si="5"/>
        <v>-14.799999999999983</v>
      </c>
      <c r="I131" s="17">
        <f t="shared" si="6"/>
        <v>-14.450000000000088</v>
      </c>
      <c r="J131" s="17">
        <f t="shared" si="7"/>
        <v>-14.799999999999983</v>
      </c>
      <c r="K131" s="17">
        <f t="shared" si="9"/>
        <v>-6.460000000000008</v>
      </c>
      <c r="L131" s="17">
        <f t="shared" si="8"/>
        <v>-20.910000000000124</v>
      </c>
      <c r="M131" s="17" t="s">
        <v>959</v>
      </c>
    </row>
    <row r="132" spans="1:13" x14ac:dyDescent="0.25">
      <c r="A132" s="14">
        <v>126</v>
      </c>
      <c r="B132" s="15">
        <v>40822</v>
      </c>
      <c r="C132" s="15">
        <v>40848</v>
      </c>
      <c r="D132" s="15"/>
      <c r="E132" s="16" t="s">
        <v>21</v>
      </c>
      <c r="F132" s="17"/>
      <c r="G132" s="17">
        <v>1.98</v>
      </c>
      <c r="H132" s="17">
        <f t="shared" si="5"/>
        <v>-12.819999999999983</v>
      </c>
      <c r="I132" s="17">
        <f>I131-F132+G132-1.98</f>
        <v>-14.450000000000088</v>
      </c>
      <c r="J132" s="17">
        <f t="shared" si="7"/>
        <v>-12.819999999999983</v>
      </c>
      <c r="K132" s="17">
        <f t="shared" si="9"/>
        <v>-6.460000000000008</v>
      </c>
      <c r="L132" s="17">
        <f>L131-F132+G132-1.98</f>
        <v>-20.910000000000124</v>
      </c>
      <c r="M132" s="17" t="s">
        <v>953</v>
      </c>
    </row>
    <row r="133" spans="1:13" x14ac:dyDescent="0.25">
      <c r="A133" s="14">
        <v>127</v>
      </c>
      <c r="B133" s="15">
        <v>40827</v>
      </c>
      <c r="C133" s="15"/>
      <c r="D133" s="15"/>
      <c r="E133" s="16" t="s">
        <v>960</v>
      </c>
      <c r="F133" s="17"/>
      <c r="G133" s="17"/>
      <c r="H133" s="17">
        <f t="shared" si="5"/>
        <v>-12.819999999999983</v>
      </c>
      <c r="I133" s="17">
        <f t="shared" si="6"/>
        <v>-14.450000000000088</v>
      </c>
      <c r="J133" s="17">
        <f t="shared" si="7"/>
        <v>-12.819999999999983</v>
      </c>
      <c r="K133" s="17">
        <f t="shared" si="9"/>
        <v>-6.460000000000008</v>
      </c>
      <c r="L133" s="17">
        <f t="shared" si="8"/>
        <v>-20.910000000000124</v>
      </c>
      <c r="M133" s="17"/>
    </row>
    <row r="134" spans="1:13" x14ac:dyDescent="0.25">
      <c r="A134" s="14">
        <v>128</v>
      </c>
      <c r="B134" s="15">
        <v>40844</v>
      </c>
      <c r="C134" s="15">
        <v>40848</v>
      </c>
      <c r="D134" s="15"/>
      <c r="E134" s="16" t="s">
        <v>31</v>
      </c>
      <c r="F134" s="17">
        <v>924</v>
      </c>
      <c r="G134" s="17"/>
      <c r="H134" s="17">
        <f t="shared" si="5"/>
        <v>-936.81999999999994</v>
      </c>
      <c r="I134" s="17">
        <f t="shared" si="6"/>
        <v>-938.45</v>
      </c>
      <c r="J134" s="17">
        <f t="shared" si="7"/>
        <v>-936.81999999999994</v>
      </c>
      <c r="K134" s="17">
        <f t="shared" si="9"/>
        <v>-6.460000000000008</v>
      </c>
      <c r="L134" s="17">
        <f t="shared" si="8"/>
        <v>-944.91000000000008</v>
      </c>
      <c r="M134" s="17" t="s">
        <v>96</v>
      </c>
    </row>
    <row r="135" spans="1:13" x14ac:dyDescent="0.25">
      <c r="A135" s="14">
        <v>129</v>
      </c>
      <c r="B135" s="15">
        <v>40848</v>
      </c>
      <c r="C135" s="15">
        <v>40848</v>
      </c>
      <c r="D135" s="15"/>
      <c r="E135" s="16" t="s">
        <v>22</v>
      </c>
      <c r="F135" s="17"/>
      <c r="G135" s="17">
        <v>124.53</v>
      </c>
      <c r="H135" s="17">
        <f t="shared" ref="H135:H136" si="10">H134-F135+G135</f>
        <v>-812.29</v>
      </c>
      <c r="I135" s="17">
        <f t="shared" si="6"/>
        <v>-813.92000000000007</v>
      </c>
      <c r="J135" s="17">
        <f t="shared" si="7"/>
        <v>-812.29</v>
      </c>
      <c r="K135" s="17">
        <f t="shared" si="9"/>
        <v>-6.460000000000008</v>
      </c>
      <c r="L135" s="17">
        <f t="shared" si="8"/>
        <v>-820.38000000000011</v>
      </c>
      <c r="M135" s="17"/>
    </row>
    <row r="136" spans="1:13" x14ac:dyDescent="0.25">
      <c r="A136" s="14">
        <v>130</v>
      </c>
      <c r="B136" s="15">
        <v>40848</v>
      </c>
      <c r="C136" s="15"/>
      <c r="D136" s="15">
        <v>40869</v>
      </c>
      <c r="E136" s="16" t="s">
        <v>961</v>
      </c>
      <c r="F136" s="17"/>
      <c r="G136" s="17"/>
      <c r="H136" s="17">
        <f t="shared" si="10"/>
        <v>-812.29</v>
      </c>
      <c r="I136" s="17">
        <f t="shared" ref="I136" si="11">I135-F136+G136</f>
        <v>-813.92000000000007</v>
      </c>
      <c r="J136" s="17">
        <f t="shared" ref="J136" si="12">J135+G136-F136</f>
        <v>-812.29</v>
      </c>
      <c r="K136" s="17">
        <f t="shared" si="9"/>
        <v>-6.460000000000008</v>
      </c>
      <c r="L136" s="17">
        <f t="shared" ref="L136" si="13">L135-F136+G136</f>
        <v>-820.38000000000011</v>
      </c>
      <c r="M136" s="17" t="s">
        <v>962</v>
      </c>
    </row>
    <row r="137" spans="1:13" x14ac:dyDescent="0.25">
      <c r="B137" s="1"/>
      <c r="C137" s="1"/>
      <c r="D137" s="2"/>
    </row>
    <row r="138" spans="1:13" x14ac:dyDescent="0.25">
      <c r="B138" s="1"/>
      <c r="C138" s="1"/>
      <c r="D138" s="2"/>
    </row>
    <row r="139" spans="1:13" x14ac:dyDescent="0.25">
      <c r="B139" s="1"/>
      <c r="C139" s="1"/>
      <c r="D139" s="2"/>
    </row>
    <row r="140" spans="1:13" x14ac:dyDescent="0.25">
      <c r="B140" s="1"/>
      <c r="C140" s="1"/>
      <c r="D140" s="2"/>
      <c r="E140" s="6" t="s">
        <v>6</v>
      </c>
      <c r="F140" s="5"/>
      <c r="G140" s="5"/>
      <c r="H140" s="9" t="s">
        <v>7</v>
      </c>
      <c r="I140" s="9" t="s">
        <v>8</v>
      </c>
    </row>
    <row r="141" spans="1:13" x14ac:dyDescent="0.25">
      <c r="B141" s="1"/>
      <c r="C141" s="1"/>
      <c r="D141" s="2"/>
      <c r="E141" s="5"/>
      <c r="F141" s="5"/>
      <c r="G141" s="5"/>
      <c r="H141" s="10" t="s">
        <v>3</v>
      </c>
      <c r="I141" s="10" t="s">
        <v>4</v>
      </c>
    </row>
    <row r="142" spans="1:13" x14ac:dyDescent="0.25">
      <c r="B142" s="1"/>
      <c r="C142" s="1"/>
      <c r="D142" s="2"/>
      <c r="E142" s="7" t="s">
        <v>9</v>
      </c>
      <c r="F142" s="8"/>
      <c r="G142" s="8"/>
      <c r="H142" s="3">
        <f>+H136</f>
        <v>-812.29</v>
      </c>
      <c r="I142" s="3">
        <f>+J136</f>
        <v>-812.29</v>
      </c>
    </row>
    <row r="143" spans="1:13" x14ac:dyDescent="0.25">
      <c r="B143" s="1"/>
      <c r="C143" s="1"/>
      <c r="D143" s="2"/>
      <c r="E143" s="7" t="s">
        <v>963</v>
      </c>
      <c r="F143" s="8"/>
      <c r="G143" s="8"/>
      <c r="H143" s="3"/>
      <c r="I143" s="3"/>
    </row>
    <row r="144" spans="1:13" x14ac:dyDescent="0.25">
      <c r="B144" s="1"/>
      <c r="C144" s="1"/>
      <c r="D144" s="2"/>
      <c r="E144" s="7" t="s">
        <v>964</v>
      </c>
      <c r="F144" s="8"/>
      <c r="G144" s="8"/>
      <c r="H144" s="3"/>
      <c r="I144" s="3"/>
    </row>
    <row r="145" spans="2:9" x14ac:dyDescent="0.25">
      <c r="B145" s="1"/>
      <c r="C145" s="1"/>
      <c r="E145" s="7" t="s">
        <v>965</v>
      </c>
      <c r="F145" s="8"/>
      <c r="G145" s="8"/>
      <c r="H145" s="3"/>
      <c r="I145" s="3"/>
    </row>
    <row r="146" spans="2:9" x14ac:dyDescent="0.25">
      <c r="B146" s="1"/>
      <c r="C146" s="1"/>
      <c r="E146" s="7" t="s">
        <v>966</v>
      </c>
      <c r="F146" s="8"/>
      <c r="G146" s="8"/>
      <c r="H146" s="3">
        <v>6.46</v>
      </c>
      <c r="I146" s="3"/>
    </row>
    <row r="147" spans="2:9" x14ac:dyDescent="0.25">
      <c r="B147" s="1"/>
      <c r="C147" s="1"/>
      <c r="E147" s="7" t="s">
        <v>967</v>
      </c>
      <c r="F147" s="8"/>
      <c r="G147" s="8"/>
      <c r="H147" s="3">
        <v>-0.17</v>
      </c>
      <c r="I147" s="3">
        <v>-0.17</v>
      </c>
    </row>
    <row r="148" spans="2:9" x14ac:dyDescent="0.25">
      <c r="B148" s="1"/>
      <c r="C148" s="1"/>
      <c r="E148" s="7" t="s">
        <v>968</v>
      </c>
      <c r="F148" s="8"/>
      <c r="G148" s="8"/>
      <c r="H148" s="3">
        <v>-7.92</v>
      </c>
      <c r="I148" s="3">
        <v>-7.92</v>
      </c>
    </row>
    <row r="149" spans="2:9" x14ac:dyDescent="0.25">
      <c r="B149" s="1"/>
      <c r="C149" s="1"/>
      <c r="E149" s="11" t="s">
        <v>5</v>
      </c>
      <c r="F149" s="12"/>
      <c r="G149" s="12"/>
      <c r="H149" s="13">
        <f>SUM(H142:H148)</f>
        <v>-813.91999999999985</v>
      </c>
      <c r="I149" s="13">
        <f>SUM(I142:I148)</f>
        <v>-820.37999999999988</v>
      </c>
    </row>
    <row r="150" spans="2:9" x14ac:dyDescent="0.25">
      <c r="E150" s="5"/>
      <c r="F150" s="5"/>
      <c r="G150" s="5"/>
      <c r="H150" s="5"/>
      <c r="I150" s="5"/>
    </row>
  </sheetData>
  <mergeCells count="27">
    <mergeCell ref="A1:M1"/>
    <mergeCell ref="A3:A5"/>
    <mergeCell ref="B3:B5"/>
    <mergeCell ref="C3:C5"/>
    <mergeCell ref="D3:D5"/>
    <mergeCell ref="E3:E5"/>
    <mergeCell ref="F3:F5"/>
    <mergeCell ref="G3:G5"/>
    <mergeCell ref="H3:H5"/>
    <mergeCell ref="I3:I5"/>
    <mergeCell ref="J3:J5"/>
    <mergeCell ref="K3:K5"/>
    <mergeCell ref="L3:L5"/>
    <mergeCell ref="M3:M5"/>
    <mergeCell ref="A20:A21"/>
    <mergeCell ref="B20:B21"/>
    <mergeCell ref="C20:C21"/>
    <mergeCell ref="D20:D21"/>
    <mergeCell ref="E20:E21"/>
    <mergeCell ref="F20:F21"/>
    <mergeCell ref="M20:M21"/>
    <mergeCell ref="G20:G21"/>
    <mergeCell ref="H20:H21"/>
    <mergeCell ref="I20:I21"/>
    <mergeCell ref="J20:J21"/>
    <mergeCell ref="K20:K21"/>
    <mergeCell ref="L20:L21"/>
  </mergeCells>
  <pageMargins left="0.25" right="0.25" top="0.75" bottom="0.75" header="0.3" footer="0.3"/>
  <pageSetup paperSize="5" orientation="landscape" r:id="rId1"/>
  <headerFooter>
    <oddFooter>Page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6"/>
  <sheetViews>
    <sheetView view="pageLayout" zoomScaleNormal="100" workbookViewId="0">
      <selection sqref="A1:M1"/>
    </sheetView>
  </sheetViews>
  <sheetFormatPr defaultColWidth="9.140625" defaultRowHeight="15" x14ac:dyDescent="0.25"/>
  <cols>
    <col min="1" max="1" width="5.7109375" customWidth="1"/>
    <col min="2" max="2" width="8.28515625" customWidth="1"/>
    <col min="3" max="3" width="7.7109375" customWidth="1"/>
    <col min="4" max="4" width="8.85546875" customWidth="1"/>
    <col min="5" max="5" width="22.7109375" customWidth="1"/>
    <col min="6" max="11" width="8.85546875" customWidth="1"/>
    <col min="12" max="12" width="9.42578125" customWidth="1"/>
    <col min="13" max="13" width="54.85546875" customWidth="1"/>
  </cols>
  <sheetData>
    <row r="1" spans="1:13" x14ac:dyDescent="0.25">
      <c r="A1" s="48" t="s">
        <v>969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</row>
    <row r="2" spans="1:13" x14ac:dyDescent="0.25">
      <c r="A2" s="4"/>
      <c r="B2" s="4"/>
    </row>
    <row r="3" spans="1:13" ht="15" customHeight="1" x14ac:dyDescent="0.25">
      <c r="A3" s="45" t="s">
        <v>10</v>
      </c>
      <c r="B3" s="45" t="s">
        <v>11</v>
      </c>
      <c r="C3" s="45" t="s">
        <v>12</v>
      </c>
      <c r="D3" s="45" t="s">
        <v>19</v>
      </c>
      <c r="E3" s="45" t="s">
        <v>13</v>
      </c>
      <c r="F3" s="45" t="s">
        <v>14</v>
      </c>
      <c r="G3" s="45" t="s">
        <v>15</v>
      </c>
      <c r="H3" s="45" t="s">
        <v>16</v>
      </c>
      <c r="I3" s="45" t="s">
        <v>17</v>
      </c>
      <c r="J3" s="45" t="s">
        <v>18</v>
      </c>
      <c r="K3" s="45" t="s">
        <v>97</v>
      </c>
      <c r="L3" s="45" t="s">
        <v>98</v>
      </c>
      <c r="M3" s="45" t="s">
        <v>99</v>
      </c>
    </row>
    <row r="4" spans="1:13" ht="15" customHeight="1" x14ac:dyDescent="0.25">
      <c r="A4" s="46"/>
      <c r="B4" s="46"/>
      <c r="C4" s="46"/>
      <c r="D4" s="46"/>
      <c r="E4" s="46"/>
      <c r="F4" s="46" t="s">
        <v>1</v>
      </c>
      <c r="G4" s="46" t="s">
        <v>2</v>
      </c>
      <c r="H4" s="46"/>
      <c r="I4" s="46"/>
      <c r="J4" s="46"/>
      <c r="K4" s="46" t="s">
        <v>100</v>
      </c>
      <c r="L4" s="46"/>
      <c r="M4" s="46"/>
    </row>
    <row r="5" spans="1:13" x14ac:dyDescent="0.25">
      <c r="A5" s="47"/>
      <c r="B5" s="47"/>
      <c r="C5" s="47"/>
      <c r="D5" s="47"/>
      <c r="E5" s="47"/>
      <c r="F5" s="47"/>
      <c r="G5" s="47"/>
      <c r="H5" s="47"/>
      <c r="I5" s="47"/>
      <c r="J5" s="47"/>
      <c r="K5" s="47" t="s">
        <v>101</v>
      </c>
      <c r="L5" s="47"/>
      <c r="M5" s="47"/>
    </row>
    <row r="6" spans="1:13" x14ac:dyDescent="0.25">
      <c r="A6" s="14">
        <v>1</v>
      </c>
      <c r="B6" s="15"/>
      <c r="C6" s="15"/>
      <c r="D6" s="16"/>
      <c r="E6" s="16" t="s">
        <v>0</v>
      </c>
      <c r="F6" s="17"/>
      <c r="G6" s="17"/>
      <c r="H6" s="17">
        <v>651.63</v>
      </c>
      <c r="I6" s="17">
        <v>651.63</v>
      </c>
      <c r="J6" s="17">
        <v>651.63</v>
      </c>
      <c r="K6" s="17">
        <v>0</v>
      </c>
      <c r="L6" s="17">
        <v>651.63</v>
      </c>
      <c r="M6" s="17" t="s">
        <v>970</v>
      </c>
    </row>
    <row r="7" spans="1:13" x14ac:dyDescent="0.25">
      <c r="A7" s="14">
        <v>2</v>
      </c>
      <c r="B7" s="15">
        <v>40091</v>
      </c>
      <c r="C7" s="15">
        <v>40091</v>
      </c>
      <c r="D7" s="15"/>
      <c r="E7" s="16" t="s">
        <v>22</v>
      </c>
      <c r="F7" s="17"/>
      <c r="G7" s="17">
        <v>48.3</v>
      </c>
      <c r="H7" s="17">
        <f t="shared" ref="H7:H70" si="0">H6-F7+G7</f>
        <v>699.93</v>
      </c>
      <c r="I7" s="17">
        <f>I6-F7+G7</f>
        <v>699.93</v>
      </c>
      <c r="J7" s="17">
        <f>J6+G7-F7</f>
        <v>699.93</v>
      </c>
      <c r="K7" s="17">
        <v>0</v>
      </c>
      <c r="L7" s="17">
        <f>L6-F7+G7</f>
        <v>699.93</v>
      </c>
      <c r="M7" s="17"/>
    </row>
    <row r="8" spans="1:13" x14ac:dyDescent="0.25">
      <c r="A8" s="14">
        <v>3</v>
      </c>
      <c r="B8" s="15">
        <v>40091</v>
      </c>
      <c r="C8" s="15"/>
      <c r="D8" s="15">
        <v>40109</v>
      </c>
      <c r="E8" s="16" t="s">
        <v>971</v>
      </c>
      <c r="F8" s="17"/>
      <c r="G8" s="17"/>
      <c r="H8" s="17">
        <f t="shared" si="0"/>
        <v>699.93</v>
      </c>
      <c r="I8" s="17">
        <f t="shared" ref="I8:I71" si="1">I7-F8+G8</f>
        <v>699.93</v>
      </c>
      <c r="J8" s="17">
        <f t="shared" ref="J8:J71" si="2">J7+G8-F8</f>
        <v>699.93</v>
      </c>
      <c r="K8" s="17">
        <v>0</v>
      </c>
      <c r="L8" s="17">
        <f t="shared" ref="L8:L71" si="3">L7-F8+G8</f>
        <v>699.93</v>
      </c>
      <c r="M8" s="17"/>
    </row>
    <row r="9" spans="1:13" x14ac:dyDescent="0.25">
      <c r="A9" s="14">
        <v>4</v>
      </c>
      <c r="B9" s="15">
        <v>40093</v>
      </c>
      <c r="C9" s="15"/>
      <c r="D9" s="15">
        <v>40101</v>
      </c>
      <c r="E9" s="16" t="s">
        <v>972</v>
      </c>
      <c r="F9" s="17"/>
      <c r="G9" s="17"/>
      <c r="H9" s="17">
        <f t="shared" si="0"/>
        <v>699.93</v>
      </c>
      <c r="I9" s="17">
        <f t="shared" si="1"/>
        <v>699.93</v>
      </c>
      <c r="J9" s="17">
        <f t="shared" si="2"/>
        <v>699.93</v>
      </c>
      <c r="K9" s="17">
        <v>0</v>
      </c>
      <c r="L9" s="17">
        <f t="shared" si="3"/>
        <v>699.93</v>
      </c>
      <c r="M9" s="17" t="s">
        <v>973</v>
      </c>
    </row>
    <row r="10" spans="1:13" x14ac:dyDescent="0.25">
      <c r="A10" s="14">
        <v>5</v>
      </c>
      <c r="B10" s="15">
        <v>40093</v>
      </c>
      <c r="C10" s="15">
        <v>40120</v>
      </c>
      <c r="D10" s="15"/>
      <c r="E10" s="16" t="s">
        <v>21</v>
      </c>
      <c r="F10" s="17"/>
      <c r="G10" s="17">
        <v>2.52</v>
      </c>
      <c r="H10" s="17">
        <f t="shared" si="0"/>
        <v>702.44999999999993</v>
      </c>
      <c r="I10" s="17">
        <f t="shared" si="1"/>
        <v>702.44999999999993</v>
      </c>
      <c r="J10" s="17">
        <f t="shared" si="2"/>
        <v>702.44999999999993</v>
      </c>
      <c r="K10" s="17">
        <v>0</v>
      </c>
      <c r="L10" s="17">
        <f t="shared" si="3"/>
        <v>702.44999999999993</v>
      </c>
      <c r="M10" s="17"/>
    </row>
    <row r="11" spans="1:13" x14ac:dyDescent="0.25">
      <c r="A11" s="14">
        <v>6</v>
      </c>
      <c r="B11" s="15">
        <v>40094</v>
      </c>
      <c r="C11" s="15">
        <v>40120</v>
      </c>
      <c r="D11" s="15"/>
      <c r="E11" s="16" t="s">
        <v>21</v>
      </c>
      <c r="F11" s="17"/>
      <c r="G11" s="17">
        <v>2.96</v>
      </c>
      <c r="H11" s="17">
        <f t="shared" si="0"/>
        <v>705.41</v>
      </c>
      <c r="I11" s="17">
        <f t="shared" si="1"/>
        <v>705.41</v>
      </c>
      <c r="J11" s="17">
        <f t="shared" si="2"/>
        <v>705.41</v>
      </c>
      <c r="K11" s="17">
        <v>0</v>
      </c>
      <c r="L11" s="17">
        <f t="shared" si="3"/>
        <v>705.41</v>
      </c>
      <c r="M11" s="17"/>
    </row>
    <row r="12" spans="1:13" x14ac:dyDescent="0.25">
      <c r="A12" s="14">
        <v>7</v>
      </c>
      <c r="B12" s="15">
        <v>40095</v>
      </c>
      <c r="C12" s="15">
        <v>40120</v>
      </c>
      <c r="D12" s="15"/>
      <c r="E12" s="16" t="s">
        <v>21</v>
      </c>
      <c r="F12" s="17"/>
      <c r="G12" s="17">
        <v>0.98</v>
      </c>
      <c r="H12" s="17">
        <f t="shared" si="0"/>
        <v>706.39</v>
      </c>
      <c r="I12" s="17">
        <f>I11-F12+G12-645.65</f>
        <v>60.740000000000009</v>
      </c>
      <c r="J12" s="17">
        <f t="shared" si="2"/>
        <v>706.39</v>
      </c>
      <c r="K12" s="17">
        <v>645.65</v>
      </c>
      <c r="L12" s="17">
        <f t="shared" si="3"/>
        <v>706.39</v>
      </c>
      <c r="M12" s="17"/>
    </row>
    <row r="13" spans="1:13" x14ac:dyDescent="0.25">
      <c r="A13" s="14">
        <v>8</v>
      </c>
      <c r="B13" s="15">
        <v>40108</v>
      </c>
      <c r="C13" s="27"/>
      <c r="D13" s="15"/>
      <c r="E13" s="16" t="s">
        <v>974</v>
      </c>
      <c r="F13" s="17"/>
      <c r="G13" s="17"/>
      <c r="H13" s="17">
        <f t="shared" si="0"/>
        <v>706.39</v>
      </c>
      <c r="I13" s="17">
        <f t="shared" si="1"/>
        <v>60.740000000000009</v>
      </c>
      <c r="J13" s="17">
        <f t="shared" si="2"/>
        <v>706.39</v>
      </c>
      <c r="K13" s="17">
        <v>645.65</v>
      </c>
      <c r="L13" s="17">
        <f t="shared" si="3"/>
        <v>706.39</v>
      </c>
      <c r="M13" s="17" t="s">
        <v>975</v>
      </c>
    </row>
    <row r="14" spans="1:13" x14ac:dyDescent="0.25">
      <c r="A14" s="14">
        <v>9</v>
      </c>
      <c r="B14" s="15">
        <v>40113</v>
      </c>
      <c r="C14" s="15"/>
      <c r="D14" s="15"/>
      <c r="E14" s="16" t="s">
        <v>27</v>
      </c>
      <c r="F14" s="17"/>
      <c r="G14" s="17"/>
      <c r="H14" s="17">
        <f t="shared" si="0"/>
        <v>706.39</v>
      </c>
      <c r="I14" s="17">
        <f t="shared" si="1"/>
        <v>60.740000000000009</v>
      </c>
      <c r="J14" s="17">
        <f t="shared" si="2"/>
        <v>706.39</v>
      </c>
      <c r="K14" s="17">
        <v>645.65</v>
      </c>
      <c r="L14" s="17">
        <f t="shared" si="3"/>
        <v>706.39</v>
      </c>
      <c r="M14" s="17"/>
    </row>
    <row r="15" spans="1:13" x14ac:dyDescent="0.25">
      <c r="A15" s="14">
        <v>10</v>
      </c>
      <c r="B15" s="15">
        <v>40113</v>
      </c>
      <c r="C15" s="15">
        <v>40120</v>
      </c>
      <c r="D15" s="15"/>
      <c r="E15" s="16" t="s">
        <v>28</v>
      </c>
      <c r="F15" s="17"/>
      <c r="G15" s="17">
        <v>37</v>
      </c>
      <c r="H15" s="17">
        <f t="shared" si="0"/>
        <v>743.39</v>
      </c>
      <c r="I15" s="17">
        <f t="shared" si="1"/>
        <v>97.740000000000009</v>
      </c>
      <c r="J15" s="17">
        <f t="shared" si="2"/>
        <v>743.39</v>
      </c>
      <c r="K15" s="17">
        <v>645.65</v>
      </c>
      <c r="L15" s="17">
        <f t="shared" si="3"/>
        <v>743.39</v>
      </c>
      <c r="M15" s="17" t="s">
        <v>976</v>
      </c>
    </row>
    <row r="16" spans="1:13" x14ac:dyDescent="0.25">
      <c r="A16" s="14">
        <v>11</v>
      </c>
      <c r="B16" s="15">
        <v>40120</v>
      </c>
      <c r="C16" s="15">
        <v>40120</v>
      </c>
      <c r="D16" s="15"/>
      <c r="E16" s="16" t="s">
        <v>22</v>
      </c>
      <c r="F16" s="17"/>
      <c r="G16" s="17">
        <v>72.19</v>
      </c>
      <c r="H16" s="17">
        <f t="shared" si="0"/>
        <v>815.57999999999993</v>
      </c>
      <c r="I16" s="17">
        <f t="shared" si="1"/>
        <v>169.93</v>
      </c>
      <c r="J16" s="17">
        <f t="shared" si="2"/>
        <v>815.57999999999993</v>
      </c>
      <c r="K16" s="17">
        <v>645.65</v>
      </c>
      <c r="L16" s="17">
        <f t="shared" si="3"/>
        <v>815.57999999999993</v>
      </c>
      <c r="M16" s="17"/>
    </row>
    <row r="17" spans="1:13" x14ac:dyDescent="0.25">
      <c r="A17" s="14">
        <v>12</v>
      </c>
      <c r="B17" s="15">
        <v>40120</v>
      </c>
      <c r="C17" s="15"/>
      <c r="D17" s="15">
        <v>40140</v>
      </c>
      <c r="E17" s="16" t="s">
        <v>977</v>
      </c>
      <c r="F17" s="17"/>
      <c r="G17" s="17"/>
      <c r="H17" s="17">
        <f t="shared" si="0"/>
        <v>815.57999999999993</v>
      </c>
      <c r="I17" s="17">
        <f t="shared" si="1"/>
        <v>169.93</v>
      </c>
      <c r="J17" s="17">
        <f t="shared" si="2"/>
        <v>815.57999999999993</v>
      </c>
      <c r="K17" s="17">
        <v>645.65</v>
      </c>
      <c r="L17" s="17">
        <f t="shared" si="3"/>
        <v>815.57999999999993</v>
      </c>
      <c r="M17" s="17"/>
    </row>
    <row r="18" spans="1:13" x14ac:dyDescent="0.25">
      <c r="A18" s="14">
        <v>13</v>
      </c>
      <c r="B18" s="15">
        <v>40123</v>
      </c>
      <c r="C18" s="15">
        <v>40151</v>
      </c>
      <c r="D18" s="15"/>
      <c r="E18" s="16" t="s">
        <v>31</v>
      </c>
      <c r="F18" s="17">
        <v>1000</v>
      </c>
      <c r="G18" s="17"/>
      <c r="H18" s="17">
        <f t="shared" si="0"/>
        <v>-184.42000000000007</v>
      </c>
      <c r="I18" s="17">
        <f t="shared" si="1"/>
        <v>-830.06999999999994</v>
      </c>
      <c r="J18" s="17">
        <f t="shared" si="2"/>
        <v>-184.42000000000007</v>
      </c>
      <c r="K18" s="17">
        <v>645.65</v>
      </c>
      <c r="L18" s="17">
        <f t="shared" si="3"/>
        <v>-184.42000000000007</v>
      </c>
      <c r="M18" s="17" t="s">
        <v>96</v>
      </c>
    </row>
    <row r="19" spans="1:13" x14ac:dyDescent="0.25">
      <c r="A19" s="14">
        <v>14</v>
      </c>
      <c r="B19" s="15">
        <v>40151</v>
      </c>
      <c r="C19" s="15">
        <v>40151</v>
      </c>
      <c r="D19" s="15"/>
      <c r="E19" s="16" t="s">
        <v>22</v>
      </c>
      <c r="F19" s="17"/>
      <c r="G19" s="17">
        <v>140.88999999999999</v>
      </c>
      <c r="H19" s="17">
        <f t="shared" si="0"/>
        <v>-43.530000000000086</v>
      </c>
      <c r="I19" s="17">
        <f t="shared" si="1"/>
        <v>-689.18</v>
      </c>
      <c r="J19" s="17">
        <f t="shared" si="2"/>
        <v>-43.530000000000086</v>
      </c>
      <c r="K19" s="17">
        <v>645.65</v>
      </c>
      <c r="L19" s="17">
        <f t="shared" si="3"/>
        <v>-43.530000000000086</v>
      </c>
      <c r="M19" s="17"/>
    </row>
    <row r="20" spans="1:13" x14ac:dyDescent="0.25">
      <c r="A20" s="14">
        <v>15</v>
      </c>
      <c r="B20" s="15">
        <v>40151</v>
      </c>
      <c r="C20" s="15"/>
      <c r="D20" s="15"/>
      <c r="E20" s="16" t="s">
        <v>978</v>
      </c>
      <c r="F20" s="17"/>
      <c r="G20" s="17"/>
      <c r="H20" s="17">
        <f t="shared" si="0"/>
        <v>-43.530000000000086</v>
      </c>
      <c r="I20" s="17">
        <f t="shared" si="1"/>
        <v>-689.18</v>
      </c>
      <c r="J20" s="17">
        <f t="shared" si="2"/>
        <v>-43.530000000000086</v>
      </c>
      <c r="K20" s="17">
        <v>645.65</v>
      </c>
      <c r="L20" s="17">
        <f t="shared" si="3"/>
        <v>-43.530000000000086</v>
      </c>
      <c r="M20" s="17"/>
    </row>
    <row r="21" spans="1:13" x14ac:dyDescent="0.25">
      <c r="A21" s="14">
        <v>16</v>
      </c>
      <c r="B21" s="15">
        <v>40179</v>
      </c>
      <c r="C21" s="15">
        <v>40183</v>
      </c>
      <c r="D21" s="15"/>
      <c r="E21" s="16" t="s">
        <v>34</v>
      </c>
      <c r="F21" s="17">
        <v>2.33</v>
      </c>
      <c r="G21" s="17"/>
      <c r="H21" s="17">
        <f t="shared" si="0"/>
        <v>-45.860000000000085</v>
      </c>
      <c r="I21" s="17">
        <f t="shared" si="1"/>
        <v>-691.51</v>
      </c>
      <c r="J21" s="17">
        <f t="shared" si="2"/>
        <v>-45.860000000000085</v>
      </c>
      <c r="K21" s="17">
        <v>645.65</v>
      </c>
      <c r="L21" s="17">
        <f t="shared" si="3"/>
        <v>-45.860000000000085</v>
      </c>
      <c r="M21" s="17"/>
    </row>
    <row r="22" spans="1:13" x14ac:dyDescent="0.25">
      <c r="A22" s="14">
        <v>17</v>
      </c>
      <c r="B22" s="15">
        <v>40183</v>
      </c>
      <c r="C22" s="15">
        <v>40183</v>
      </c>
      <c r="D22" s="15"/>
      <c r="E22" s="16" t="s">
        <v>22</v>
      </c>
      <c r="F22" s="17"/>
      <c r="G22" s="17">
        <v>207.21</v>
      </c>
      <c r="H22" s="17">
        <f t="shared" si="0"/>
        <v>161.34999999999991</v>
      </c>
      <c r="I22" s="17">
        <f t="shared" si="1"/>
        <v>-484.29999999999995</v>
      </c>
      <c r="J22" s="17">
        <f t="shared" si="2"/>
        <v>161.34999999999991</v>
      </c>
      <c r="K22" s="17">
        <v>645.65</v>
      </c>
      <c r="L22" s="17">
        <f t="shared" si="3"/>
        <v>161.34999999999991</v>
      </c>
      <c r="M22" s="17"/>
    </row>
    <row r="23" spans="1:13" x14ac:dyDescent="0.25">
      <c r="A23" s="14">
        <v>18</v>
      </c>
      <c r="B23" s="15">
        <v>40183</v>
      </c>
      <c r="C23" s="15"/>
      <c r="D23" s="15">
        <v>40204</v>
      </c>
      <c r="E23" s="16" t="s">
        <v>979</v>
      </c>
      <c r="F23" s="17"/>
      <c r="G23" s="17"/>
      <c r="H23" s="17">
        <f t="shared" si="0"/>
        <v>161.34999999999991</v>
      </c>
      <c r="I23" s="17">
        <f t="shared" si="1"/>
        <v>-484.29999999999995</v>
      </c>
      <c r="J23" s="17">
        <f t="shared" si="2"/>
        <v>161.34999999999991</v>
      </c>
      <c r="K23" s="17">
        <v>645.65</v>
      </c>
      <c r="L23" s="17">
        <f t="shared" si="3"/>
        <v>161.34999999999991</v>
      </c>
      <c r="M23" s="17"/>
    </row>
    <row r="24" spans="1:13" x14ac:dyDescent="0.25">
      <c r="A24" s="14">
        <v>19</v>
      </c>
      <c r="B24" s="15">
        <v>40212</v>
      </c>
      <c r="C24" s="15">
        <v>40212</v>
      </c>
      <c r="D24" s="15"/>
      <c r="E24" s="16" t="s">
        <v>22</v>
      </c>
      <c r="F24" s="17"/>
      <c r="G24" s="17">
        <v>109.03</v>
      </c>
      <c r="H24" s="17">
        <f t="shared" si="0"/>
        <v>270.37999999999988</v>
      </c>
      <c r="I24" s="17">
        <f t="shared" si="1"/>
        <v>-375.27</v>
      </c>
      <c r="J24" s="17">
        <f t="shared" si="2"/>
        <v>270.37999999999988</v>
      </c>
      <c r="K24" s="17">
        <v>645.65</v>
      </c>
      <c r="L24" s="17">
        <f t="shared" si="3"/>
        <v>270.37999999999988</v>
      </c>
      <c r="M24" s="17"/>
    </row>
    <row r="25" spans="1:13" x14ac:dyDescent="0.25">
      <c r="A25" s="14">
        <v>20</v>
      </c>
      <c r="B25" s="15">
        <v>40212</v>
      </c>
      <c r="C25" s="15"/>
      <c r="D25" s="15">
        <v>40233</v>
      </c>
      <c r="E25" s="16" t="s">
        <v>980</v>
      </c>
      <c r="F25" s="17"/>
      <c r="G25" s="17"/>
      <c r="H25" s="17">
        <f t="shared" si="0"/>
        <v>270.37999999999988</v>
      </c>
      <c r="I25" s="17">
        <f t="shared" si="1"/>
        <v>-375.27</v>
      </c>
      <c r="J25" s="17">
        <f t="shared" si="2"/>
        <v>270.37999999999988</v>
      </c>
      <c r="K25" s="17">
        <v>645.65</v>
      </c>
      <c r="L25" s="17">
        <f t="shared" si="3"/>
        <v>270.37999999999988</v>
      </c>
      <c r="M25" s="17"/>
    </row>
    <row r="26" spans="1:13" x14ac:dyDescent="0.25">
      <c r="A26" s="14">
        <v>21</v>
      </c>
      <c r="B26" s="15">
        <v>40219</v>
      </c>
      <c r="C26" s="15">
        <v>40242</v>
      </c>
      <c r="D26" s="15"/>
      <c r="E26" s="16" t="s">
        <v>21</v>
      </c>
      <c r="F26" s="17"/>
      <c r="G26" s="17">
        <v>1.61</v>
      </c>
      <c r="H26" s="17">
        <f t="shared" si="0"/>
        <v>271.9899999999999</v>
      </c>
      <c r="I26" s="17">
        <f t="shared" si="1"/>
        <v>-373.65999999999997</v>
      </c>
      <c r="J26" s="17">
        <f t="shared" si="2"/>
        <v>271.9899999999999</v>
      </c>
      <c r="K26" s="17">
        <v>645.65</v>
      </c>
      <c r="L26" s="17">
        <f t="shared" si="3"/>
        <v>271.9899999999999</v>
      </c>
      <c r="M26" s="17"/>
    </row>
    <row r="27" spans="1:13" x14ac:dyDescent="0.25">
      <c r="A27" s="14">
        <v>22</v>
      </c>
      <c r="B27" s="15">
        <v>40235</v>
      </c>
      <c r="C27" s="15">
        <v>40242</v>
      </c>
      <c r="D27" s="15"/>
      <c r="E27" s="16" t="s">
        <v>32</v>
      </c>
      <c r="F27" s="17">
        <v>161</v>
      </c>
      <c r="G27" s="17"/>
      <c r="H27" s="17">
        <f t="shared" si="0"/>
        <v>110.9899999999999</v>
      </c>
      <c r="I27" s="17">
        <f t="shared" si="1"/>
        <v>-534.66</v>
      </c>
      <c r="J27" s="17">
        <f t="shared" si="2"/>
        <v>110.9899999999999</v>
      </c>
      <c r="K27" s="17">
        <v>645.65</v>
      </c>
      <c r="L27" s="17">
        <f t="shared" si="3"/>
        <v>110.9899999999999</v>
      </c>
      <c r="M27" s="17"/>
    </row>
    <row r="28" spans="1:13" x14ac:dyDescent="0.25">
      <c r="A28" s="14">
        <v>23</v>
      </c>
      <c r="B28" s="15">
        <v>40242</v>
      </c>
      <c r="C28" s="15">
        <v>40242</v>
      </c>
      <c r="D28" s="15"/>
      <c r="E28" s="16" t="s">
        <v>22</v>
      </c>
      <c r="F28" s="17"/>
      <c r="G28" s="17">
        <v>125.33</v>
      </c>
      <c r="H28" s="17">
        <f t="shared" si="0"/>
        <v>236.31999999999988</v>
      </c>
      <c r="I28" s="17">
        <f t="shared" si="1"/>
        <v>-409.33</v>
      </c>
      <c r="J28" s="17">
        <f t="shared" si="2"/>
        <v>236.31999999999988</v>
      </c>
      <c r="K28" s="17">
        <v>645.65</v>
      </c>
      <c r="L28" s="17">
        <f t="shared" si="3"/>
        <v>236.31999999999988</v>
      </c>
      <c r="M28" s="17"/>
    </row>
    <row r="29" spans="1:13" x14ac:dyDescent="0.25">
      <c r="A29" s="14">
        <v>24</v>
      </c>
      <c r="B29" s="15">
        <v>40242</v>
      </c>
      <c r="C29" s="15"/>
      <c r="D29" s="15">
        <v>40262</v>
      </c>
      <c r="E29" s="16" t="s">
        <v>981</v>
      </c>
      <c r="F29" s="17"/>
      <c r="G29" s="17"/>
      <c r="H29" s="17">
        <f t="shared" si="0"/>
        <v>236.31999999999988</v>
      </c>
      <c r="I29" s="17">
        <f t="shared" si="1"/>
        <v>-409.33</v>
      </c>
      <c r="J29" s="17">
        <f t="shared" si="2"/>
        <v>236.31999999999988</v>
      </c>
      <c r="K29" s="17">
        <v>645.65</v>
      </c>
      <c r="L29" s="17">
        <f t="shared" si="3"/>
        <v>236.31999999999988</v>
      </c>
      <c r="M29" s="17"/>
    </row>
    <row r="30" spans="1:13" x14ac:dyDescent="0.25">
      <c r="A30" s="14">
        <v>25</v>
      </c>
      <c r="B30" s="15">
        <v>40248</v>
      </c>
      <c r="C30" s="15">
        <v>40273</v>
      </c>
      <c r="D30" s="15"/>
      <c r="E30" s="16" t="s">
        <v>21</v>
      </c>
      <c r="F30" s="17"/>
      <c r="G30" s="17">
        <v>1.0900000000000001</v>
      </c>
      <c r="H30" s="17">
        <f t="shared" si="0"/>
        <v>237.40999999999988</v>
      </c>
      <c r="I30" s="17">
        <f t="shared" si="1"/>
        <v>-408.24</v>
      </c>
      <c r="J30" s="17">
        <f t="shared" si="2"/>
        <v>237.40999999999988</v>
      </c>
      <c r="K30" s="17">
        <v>645.65</v>
      </c>
      <c r="L30" s="17">
        <f t="shared" si="3"/>
        <v>237.40999999999988</v>
      </c>
      <c r="M30" s="17"/>
    </row>
    <row r="31" spans="1:13" x14ac:dyDescent="0.25">
      <c r="A31" s="14">
        <v>26</v>
      </c>
      <c r="B31" s="15">
        <v>40273</v>
      </c>
      <c r="C31" s="15">
        <v>40273</v>
      </c>
      <c r="D31" s="15"/>
      <c r="E31" s="16" t="s">
        <v>22</v>
      </c>
      <c r="F31" s="17"/>
      <c r="G31" s="17">
        <v>112.49</v>
      </c>
      <c r="H31" s="17">
        <f t="shared" si="0"/>
        <v>349.89999999999986</v>
      </c>
      <c r="I31" s="17">
        <f t="shared" si="1"/>
        <v>-295.75</v>
      </c>
      <c r="J31" s="17">
        <f t="shared" si="2"/>
        <v>349.89999999999986</v>
      </c>
      <c r="K31" s="17">
        <v>645.65</v>
      </c>
      <c r="L31" s="17">
        <f t="shared" si="3"/>
        <v>349.89999999999986</v>
      </c>
      <c r="M31" s="17"/>
    </row>
    <row r="32" spans="1:13" x14ac:dyDescent="0.25">
      <c r="A32" s="14">
        <v>27</v>
      </c>
      <c r="B32" s="15">
        <v>40273</v>
      </c>
      <c r="C32" s="15"/>
      <c r="D32" s="15">
        <v>40291</v>
      </c>
      <c r="E32" s="16" t="s">
        <v>982</v>
      </c>
      <c r="F32" s="17"/>
      <c r="G32" s="17"/>
      <c r="H32" s="17">
        <f t="shared" si="0"/>
        <v>349.89999999999986</v>
      </c>
      <c r="I32" s="17">
        <f t="shared" si="1"/>
        <v>-295.75</v>
      </c>
      <c r="J32" s="17">
        <f t="shared" si="2"/>
        <v>349.89999999999986</v>
      </c>
      <c r="K32" s="17">
        <v>645.65</v>
      </c>
      <c r="L32" s="17">
        <f t="shared" si="3"/>
        <v>349.89999999999986</v>
      </c>
      <c r="M32" s="17"/>
    </row>
    <row r="33" spans="1:13" x14ac:dyDescent="0.25">
      <c r="A33" s="14">
        <v>28</v>
      </c>
      <c r="B33" s="15">
        <v>40277</v>
      </c>
      <c r="C33" s="15">
        <v>40303</v>
      </c>
      <c r="D33" s="15"/>
      <c r="E33" s="16" t="s">
        <v>21</v>
      </c>
      <c r="F33" s="17"/>
      <c r="G33" s="17">
        <v>2.36</v>
      </c>
      <c r="H33" s="17">
        <f t="shared" si="0"/>
        <v>352.25999999999988</v>
      </c>
      <c r="I33" s="17">
        <f t="shared" si="1"/>
        <v>-293.39</v>
      </c>
      <c r="J33" s="17">
        <f t="shared" si="2"/>
        <v>352.25999999999988</v>
      </c>
      <c r="K33" s="17">
        <v>645.65</v>
      </c>
      <c r="L33" s="17">
        <f t="shared" si="3"/>
        <v>352.25999999999988</v>
      </c>
      <c r="M33" s="17"/>
    </row>
    <row r="34" spans="1:13" x14ac:dyDescent="0.25">
      <c r="A34" s="14">
        <v>29</v>
      </c>
      <c r="B34" s="15">
        <v>40284</v>
      </c>
      <c r="C34" s="15">
        <v>40303</v>
      </c>
      <c r="D34" s="15"/>
      <c r="E34" s="16" t="s">
        <v>37</v>
      </c>
      <c r="F34" s="17"/>
      <c r="G34" s="17">
        <v>13</v>
      </c>
      <c r="H34" s="17">
        <f t="shared" si="0"/>
        <v>365.25999999999988</v>
      </c>
      <c r="I34" s="17">
        <f>I33-F34+G34-13</f>
        <v>-293.39</v>
      </c>
      <c r="J34" s="17">
        <f t="shared" si="2"/>
        <v>365.25999999999988</v>
      </c>
      <c r="K34" s="17">
        <v>645.65</v>
      </c>
      <c r="L34" s="17">
        <f>L33-F34+G34-13</f>
        <v>352.25999999999988</v>
      </c>
      <c r="M34" s="17" t="s">
        <v>983</v>
      </c>
    </row>
    <row r="35" spans="1:13" x14ac:dyDescent="0.25">
      <c r="A35" s="14">
        <v>30</v>
      </c>
      <c r="B35" s="15">
        <v>40287</v>
      </c>
      <c r="C35" s="15">
        <v>40303</v>
      </c>
      <c r="D35" s="15"/>
      <c r="E35" s="16" t="s">
        <v>32</v>
      </c>
      <c r="F35" s="17">
        <v>236</v>
      </c>
      <c r="G35" s="17"/>
      <c r="H35" s="17">
        <f t="shared" si="0"/>
        <v>129.25999999999988</v>
      </c>
      <c r="I35" s="17">
        <f t="shared" si="1"/>
        <v>-529.39</v>
      </c>
      <c r="J35" s="17">
        <f t="shared" si="2"/>
        <v>129.25999999999988</v>
      </c>
      <c r="K35" s="17">
        <v>645.65</v>
      </c>
      <c r="L35" s="17">
        <f t="shared" si="3"/>
        <v>116.25999999999988</v>
      </c>
      <c r="M35" s="17"/>
    </row>
    <row r="36" spans="1:13" x14ac:dyDescent="0.25">
      <c r="A36" s="14">
        <v>31</v>
      </c>
      <c r="B36" s="15">
        <v>40303</v>
      </c>
      <c r="C36" s="15">
        <v>40303</v>
      </c>
      <c r="D36" s="15"/>
      <c r="E36" s="16" t="s">
        <v>22</v>
      </c>
      <c r="F36" s="17"/>
      <c r="G36" s="17">
        <v>107.73</v>
      </c>
      <c r="H36" s="17">
        <f t="shared" si="0"/>
        <v>236.9899999999999</v>
      </c>
      <c r="I36" s="17">
        <f t="shared" si="1"/>
        <v>-421.65999999999997</v>
      </c>
      <c r="J36" s="17">
        <f t="shared" si="2"/>
        <v>236.9899999999999</v>
      </c>
      <c r="K36" s="17">
        <v>645.65</v>
      </c>
      <c r="L36" s="17">
        <f t="shared" si="3"/>
        <v>223.9899999999999</v>
      </c>
      <c r="M36" s="17"/>
    </row>
    <row r="37" spans="1:13" x14ac:dyDescent="0.25">
      <c r="A37" s="14">
        <v>32</v>
      </c>
      <c r="B37" s="15">
        <v>40303</v>
      </c>
      <c r="C37" s="15"/>
      <c r="D37" s="15">
        <v>40323</v>
      </c>
      <c r="E37" s="16" t="s">
        <v>984</v>
      </c>
      <c r="F37" s="17"/>
      <c r="G37" s="17"/>
      <c r="H37" s="17">
        <f t="shared" si="0"/>
        <v>236.9899999999999</v>
      </c>
      <c r="I37" s="17">
        <f t="shared" si="1"/>
        <v>-421.65999999999997</v>
      </c>
      <c r="J37" s="17">
        <f t="shared" si="2"/>
        <v>236.9899999999999</v>
      </c>
      <c r="K37" s="17">
        <v>645.65</v>
      </c>
      <c r="L37" s="17">
        <f t="shared" si="3"/>
        <v>223.9899999999999</v>
      </c>
      <c r="M37" s="17" t="s">
        <v>985</v>
      </c>
    </row>
    <row r="38" spans="1:13" x14ac:dyDescent="0.25">
      <c r="A38" s="14">
        <v>33</v>
      </c>
      <c r="B38" s="15">
        <v>40308</v>
      </c>
      <c r="C38" s="15">
        <v>40333</v>
      </c>
      <c r="D38" s="15"/>
      <c r="E38" s="16" t="s">
        <v>21</v>
      </c>
      <c r="F38" s="17"/>
      <c r="G38" s="17">
        <v>1.1399999999999999</v>
      </c>
      <c r="H38" s="17">
        <f t="shared" si="0"/>
        <v>238.12999999999988</v>
      </c>
      <c r="I38" s="17">
        <f t="shared" si="1"/>
        <v>-420.52</v>
      </c>
      <c r="J38" s="17">
        <f t="shared" si="2"/>
        <v>238.12999999999988</v>
      </c>
      <c r="K38" s="17">
        <v>645.65</v>
      </c>
      <c r="L38" s="17">
        <f t="shared" si="3"/>
        <v>225.12999999999988</v>
      </c>
      <c r="M38" s="17"/>
    </row>
    <row r="39" spans="1:13" x14ac:dyDescent="0.25">
      <c r="A39" s="14">
        <v>34</v>
      </c>
      <c r="B39" s="15">
        <v>40324</v>
      </c>
      <c r="C39" s="15"/>
      <c r="D39" s="15"/>
      <c r="E39" s="16" t="s">
        <v>986</v>
      </c>
      <c r="F39" s="17"/>
      <c r="G39" s="17"/>
      <c r="H39" s="17">
        <f t="shared" si="0"/>
        <v>238.12999999999988</v>
      </c>
      <c r="I39" s="17">
        <f t="shared" si="1"/>
        <v>-420.52</v>
      </c>
      <c r="J39" s="17">
        <f t="shared" si="2"/>
        <v>238.12999999999988</v>
      </c>
      <c r="K39" s="17">
        <v>645.65</v>
      </c>
      <c r="L39" s="17">
        <f t="shared" si="3"/>
        <v>225.12999999999988</v>
      </c>
      <c r="M39" s="17" t="s">
        <v>596</v>
      </c>
    </row>
    <row r="40" spans="1:13" x14ac:dyDescent="0.25">
      <c r="A40" s="14">
        <v>35</v>
      </c>
      <c r="B40" s="15">
        <v>40333</v>
      </c>
      <c r="C40" s="15">
        <v>40333</v>
      </c>
      <c r="D40" s="15"/>
      <c r="E40" s="16" t="s">
        <v>22</v>
      </c>
      <c r="F40" s="17"/>
      <c r="G40" s="17">
        <v>58.31</v>
      </c>
      <c r="H40" s="17">
        <f t="shared" si="0"/>
        <v>296.43999999999988</v>
      </c>
      <c r="I40" s="17">
        <f t="shared" si="1"/>
        <v>-362.21</v>
      </c>
      <c r="J40" s="17">
        <f t="shared" si="2"/>
        <v>296.43999999999988</v>
      </c>
      <c r="K40" s="17">
        <v>645.65</v>
      </c>
      <c r="L40" s="17">
        <f t="shared" si="3"/>
        <v>283.43999999999988</v>
      </c>
      <c r="M40" s="17"/>
    </row>
    <row r="41" spans="1:13" x14ac:dyDescent="0.25">
      <c r="A41" s="14">
        <v>36</v>
      </c>
      <c r="B41" s="15">
        <v>40333</v>
      </c>
      <c r="C41" s="15"/>
      <c r="D41" s="15">
        <v>40353</v>
      </c>
      <c r="E41" s="16" t="s">
        <v>987</v>
      </c>
      <c r="F41" s="17"/>
      <c r="G41" s="17"/>
      <c r="H41" s="17">
        <f t="shared" si="0"/>
        <v>296.43999999999988</v>
      </c>
      <c r="I41" s="17">
        <f t="shared" si="1"/>
        <v>-362.21</v>
      </c>
      <c r="J41" s="17">
        <f t="shared" si="2"/>
        <v>296.43999999999988</v>
      </c>
      <c r="K41" s="17">
        <v>645.65</v>
      </c>
      <c r="L41" s="17">
        <f t="shared" si="3"/>
        <v>283.43999999999988</v>
      </c>
      <c r="M41" s="17" t="s">
        <v>988</v>
      </c>
    </row>
    <row r="42" spans="1:13" x14ac:dyDescent="0.25">
      <c r="A42" s="14">
        <v>37</v>
      </c>
      <c r="B42" s="15">
        <v>40337</v>
      </c>
      <c r="C42" s="15"/>
      <c r="D42" s="15">
        <v>40345</v>
      </c>
      <c r="E42" s="16" t="s">
        <v>989</v>
      </c>
      <c r="F42" s="17"/>
      <c r="G42" s="17"/>
      <c r="H42" s="17">
        <f t="shared" si="0"/>
        <v>296.43999999999988</v>
      </c>
      <c r="I42" s="17">
        <f t="shared" si="1"/>
        <v>-362.21</v>
      </c>
      <c r="J42" s="17">
        <f t="shared" si="2"/>
        <v>296.43999999999988</v>
      </c>
      <c r="K42" s="17">
        <v>645.65</v>
      </c>
      <c r="L42" s="17">
        <f t="shared" si="3"/>
        <v>283.43999999999988</v>
      </c>
      <c r="M42" s="17" t="s">
        <v>599</v>
      </c>
    </row>
    <row r="43" spans="1:13" x14ac:dyDescent="0.25">
      <c r="A43" s="14">
        <v>38</v>
      </c>
      <c r="B43" s="15">
        <v>40338</v>
      </c>
      <c r="C43" s="15">
        <v>40365</v>
      </c>
      <c r="D43" s="15"/>
      <c r="E43" s="16" t="s">
        <v>21</v>
      </c>
      <c r="F43" s="17"/>
      <c r="G43" s="17">
        <v>1.1399999999999999</v>
      </c>
      <c r="H43" s="17">
        <f t="shared" si="0"/>
        <v>297.57999999999987</v>
      </c>
      <c r="I43" s="17">
        <f t="shared" si="1"/>
        <v>-361.07</v>
      </c>
      <c r="J43" s="17">
        <f t="shared" si="2"/>
        <v>297.57999999999987</v>
      </c>
      <c r="K43" s="17">
        <v>645.65</v>
      </c>
      <c r="L43" s="17">
        <f t="shared" si="3"/>
        <v>284.57999999999987</v>
      </c>
      <c r="M43" s="17"/>
    </row>
    <row r="44" spans="1:13" x14ac:dyDescent="0.25">
      <c r="A44" s="14">
        <v>39</v>
      </c>
      <c r="B44" s="15">
        <v>40339</v>
      </c>
      <c r="C44" s="15">
        <v>40365</v>
      </c>
      <c r="D44" s="15"/>
      <c r="E44" s="16" t="s">
        <v>21</v>
      </c>
      <c r="F44" s="17"/>
      <c r="G44" s="17">
        <v>1.23</v>
      </c>
      <c r="H44" s="17">
        <f t="shared" si="0"/>
        <v>298.80999999999989</v>
      </c>
      <c r="I44" s="17">
        <f t="shared" si="1"/>
        <v>-359.84</v>
      </c>
      <c r="J44" s="17">
        <f t="shared" si="2"/>
        <v>298.80999999999989</v>
      </c>
      <c r="K44" s="17">
        <v>645.65</v>
      </c>
      <c r="L44" s="17">
        <f t="shared" si="3"/>
        <v>285.80999999999989</v>
      </c>
      <c r="M44" s="17"/>
    </row>
    <row r="45" spans="1:13" x14ac:dyDescent="0.25">
      <c r="A45" s="14">
        <v>40</v>
      </c>
      <c r="B45" s="15">
        <v>40359</v>
      </c>
      <c r="C45" s="15"/>
      <c r="D45" s="15"/>
      <c r="E45" s="16" t="s">
        <v>990</v>
      </c>
      <c r="F45" s="17"/>
      <c r="G45" s="17"/>
      <c r="H45" s="17">
        <f t="shared" si="0"/>
        <v>298.80999999999989</v>
      </c>
      <c r="I45" s="17">
        <f t="shared" si="1"/>
        <v>-359.84</v>
      </c>
      <c r="J45" s="17">
        <f t="shared" si="2"/>
        <v>298.80999999999989</v>
      </c>
      <c r="K45" s="17">
        <v>645.65</v>
      </c>
      <c r="L45" s="17">
        <f t="shared" si="3"/>
        <v>285.80999999999989</v>
      </c>
      <c r="M45" s="17" t="s">
        <v>601</v>
      </c>
    </row>
    <row r="46" spans="1:13" x14ac:dyDescent="0.25">
      <c r="A46" s="14">
        <v>41</v>
      </c>
      <c r="B46" s="15">
        <v>40360</v>
      </c>
      <c r="C46" s="15"/>
      <c r="D46" s="15"/>
      <c r="E46" s="16" t="s">
        <v>27</v>
      </c>
      <c r="F46" s="17"/>
      <c r="G46" s="17"/>
      <c r="H46" s="17">
        <f t="shared" si="0"/>
        <v>298.80999999999989</v>
      </c>
      <c r="I46" s="17">
        <f t="shared" si="1"/>
        <v>-359.84</v>
      </c>
      <c r="J46" s="17">
        <f t="shared" si="2"/>
        <v>298.80999999999989</v>
      </c>
      <c r="K46" s="17">
        <v>645.65</v>
      </c>
      <c r="L46" s="17">
        <f t="shared" si="3"/>
        <v>285.80999999999989</v>
      </c>
      <c r="M46" s="17"/>
    </row>
    <row r="47" spans="1:13" x14ac:dyDescent="0.25">
      <c r="A47" s="14">
        <v>42</v>
      </c>
      <c r="B47" s="15">
        <v>40360</v>
      </c>
      <c r="C47" s="15">
        <v>40365</v>
      </c>
      <c r="D47" s="15"/>
      <c r="E47" s="16" t="s">
        <v>28</v>
      </c>
      <c r="F47" s="17"/>
      <c r="G47" s="17">
        <v>37</v>
      </c>
      <c r="H47" s="17">
        <f t="shared" si="0"/>
        <v>335.80999999999989</v>
      </c>
      <c r="I47" s="17">
        <f>I46-F47+G47-37</f>
        <v>-359.84</v>
      </c>
      <c r="J47" s="17">
        <f t="shared" si="2"/>
        <v>335.80999999999989</v>
      </c>
      <c r="K47" s="17">
        <v>645.65</v>
      </c>
      <c r="L47" s="17">
        <f>L46-F47+G47-37</f>
        <v>285.80999999999989</v>
      </c>
      <c r="M47" s="17" t="s">
        <v>991</v>
      </c>
    </row>
    <row r="48" spans="1:13" x14ac:dyDescent="0.25">
      <c r="A48" s="14">
        <v>43</v>
      </c>
      <c r="B48" s="15">
        <v>40361</v>
      </c>
      <c r="C48" s="15">
        <v>40365</v>
      </c>
      <c r="D48" s="15"/>
      <c r="E48" s="16" t="s">
        <v>32</v>
      </c>
      <c r="F48" s="17">
        <v>300</v>
      </c>
      <c r="G48" s="17"/>
      <c r="H48" s="17">
        <f t="shared" si="0"/>
        <v>35.809999999999889</v>
      </c>
      <c r="I48" s="17">
        <f t="shared" si="1"/>
        <v>-659.83999999999992</v>
      </c>
      <c r="J48" s="17">
        <f t="shared" si="2"/>
        <v>35.809999999999889</v>
      </c>
      <c r="K48" s="17">
        <v>645.65</v>
      </c>
      <c r="L48" s="17">
        <f t="shared" si="3"/>
        <v>-14.190000000000111</v>
      </c>
      <c r="M48" s="17"/>
    </row>
    <row r="49" spans="1:13" x14ac:dyDescent="0.25">
      <c r="A49" s="14">
        <v>44</v>
      </c>
      <c r="B49" s="15">
        <v>40365</v>
      </c>
      <c r="C49" s="15">
        <v>40365</v>
      </c>
      <c r="D49" s="15"/>
      <c r="E49" s="16" t="s">
        <v>22</v>
      </c>
      <c r="F49" s="17"/>
      <c r="G49" s="17">
        <v>37.81</v>
      </c>
      <c r="H49" s="17">
        <f t="shared" si="0"/>
        <v>73.619999999999891</v>
      </c>
      <c r="I49" s="17">
        <f t="shared" si="1"/>
        <v>-622.03</v>
      </c>
      <c r="J49" s="17">
        <f t="shared" si="2"/>
        <v>73.619999999999891</v>
      </c>
      <c r="K49" s="17">
        <v>645.65</v>
      </c>
      <c r="L49" s="17">
        <f t="shared" si="3"/>
        <v>23.619999999999891</v>
      </c>
      <c r="M49" s="17"/>
    </row>
    <row r="50" spans="1:13" x14ac:dyDescent="0.25">
      <c r="A50" s="14">
        <v>45</v>
      </c>
      <c r="B50" s="15">
        <v>40365</v>
      </c>
      <c r="C50" s="15"/>
      <c r="D50" s="15">
        <v>40385</v>
      </c>
      <c r="E50" s="16" t="s">
        <v>992</v>
      </c>
      <c r="F50" s="17"/>
      <c r="G50" s="17"/>
      <c r="H50" s="17">
        <f t="shared" si="0"/>
        <v>73.619999999999891</v>
      </c>
      <c r="I50" s="17">
        <f t="shared" si="1"/>
        <v>-622.03</v>
      </c>
      <c r="J50" s="17">
        <f t="shared" si="2"/>
        <v>73.619999999999891</v>
      </c>
      <c r="K50" s="17">
        <v>645.65</v>
      </c>
      <c r="L50" s="17">
        <f t="shared" si="3"/>
        <v>23.619999999999891</v>
      </c>
      <c r="M50" s="17" t="s">
        <v>993</v>
      </c>
    </row>
    <row r="51" spans="1:13" x14ac:dyDescent="0.25">
      <c r="A51" s="14">
        <v>46</v>
      </c>
      <c r="B51" s="18">
        <v>40394</v>
      </c>
      <c r="C51" s="15">
        <v>40394</v>
      </c>
      <c r="D51" s="15"/>
      <c r="E51" s="16" t="s">
        <v>22</v>
      </c>
      <c r="F51" s="17"/>
      <c r="G51" s="17">
        <v>41.09</v>
      </c>
      <c r="H51" s="17">
        <f t="shared" si="0"/>
        <v>114.70999999999989</v>
      </c>
      <c r="I51" s="17">
        <f t="shared" si="1"/>
        <v>-580.93999999999994</v>
      </c>
      <c r="J51" s="17">
        <f t="shared" si="2"/>
        <v>114.70999999999989</v>
      </c>
      <c r="K51" s="17">
        <v>645.65</v>
      </c>
      <c r="L51" s="17">
        <f t="shared" si="3"/>
        <v>64.709999999999894</v>
      </c>
      <c r="M51" s="17"/>
    </row>
    <row r="52" spans="1:13" x14ac:dyDescent="0.25">
      <c r="A52" s="14">
        <v>47</v>
      </c>
      <c r="B52" s="15">
        <v>40394</v>
      </c>
      <c r="C52" s="15"/>
      <c r="D52" s="15">
        <v>40415</v>
      </c>
      <c r="E52" s="16" t="s">
        <v>994</v>
      </c>
      <c r="F52" s="17"/>
      <c r="G52" s="17"/>
      <c r="H52" s="17">
        <f t="shared" si="0"/>
        <v>114.70999999999989</v>
      </c>
      <c r="I52" s="17">
        <f t="shared" si="1"/>
        <v>-580.93999999999994</v>
      </c>
      <c r="J52" s="17">
        <f t="shared" si="2"/>
        <v>114.70999999999989</v>
      </c>
      <c r="K52" s="17">
        <v>645.65</v>
      </c>
      <c r="L52" s="17">
        <f t="shared" si="3"/>
        <v>64.709999999999894</v>
      </c>
      <c r="M52" s="17" t="s">
        <v>995</v>
      </c>
    </row>
    <row r="53" spans="1:13" x14ac:dyDescent="0.25">
      <c r="A53" s="14">
        <v>48</v>
      </c>
      <c r="B53" s="15">
        <v>40391</v>
      </c>
      <c r="C53" s="15">
        <v>40424</v>
      </c>
      <c r="D53" s="15"/>
      <c r="E53" s="16" t="s">
        <v>21</v>
      </c>
      <c r="F53" s="17"/>
      <c r="G53" s="17">
        <v>0.74</v>
      </c>
      <c r="H53" s="17">
        <f t="shared" si="0"/>
        <v>115.44999999999989</v>
      </c>
      <c r="I53" s="17">
        <f t="shared" si="1"/>
        <v>-580.19999999999993</v>
      </c>
      <c r="J53" s="17">
        <f t="shared" si="2"/>
        <v>115.44999999999989</v>
      </c>
      <c r="K53" s="17">
        <v>645.65</v>
      </c>
      <c r="L53" s="17">
        <f t="shared" si="3"/>
        <v>65.449999999999889</v>
      </c>
      <c r="M53" s="17"/>
    </row>
    <row r="54" spans="1:13" x14ac:dyDescent="0.25">
      <c r="A54" s="14">
        <v>49</v>
      </c>
      <c r="B54" s="15">
        <v>40424</v>
      </c>
      <c r="C54" s="15">
        <v>40424</v>
      </c>
      <c r="D54" s="15"/>
      <c r="E54" s="16" t="s">
        <v>22</v>
      </c>
      <c r="F54" s="17"/>
      <c r="G54" s="17">
        <v>42.04</v>
      </c>
      <c r="H54" s="17">
        <f t="shared" si="0"/>
        <v>157.4899999999999</v>
      </c>
      <c r="I54" s="17">
        <f t="shared" si="1"/>
        <v>-538.16</v>
      </c>
      <c r="J54" s="17">
        <f t="shared" si="2"/>
        <v>157.4899999999999</v>
      </c>
      <c r="K54" s="17">
        <v>645.65</v>
      </c>
      <c r="L54" s="17">
        <f t="shared" si="3"/>
        <v>107.4899999999999</v>
      </c>
      <c r="M54" s="17"/>
    </row>
    <row r="55" spans="1:13" x14ac:dyDescent="0.25">
      <c r="A55" s="14">
        <v>50</v>
      </c>
      <c r="B55" s="15">
        <v>40424</v>
      </c>
      <c r="C55" s="15"/>
      <c r="D55" s="15">
        <v>40445</v>
      </c>
      <c r="E55" s="16" t="s">
        <v>996</v>
      </c>
      <c r="F55" s="17"/>
      <c r="G55" s="17"/>
      <c r="H55" s="17">
        <f t="shared" si="0"/>
        <v>157.4899999999999</v>
      </c>
      <c r="I55" s="17">
        <f t="shared" si="1"/>
        <v>-538.16</v>
      </c>
      <c r="J55" s="17">
        <f t="shared" si="2"/>
        <v>157.4899999999999</v>
      </c>
      <c r="K55" s="17">
        <v>645.65</v>
      </c>
      <c r="L55" s="17">
        <f t="shared" si="3"/>
        <v>107.4899999999999</v>
      </c>
      <c r="M55" s="17" t="s">
        <v>997</v>
      </c>
    </row>
    <row r="56" spans="1:13" x14ac:dyDescent="0.25">
      <c r="A56" s="14">
        <v>51</v>
      </c>
      <c r="B56" s="15">
        <v>40430</v>
      </c>
      <c r="C56" s="15">
        <v>40456</v>
      </c>
      <c r="D56" s="15"/>
      <c r="E56" s="16" t="s">
        <v>21</v>
      </c>
      <c r="F56" s="17"/>
      <c r="G56" s="17">
        <v>0.74</v>
      </c>
      <c r="H56" s="17">
        <f t="shared" si="0"/>
        <v>158.2299999999999</v>
      </c>
      <c r="I56" s="17">
        <f t="shared" si="1"/>
        <v>-537.41999999999996</v>
      </c>
      <c r="J56" s="17">
        <f t="shared" si="2"/>
        <v>158.2299999999999</v>
      </c>
      <c r="K56" s="17">
        <v>645.65</v>
      </c>
      <c r="L56" s="17">
        <f t="shared" si="3"/>
        <v>108.22999999999989</v>
      </c>
      <c r="M56" s="17"/>
    </row>
    <row r="57" spans="1:13" x14ac:dyDescent="0.25">
      <c r="A57" s="14">
        <v>52</v>
      </c>
      <c r="B57" s="15">
        <v>40431</v>
      </c>
      <c r="C57" s="15">
        <v>40456</v>
      </c>
      <c r="D57" s="15"/>
      <c r="E57" s="16" t="s">
        <v>21</v>
      </c>
      <c r="F57" s="17"/>
      <c r="G57" s="17">
        <v>0.41</v>
      </c>
      <c r="H57" s="17">
        <f t="shared" si="0"/>
        <v>158.6399999999999</v>
      </c>
      <c r="I57" s="17">
        <f t="shared" si="1"/>
        <v>-537.01</v>
      </c>
      <c r="J57" s="17">
        <f t="shared" si="2"/>
        <v>158.6399999999999</v>
      </c>
      <c r="K57" s="17">
        <v>645.65</v>
      </c>
      <c r="L57" s="17">
        <f t="shared" si="3"/>
        <v>108.63999999999989</v>
      </c>
      <c r="M57" s="17"/>
    </row>
    <row r="58" spans="1:13" x14ac:dyDescent="0.25">
      <c r="A58" s="14">
        <v>53</v>
      </c>
      <c r="B58" s="15">
        <v>40448</v>
      </c>
      <c r="C58" s="15"/>
      <c r="D58" s="15">
        <v>40463</v>
      </c>
      <c r="E58" s="16" t="s">
        <v>998</v>
      </c>
      <c r="F58" s="17"/>
      <c r="G58" s="17"/>
      <c r="H58" s="17">
        <f t="shared" si="0"/>
        <v>158.6399999999999</v>
      </c>
      <c r="I58" s="17">
        <f t="shared" si="1"/>
        <v>-537.01</v>
      </c>
      <c r="J58" s="17">
        <f t="shared" si="2"/>
        <v>158.6399999999999</v>
      </c>
      <c r="K58" s="17">
        <v>645.65</v>
      </c>
      <c r="L58" s="17">
        <f t="shared" si="3"/>
        <v>108.63999999999989</v>
      </c>
      <c r="M58" s="17" t="s">
        <v>596</v>
      </c>
    </row>
    <row r="59" spans="1:13" x14ac:dyDescent="0.25">
      <c r="A59" s="14">
        <v>54</v>
      </c>
      <c r="B59" s="15">
        <v>40456</v>
      </c>
      <c r="C59" s="15">
        <v>40456</v>
      </c>
      <c r="D59" s="15"/>
      <c r="E59" s="16" t="s">
        <v>22</v>
      </c>
      <c r="F59" s="17"/>
      <c r="G59" s="17">
        <v>50.55</v>
      </c>
      <c r="H59" s="17">
        <f t="shared" si="0"/>
        <v>209.18999999999988</v>
      </c>
      <c r="I59" s="17">
        <f t="shared" si="1"/>
        <v>-486.46</v>
      </c>
      <c r="J59" s="17">
        <f t="shared" si="2"/>
        <v>209.18999999999988</v>
      </c>
      <c r="K59" s="17">
        <v>645.65</v>
      </c>
      <c r="L59" s="17">
        <f t="shared" si="3"/>
        <v>159.18999999999988</v>
      </c>
      <c r="M59" s="17"/>
    </row>
    <row r="60" spans="1:13" x14ac:dyDescent="0.25">
      <c r="A60" s="14">
        <v>55</v>
      </c>
      <c r="B60" s="15">
        <v>40456</v>
      </c>
      <c r="C60" s="15"/>
      <c r="D60" s="15">
        <v>40476</v>
      </c>
      <c r="E60" s="16" t="s">
        <v>999</v>
      </c>
      <c r="F60" s="17"/>
      <c r="G60" s="17"/>
      <c r="H60" s="17">
        <f t="shared" si="0"/>
        <v>209.18999999999988</v>
      </c>
      <c r="I60" s="17">
        <f t="shared" si="1"/>
        <v>-486.46</v>
      </c>
      <c r="J60" s="17">
        <f t="shared" si="2"/>
        <v>209.18999999999988</v>
      </c>
      <c r="K60" s="17">
        <v>645.65</v>
      </c>
      <c r="L60" s="17">
        <f t="shared" si="3"/>
        <v>159.18999999999988</v>
      </c>
      <c r="M60" s="17" t="s">
        <v>1000</v>
      </c>
    </row>
    <row r="61" spans="1:13" x14ac:dyDescent="0.25">
      <c r="A61" s="14">
        <v>56</v>
      </c>
      <c r="B61" s="15">
        <v>40458</v>
      </c>
      <c r="C61" s="15"/>
      <c r="D61" s="15">
        <v>40466</v>
      </c>
      <c r="E61" s="16" t="s">
        <v>1001</v>
      </c>
      <c r="F61" s="17"/>
      <c r="G61" s="17"/>
      <c r="H61" s="17">
        <f t="shared" si="0"/>
        <v>209.18999999999988</v>
      </c>
      <c r="I61" s="17">
        <f t="shared" si="1"/>
        <v>-486.46</v>
      </c>
      <c r="J61" s="17">
        <f t="shared" si="2"/>
        <v>209.18999999999988</v>
      </c>
      <c r="K61" s="17">
        <v>645.65</v>
      </c>
      <c r="L61" s="17">
        <f t="shared" si="3"/>
        <v>159.18999999999988</v>
      </c>
      <c r="M61" s="17" t="s">
        <v>599</v>
      </c>
    </row>
    <row r="62" spans="1:13" x14ac:dyDescent="0.25">
      <c r="A62" s="14">
        <v>57</v>
      </c>
      <c r="B62" s="15">
        <v>40459</v>
      </c>
      <c r="C62" s="15">
        <v>40485</v>
      </c>
      <c r="D62" s="15"/>
      <c r="E62" s="16" t="s">
        <v>21</v>
      </c>
      <c r="F62" s="17"/>
      <c r="G62" s="17">
        <v>0.74</v>
      </c>
      <c r="H62" s="17">
        <f t="shared" si="0"/>
        <v>209.92999999999989</v>
      </c>
      <c r="I62" s="17">
        <f t="shared" si="1"/>
        <v>-485.71999999999997</v>
      </c>
      <c r="J62" s="17">
        <f t="shared" si="2"/>
        <v>209.92999999999989</v>
      </c>
      <c r="K62" s="17">
        <v>645.65</v>
      </c>
      <c r="L62" s="17">
        <f t="shared" si="3"/>
        <v>159.92999999999989</v>
      </c>
      <c r="M62" s="17"/>
    </row>
    <row r="63" spans="1:13" x14ac:dyDescent="0.25">
      <c r="A63" s="14">
        <v>58</v>
      </c>
      <c r="B63" s="15">
        <v>40462</v>
      </c>
      <c r="C63" s="15">
        <v>40485</v>
      </c>
      <c r="D63" s="15"/>
      <c r="E63" s="16" t="s">
        <v>21</v>
      </c>
      <c r="F63" s="17"/>
      <c r="G63" s="17">
        <v>0.84</v>
      </c>
      <c r="H63" s="17">
        <f t="shared" si="0"/>
        <v>210.7699999999999</v>
      </c>
      <c r="I63" s="17">
        <f t="shared" si="1"/>
        <v>-484.88</v>
      </c>
      <c r="J63" s="17">
        <f t="shared" si="2"/>
        <v>210.7699999999999</v>
      </c>
      <c r="K63" s="17">
        <v>645.65</v>
      </c>
      <c r="L63" s="17">
        <f t="shared" si="3"/>
        <v>160.7699999999999</v>
      </c>
      <c r="M63" s="17"/>
    </row>
    <row r="64" spans="1:13" x14ac:dyDescent="0.25">
      <c r="A64" s="14">
        <v>59</v>
      </c>
      <c r="B64" s="15">
        <v>40469</v>
      </c>
      <c r="C64" s="15">
        <v>40485</v>
      </c>
      <c r="D64" s="15"/>
      <c r="E64" s="16" t="s">
        <v>37</v>
      </c>
      <c r="F64" s="17"/>
      <c r="G64" s="17">
        <v>13</v>
      </c>
      <c r="H64" s="17">
        <f t="shared" si="0"/>
        <v>223.7699999999999</v>
      </c>
      <c r="I64" s="17">
        <f>I63-F64+G64-13</f>
        <v>-484.88</v>
      </c>
      <c r="J64" s="17">
        <f t="shared" si="2"/>
        <v>223.7699999999999</v>
      </c>
      <c r="K64" s="17">
        <v>645.65</v>
      </c>
      <c r="L64" s="17">
        <f>L63-F64+G64-13</f>
        <v>160.7699999999999</v>
      </c>
      <c r="M64" s="17" t="s">
        <v>1002</v>
      </c>
    </row>
    <row r="65" spans="1:13" x14ac:dyDescent="0.25">
      <c r="A65" s="14">
        <v>60</v>
      </c>
      <c r="B65" s="15">
        <v>40470</v>
      </c>
      <c r="C65" s="15">
        <v>40485</v>
      </c>
      <c r="D65" s="15"/>
      <c r="E65" s="16" t="s">
        <v>81</v>
      </c>
      <c r="F65" s="17">
        <v>157</v>
      </c>
      <c r="G65" s="17"/>
      <c r="H65" s="17">
        <f t="shared" si="0"/>
        <v>66.769999999999897</v>
      </c>
      <c r="I65" s="17">
        <f t="shared" si="1"/>
        <v>-641.88</v>
      </c>
      <c r="J65" s="17">
        <f t="shared" si="2"/>
        <v>66.769999999999897</v>
      </c>
      <c r="K65" s="17">
        <v>645.65</v>
      </c>
      <c r="L65" s="17">
        <f t="shared" si="3"/>
        <v>3.7699999999998965</v>
      </c>
      <c r="M65" s="17"/>
    </row>
    <row r="66" spans="1:13" x14ac:dyDescent="0.25">
      <c r="A66" s="14">
        <v>61</v>
      </c>
      <c r="B66" s="15">
        <v>40485</v>
      </c>
      <c r="C66" s="15">
        <v>40485</v>
      </c>
      <c r="D66" s="15"/>
      <c r="E66" s="16" t="s">
        <v>22</v>
      </c>
      <c r="F66" s="17"/>
      <c r="G66" s="17">
        <v>74.03</v>
      </c>
      <c r="H66" s="17">
        <f t="shared" si="0"/>
        <v>140.7999999999999</v>
      </c>
      <c r="I66" s="17">
        <f t="shared" si="1"/>
        <v>-567.85</v>
      </c>
      <c r="J66" s="17">
        <f t="shared" si="2"/>
        <v>140.7999999999999</v>
      </c>
      <c r="K66" s="17">
        <v>645.65</v>
      </c>
      <c r="L66" s="17">
        <f t="shared" si="3"/>
        <v>77.799999999999898</v>
      </c>
      <c r="M66" s="17"/>
    </row>
    <row r="67" spans="1:13" x14ac:dyDescent="0.25">
      <c r="A67" s="14">
        <v>62</v>
      </c>
      <c r="B67" s="15">
        <v>40485</v>
      </c>
      <c r="C67" s="15"/>
      <c r="D67" s="15">
        <v>40506</v>
      </c>
      <c r="E67" s="16" t="s">
        <v>1003</v>
      </c>
      <c r="F67" s="17"/>
      <c r="G67" s="17"/>
      <c r="H67" s="17">
        <f t="shared" si="0"/>
        <v>140.7999999999999</v>
      </c>
      <c r="I67" s="17">
        <f t="shared" si="1"/>
        <v>-567.85</v>
      </c>
      <c r="J67" s="17">
        <f t="shared" si="2"/>
        <v>140.7999999999999</v>
      </c>
      <c r="K67" s="17">
        <v>645.65</v>
      </c>
      <c r="L67" s="17">
        <f t="shared" si="3"/>
        <v>77.799999999999898</v>
      </c>
      <c r="M67" s="17" t="s">
        <v>1004</v>
      </c>
    </row>
    <row r="68" spans="1:13" x14ac:dyDescent="0.25">
      <c r="A68" s="14">
        <v>63</v>
      </c>
      <c r="B68" s="15">
        <v>40490</v>
      </c>
      <c r="C68" s="15">
        <v>40518</v>
      </c>
      <c r="D68" s="15"/>
      <c r="E68" s="16" t="s">
        <v>31</v>
      </c>
      <c r="F68" s="17">
        <v>608</v>
      </c>
      <c r="G68" s="17"/>
      <c r="H68" s="17">
        <f t="shared" si="0"/>
        <v>-467.2000000000001</v>
      </c>
      <c r="I68" s="17">
        <f t="shared" si="1"/>
        <v>-1175.8499999999999</v>
      </c>
      <c r="J68" s="17">
        <f t="shared" si="2"/>
        <v>-467.2000000000001</v>
      </c>
      <c r="K68" s="17">
        <v>645.65</v>
      </c>
      <c r="L68" s="17">
        <f t="shared" si="3"/>
        <v>-530.20000000000005</v>
      </c>
      <c r="M68" s="17" t="s">
        <v>96</v>
      </c>
    </row>
    <row r="69" spans="1:13" x14ac:dyDescent="0.25">
      <c r="A69" s="14">
        <v>64</v>
      </c>
      <c r="B69" s="15">
        <v>40518</v>
      </c>
      <c r="C69" s="15">
        <v>40518</v>
      </c>
      <c r="D69" s="15"/>
      <c r="E69" s="16" t="s">
        <v>22</v>
      </c>
      <c r="F69" s="17"/>
      <c r="G69" s="17">
        <v>159.74</v>
      </c>
      <c r="H69" s="17">
        <f t="shared" si="0"/>
        <v>-307.46000000000009</v>
      </c>
      <c r="I69" s="17">
        <f t="shared" si="1"/>
        <v>-1016.1099999999999</v>
      </c>
      <c r="J69" s="17">
        <f t="shared" si="2"/>
        <v>-307.46000000000009</v>
      </c>
      <c r="K69" s="17">
        <v>645.65</v>
      </c>
      <c r="L69" s="17">
        <f t="shared" si="3"/>
        <v>-370.46000000000004</v>
      </c>
      <c r="M69" s="17"/>
    </row>
    <row r="70" spans="1:13" x14ac:dyDescent="0.25">
      <c r="A70" s="14">
        <v>65</v>
      </c>
      <c r="B70" s="15">
        <v>40518</v>
      </c>
      <c r="C70" s="15"/>
      <c r="D70" s="15">
        <v>40539</v>
      </c>
      <c r="E70" s="16" t="s">
        <v>1005</v>
      </c>
      <c r="F70" s="17"/>
      <c r="G70" s="17"/>
      <c r="H70" s="17">
        <f t="shared" si="0"/>
        <v>-307.46000000000009</v>
      </c>
      <c r="I70" s="17">
        <f t="shared" si="1"/>
        <v>-1016.1099999999999</v>
      </c>
      <c r="J70" s="17">
        <f t="shared" si="2"/>
        <v>-307.46000000000009</v>
      </c>
      <c r="K70" s="17">
        <v>645.65</v>
      </c>
      <c r="L70" s="17">
        <f t="shared" si="3"/>
        <v>-370.46000000000004</v>
      </c>
      <c r="M70" s="17" t="s">
        <v>1006</v>
      </c>
    </row>
    <row r="71" spans="1:13" x14ac:dyDescent="0.25">
      <c r="A71" s="14">
        <v>66</v>
      </c>
      <c r="B71" s="15">
        <v>40540</v>
      </c>
      <c r="C71" s="15">
        <v>40548</v>
      </c>
      <c r="D71" s="15"/>
      <c r="E71" s="16" t="s">
        <v>31</v>
      </c>
      <c r="F71" s="17">
        <v>218</v>
      </c>
      <c r="G71" s="17"/>
      <c r="H71" s="17">
        <f t="shared" ref="H71:H125" si="4">H70-F71+G71</f>
        <v>-525.46</v>
      </c>
      <c r="I71" s="17">
        <f t="shared" si="1"/>
        <v>-1234.1099999999999</v>
      </c>
      <c r="J71" s="17">
        <f t="shared" si="2"/>
        <v>-525.46</v>
      </c>
      <c r="K71" s="17">
        <v>645.65</v>
      </c>
      <c r="L71" s="17">
        <f t="shared" si="3"/>
        <v>-588.46</v>
      </c>
      <c r="M71" s="17" t="s">
        <v>96</v>
      </c>
    </row>
    <row r="72" spans="1:13" x14ac:dyDescent="0.25">
      <c r="A72" s="14">
        <v>67</v>
      </c>
      <c r="B72" s="15">
        <v>40544</v>
      </c>
      <c r="C72" s="15">
        <v>40548</v>
      </c>
      <c r="D72" s="15"/>
      <c r="E72" s="16" t="s">
        <v>34</v>
      </c>
      <c r="F72" s="17">
        <v>1.03</v>
      </c>
      <c r="G72" s="17"/>
      <c r="H72" s="17">
        <f t="shared" si="4"/>
        <v>-526.49</v>
      </c>
      <c r="I72" s="17">
        <f t="shared" ref="I72:I125" si="5">I71-F72+G72</f>
        <v>-1235.1399999999999</v>
      </c>
      <c r="J72" s="17">
        <f t="shared" ref="J72:J125" si="6">J71+G72-F72</f>
        <v>-526.49</v>
      </c>
      <c r="K72" s="17">
        <v>645.65</v>
      </c>
      <c r="L72" s="17">
        <f t="shared" ref="L72:L125" si="7">L71-F72+G72</f>
        <v>-589.49</v>
      </c>
      <c r="M72" s="17"/>
    </row>
    <row r="73" spans="1:13" x14ac:dyDescent="0.25">
      <c r="A73" s="14">
        <v>68</v>
      </c>
      <c r="B73" s="15">
        <v>40548</v>
      </c>
      <c r="C73" s="15">
        <v>40548</v>
      </c>
      <c r="D73" s="15"/>
      <c r="E73" s="16" t="s">
        <v>22</v>
      </c>
      <c r="F73" s="17"/>
      <c r="G73" s="17">
        <v>185.98</v>
      </c>
      <c r="H73" s="17">
        <f t="shared" si="4"/>
        <v>-340.51</v>
      </c>
      <c r="I73" s="17">
        <f t="shared" si="5"/>
        <v>-1049.1599999999999</v>
      </c>
      <c r="J73" s="17">
        <f t="shared" si="6"/>
        <v>-340.51</v>
      </c>
      <c r="K73" s="17">
        <v>645.65</v>
      </c>
      <c r="L73" s="17">
        <f t="shared" si="7"/>
        <v>-403.51</v>
      </c>
      <c r="M73" s="17"/>
    </row>
    <row r="74" spans="1:13" x14ac:dyDescent="0.25">
      <c r="A74" s="14">
        <v>69</v>
      </c>
      <c r="B74" s="15">
        <v>40548</v>
      </c>
      <c r="C74" s="15"/>
      <c r="D74" s="15">
        <v>40569</v>
      </c>
      <c r="E74" s="16" t="s">
        <v>1007</v>
      </c>
      <c r="F74" s="17"/>
      <c r="G74" s="17"/>
      <c r="H74" s="17">
        <f t="shared" si="4"/>
        <v>-340.51</v>
      </c>
      <c r="I74" s="17">
        <f t="shared" si="5"/>
        <v>-1049.1599999999999</v>
      </c>
      <c r="J74" s="17">
        <f t="shared" si="6"/>
        <v>-340.51</v>
      </c>
      <c r="K74" s="17">
        <v>645.65</v>
      </c>
      <c r="L74" s="17">
        <f t="shared" si="7"/>
        <v>-403.51</v>
      </c>
      <c r="M74" s="17" t="s">
        <v>1008</v>
      </c>
    </row>
    <row r="75" spans="1:13" x14ac:dyDescent="0.25">
      <c r="A75" s="14">
        <v>70</v>
      </c>
      <c r="B75" s="15">
        <v>40577</v>
      </c>
      <c r="C75" s="15">
        <v>40577</v>
      </c>
      <c r="D75" s="15"/>
      <c r="E75" s="16" t="s">
        <v>22</v>
      </c>
      <c r="F75" s="17"/>
      <c r="G75" s="17">
        <v>148.30000000000001</v>
      </c>
      <c r="H75" s="17">
        <f t="shared" si="4"/>
        <v>-192.20999999999998</v>
      </c>
      <c r="I75" s="17">
        <f t="shared" si="5"/>
        <v>-900.8599999999999</v>
      </c>
      <c r="J75" s="17">
        <f t="shared" si="6"/>
        <v>-192.20999999999998</v>
      </c>
      <c r="K75" s="17">
        <v>645.65</v>
      </c>
      <c r="L75" s="17">
        <f t="shared" si="7"/>
        <v>-255.20999999999998</v>
      </c>
      <c r="M75" s="17"/>
    </row>
    <row r="76" spans="1:13" x14ac:dyDescent="0.25">
      <c r="A76" s="14">
        <v>71</v>
      </c>
      <c r="B76" s="15">
        <v>40577</v>
      </c>
      <c r="C76" s="15"/>
      <c r="D76" s="15">
        <v>40598</v>
      </c>
      <c r="E76" s="16" t="s">
        <v>1009</v>
      </c>
      <c r="F76" s="17"/>
      <c r="G76" s="17"/>
      <c r="H76" s="17">
        <f t="shared" si="4"/>
        <v>-192.20999999999998</v>
      </c>
      <c r="I76" s="17">
        <f t="shared" si="5"/>
        <v>-900.8599999999999</v>
      </c>
      <c r="J76" s="17">
        <f t="shared" si="6"/>
        <v>-192.20999999999998</v>
      </c>
      <c r="K76" s="17">
        <v>645.65</v>
      </c>
      <c r="L76" s="17">
        <f t="shared" si="7"/>
        <v>-255.20999999999998</v>
      </c>
      <c r="M76" s="17" t="s">
        <v>1010</v>
      </c>
    </row>
    <row r="77" spans="1:13" x14ac:dyDescent="0.25">
      <c r="A77" s="14">
        <v>72</v>
      </c>
      <c r="B77" s="15">
        <v>40609</v>
      </c>
      <c r="C77" s="15">
        <v>40609</v>
      </c>
      <c r="D77" s="15"/>
      <c r="E77" s="16" t="s">
        <v>22</v>
      </c>
      <c r="F77" s="17"/>
      <c r="G77" s="17">
        <v>192.14</v>
      </c>
      <c r="H77" s="17">
        <f t="shared" si="4"/>
        <v>-6.9999999999993179E-2</v>
      </c>
      <c r="I77" s="17">
        <f t="shared" si="5"/>
        <v>-708.71999999999991</v>
      </c>
      <c r="J77" s="17">
        <f t="shared" si="6"/>
        <v>-6.9999999999993179E-2</v>
      </c>
      <c r="K77" s="17">
        <v>645.65</v>
      </c>
      <c r="L77" s="17">
        <f t="shared" si="7"/>
        <v>-63.069999999999993</v>
      </c>
      <c r="M77" s="17"/>
    </row>
    <row r="78" spans="1:13" x14ac:dyDescent="0.25">
      <c r="A78" s="14">
        <v>73</v>
      </c>
      <c r="B78" s="15">
        <v>40609</v>
      </c>
      <c r="C78" s="15"/>
      <c r="D78" s="15">
        <v>40627</v>
      </c>
      <c r="E78" s="16" t="s">
        <v>1011</v>
      </c>
      <c r="F78" s="17"/>
      <c r="G78" s="17"/>
      <c r="H78" s="17">
        <f t="shared" si="4"/>
        <v>-6.9999999999993179E-2</v>
      </c>
      <c r="I78" s="17">
        <f t="shared" si="5"/>
        <v>-708.71999999999991</v>
      </c>
      <c r="J78" s="17">
        <f t="shared" si="6"/>
        <v>-6.9999999999993179E-2</v>
      </c>
      <c r="K78" s="17">
        <v>645.65</v>
      </c>
      <c r="L78" s="17">
        <f t="shared" si="7"/>
        <v>-63.069999999999993</v>
      </c>
      <c r="M78" s="17" t="s">
        <v>1012</v>
      </c>
    </row>
    <row r="79" spans="1:13" x14ac:dyDescent="0.25">
      <c r="A79" s="14">
        <v>74</v>
      </c>
      <c r="B79" s="15">
        <v>40638</v>
      </c>
      <c r="C79" s="15">
        <v>40638</v>
      </c>
      <c r="D79" s="15"/>
      <c r="E79" s="16" t="s">
        <v>22</v>
      </c>
      <c r="F79" s="17"/>
      <c r="G79" s="17">
        <v>137.16999999999999</v>
      </c>
      <c r="H79" s="17">
        <f t="shared" si="4"/>
        <v>137.1</v>
      </c>
      <c r="I79" s="17">
        <f t="shared" si="5"/>
        <v>-571.54999999999995</v>
      </c>
      <c r="J79" s="17">
        <f t="shared" si="6"/>
        <v>137.1</v>
      </c>
      <c r="K79" s="17">
        <v>645.65</v>
      </c>
      <c r="L79" s="17">
        <f t="shared" si="7"/>
        <v>74.099999999999994</v>
      </c>
      <c r="M79" s="17"/>
    </row>
    <row r="80" spans="1:13" x14ac:dyDescent="0.25">
      <c r="A80" s="14">
        <v>75</v>
      </c>
      <c r="B80" s="15">
        <v>40638</v>
      </c>
      <c r="C80" s="15"/>
      <c r="D80" s="15">
        <v>40658</v>
      </c>
      <c r="E80" s="16" t="s">
        <v>1013</v>
      </c>
      <c r="F80" s="17"/>
      <c r="G80" s="17"/>
      <c r="H80" s="17">
        <f t="shared" si="4"/>
        <v>137.1</v>
      </c>
      <c r="I80" s="17">
        <f t="shared" si="5"/>
        <v>-571.54999999999995</v>
      </c>
      <c r="J80" s="17">
        <f t="shared" si="6"/>
        <v>137.1</v>
      </c>
      <c r="K80" s="17">
        <v>645.65</v>
      </c>
      <c r="L80" s="17">
        <f t="shared" si="7"/>
        <v>74.099999999999994</v>
      </c>
      <c r="M80" s="17" t="s">
        <v>1014</v>
      </c>
    </row>
    <row r="81" spans="1:13" x14ac:dyDescent="0.25">
      <c r="A81" s="14">
        <v>76</v>
      </c>
      <c r="B81" s="15">
        <v>40659</v>
      </c>
      <c r="C81" s="15"/>
      <c r="D81" s="15">
        <v>40674</v>
      </c>
      <c r="E81" s="16" t="s">
        <v>1015</v>
      </c>
      <c r="F81" s="17"/>
      <c r="G81" s="17"/>
      <c r="H81" s="17">
        <f t="shared" si="4"/>
        <v>137.1</v>
      </c>
      <c r="I81" s="17">
        <f t="shared" si="5"/>
        <v>-571.54999999999995</v>
      </c>
      <c r="J81" s="17">
        <f t="shared" si="6"/>
        <v>137.1</v>
      </c>
      <c r="K81" s="17">
        <v>645.65</v>
      </c>
      <c r="L81" s="17">
        <f t="shared" si="7"/>
        <v>74.099999999999994</v>
      </c>
      <c r="M81" s="17" t="s">
        <v>596</v>
      </c>
    </row>
    <row r="82" spans="1:13" x14ac:dyDescent="0.25">
      <c r="A82" s="14">
        <v>77</v>
      </c>
      <c r="B82" s="15">
        <v>40667</v>
      </c>
      <c r="C82" s="15">
        <v>40667</v>
      </c>
      <c r="D82" s="15"/>
      <c r="E82" s="16" t="s">
        <v>22</v>
      </c>
      <c r="F82" s="17"/>
      <c r="G82" s="17">
        <v>128.03</v>
      </c>
      <c r="H82" s="17">
        <f t="shared" si="4"/>
        <v>265.13</v>
      </c>
      <c r="I82" s="17">
        <f t="shared" si="5"/>
        <v>-443.52</v>
      </c>
      <c r="J82" s="17">
        <f t="shared" si="6"/>
        <v>265.13</v>
      </c>
      <c r="K82" s="17">
        <v>645.65</v>
      </c>
      <c r="L82" s="17">
        <f t="shared" si="7"/>
        <v>202.13</v>
      </c>
      <c r="M82" s="17"/>
    </row>
    <row r="83" spans="1:13" x14ac:dyDescent="0.25">
      <c r="A83" s="14">
        <v>78</v>
      </c>
      <c r="B83" s="15">
        <v>40667</v>
      </c>
      <c r="C83" s="15"/>
      <c r="D83" s="15">
        <v>40687</v>
      </c>
      <c r="E83" s="16" t="s">
        <v>1016</v>
      </c>
      <c r="F83" s="17"/>
      <c r="G83" s="17"/>
      <c r="H83" s="17">
        <f t="shared" si="4"/>
        <v>265.13</v>
      </c>
      <c r="I83" s="17">
        <f t="shared" si="5"/>
        <v>-443.52</v>
      </c>
      <c r="J83" s="17">
        <f t="shared" si="6"/>
        <v>265.13</v>
      </c>
      <c r="K83" s="17">
        <v>645.65</v>
      </c>
      <c r="L83" s="17">
        <f t="shared" si="7"/>
        <v>202.13</v>
      </c>
      <c r="M83" s="17" t="s">
        <v>1017</v>
      </c>
    </row>
    <row r="84" spans="1:13" x14ac:dyDescent="0.25">
      <c r="A84" s="14">
        <v>79</v>
      </c>
      <c r="B84" s="15">
        <v>40669</v>
      </c>
      <c r="C84" s="15"/>
      <c r="D84" s="15">
        <v>40679</v>
      </c>
      <c r="E84" s="16" t="s">
        <v>1018</v>
      </c>
      <c r="F84" s="17"/>
      <c r="G84" s="17"/>
      <c r="H84" s="17">
        <f t="shared" si="4"/>
        <v>265.13</v>
      </c>
      <c r="I84" s="17">
        <f t="shared" si="5"/>
        <v>-443.52</v>
      </c>
      <c r="J84" s="17">
        <f t="shared" si="6"/>
        <v>265.13</v>
      </c>
      <c r="K84" s="17">
        <v>645.65</v>
      </c>
      <c r="L84" s="17">
        <f t="shared" si="7"/>
        <v>202.13</v>
      </c>
      <c r="M84" s="17" t="s">
        <v>599</v>
      </c>
    </row>
    <row r="85" spans="1:13" x14ac:dyDescent="0.25">
      <c r="A85" s="14">
        <v>80</v>
      </c>
      <c r="B85" s="15">
        <v>40673</v>
      </c>
      <c r="C85" s="15">
        <v>40697</v>
      </c>
      <c r="D85" s="15"/>
      <c r="E85" s="16" t="s">
        <v>21</v>
      </c>
      <c r="F85" s="17"/>
      <c r="G85" s="17">
        <v>1.37</v>
      </c>
      <c r="H85" s="17">
        <f t="shared" si="4"/>
        <v>266.5</v>
      </c>
      <c r="I85" s="17">
        <f t="shared" si="5"/>
        <v>-442.15</v>
      </c>
      <c r="J85" s="17">
        <f t="shared" si="6"/>
        <v>266.5</v>
      </c>
      <c r="K85" s="17">
        <v>645.65</v>
      </c>
      <c r="L85" s="17">
        <f t="shared" si="7"/>
        <v>203.5</v>
      </c>
      <c r="M85" s="17"/>
    </row>
    <row r="86" spans="1:13" x14ac:dyDescent="0.25">
      <c r="A86" s="14">
        <v>81</v>
      </c>
      <c r="B86" s="15">
        <v>40687</v>
      </c>
      <c r="C86" s="15">
        <v>40697</v>
      </c>
      <c r="D86" s="15"/>
      <c r="E86" s="16" t="s">
        <v>81</v>
      </c>
      <c r="F86" s="17">
        <v>75</v>
      </c>
      <c r="G86" s="17"/>
      <c r="H86" s="17">
        <f t="shared" si="4"/>
        <v>191.5</v>
      </c>
      <c r="I86" s="17">
        <f t="shared" si="5"/>
        <v>-517.15</v>
      </c>
      <c r="J86" s="17">
        <f t="shared" si="6"/>
        <v>191.5</v>
      </c>
      <c r="K86" s="17">
        <v>645.65</v>
      </c>
      <c r="L86" s="17">
        <f t="shared" si="7"/>
        <v>128.5</v>
      </c>
      <c r="M86" s="17"/>
    </row>
    <row r="87" spans="1:13" x14ac:dyDescent="0.25">
      <c r="A87" s="14">
        <v>82</v>
      </c>
      <c r="B87" s="15">
        <v>40687</v>
      </c>
      <c r="C87" s="15">
        <v>40697</v>
      </c>
      <c r="D87" s="15"/>
      <c r="E87" s="16" t="s">
        <v>37</v>
      </c>
      <c r="F87" s="17"/>
      <c r="G87" s="17">
        <v>13</v>
      </c>
      <c r="H87" s="17">
        <f t="shared" si="4"/>
        <v>204.5</v>
      </c>
      <c r="I87" s="17">
        <f>I86-F87+G87-13</f>
        <v>-517.15</v>
      </c>
      <c r="J87" s="17">
        <f t="shared" si="6"/>
        <v>204.5</v>
      </c>
      <c r="K87" s="17">
        <v>645.65</v>
      </c>
      <c r="L87" s="17">
        <f>L86-F87+G87-13</f>
        <v>128.5</v>
      </c>
      <c r="M87" s="17" t="s">
        <v>1002</v>
      </c>
    </row>
    <row r="88" spans="1:13" x14ac:dyDescent="0.25">
      <c r="A88" s="14">
        <v>83</v>
      </c>
      <c r="B88" s="15">
        <v>40688</v>
      </c>
      <c r="C88" s="15"/>
      <c r="D88" s="15">
        <v>40704</v>
      </c>
      <c r="E88" s="16" t="s">
        <v>1019</v>
      </c>
      <c r="F88" s="17"/>
      <c r="G88" s="17"/>
      <c r="H88" s="17">
        <f t="shared" si="4"/>
        <v>204.5</v>
      </c>
      <c r="I88" s="17">
        <f t="shared" si="5"/>
        <v>-517.15</v>
      </c>
      <c r="J88" s="17">
        <f t="shared" si="6"/>
        <v>204.5</v>
      </c>
      <c r="K88" s="17">
        <v>645.65</v>
      </c>
      <c r="L88" s="17">
        <f t="shared" si="7"/>
        <v>128.5</v>
      </c>
      <c r="M88" s="17" t="s">
        <v>596</v>
      </c>
    </row>
    <row r="89" spans="1:13" x14ac:dyDescent="0.25">
      <c r="A89" s="14">
        <v>84</v>
      </c>
      <c r="B89" s="15">
        <v>40697</v>
      </c>
      <c r="C89" s="15">
        <v>40697</v>
      </c>
      <c r="D89" s="15"/>
      <c r="E89" s="16" t="s">
        <v>22</v>
      </c>
      <c r="F89" s="17"/>
      <c r="G89" s="17">
        <v>85.96</v>
      </c>
      <c r="H89" s="17">
        <f t="shared" si="4"/>
        <v>290.45999999999998</v>
      </c>
      <c r="I89" s="17">
        <f t="shared" si="5"/>
        <v>-431.19</v>
      </c>
      <c r="J89" s="17">
        <f t="shared" si="6"/>
        <v>290.45999999999998</v>
      </c>
      <c r="K89" s="17">
        <v>645.65</v>
      </c>
      <c r="L89" s="17">
        <f t="shared" si="7"/>
        <v>214.45999999999998</v>
      </c>
      <c r="M89" s="17"/>
    </row>
    <row r="90" spans="1:13" x14ac:dyDescent="0.25">
      <c r="A90" s="14">
        <v>85</v>
      </c>
      <c r="B90" s="15">
        <v>40697</v>
      </c>
      <c r="C90" s="15"/>
      <c r="D90" s="15">
        <v>40717</v>
      </c>
      <c r="E90" s="16" t="s">
        <v>1020</v>
      </c>
      <c r="F90" s="17"/>
      <c r="G90" s="17"/>
      <c r="H90" s="17">
        <f t="shared" si="4"/>
        <v>290.45999999999998</v>
      </c>
      <c r="I90" s="17">
        <f t="shared" si="5"/>
        <v>-431.19</v>
      </c>
      <c r="J90" s="17">
        <f t="shared" si="6"/>
        <v>290.45999999999998</v>
      </c>
      <c r="K90" s="17">
        <v>645.65</v>
      </c>
      <c r="L90" s="17">
        <f t="shared" si="7"/>
        <v>214.45999999999998</v>
      </c>
      <c r="M90" s="17" t="s">
        <v>1021</v>
      </c>
    </row>
    <row r="91" spans="1:13" x14ac:dyDescent="0.25">
      <c r="A91" s="14">
        <v>86</v>
      </c>
      <c r="B91" s="15">
        <v>40700</v>
      </c>
      <c r="C91" s="15"/>
      <c r="D91" s="15">
        <v>40704</v>
      </c>
      <c r="E91" s="16" t="s">
        <v>1022</v>
      </c>
      <c r="F91" s="17"/>
      <c r="G91" s="17"/>
      <c r="H91" s="17">
        <f t="shared" si="4"/>
        <v>290.45999999999998</v>
      </c>
      <c r="I91" s="17">
        <f t="shared" si="5"/>
        <v>-431.19</v>
      </c>
      <c r="J91" s="17">
        <f t="shared" si="6"/>
        <v>290.45999999999998</v>
      </c>
      <c r="K91" s="17">
        <v>645.65</v>
      </c>
      <c r="L91" s="17">
        <f t="shared" si="7"/>
        <v>214.45999999999998</v>
      </c>
      <c r="M91" s="17" t="s">
        <v>599</v>
      </c>
    </row>
    <row r="92" spans="1:13" x14ac:dyDescent="0.25">
      <c r="A92" s="14">
        <v>87</v>
      </c>
      <c r="B92" s="15">
        <v>40701</v>
      </c>
      <c r="C92" s="15"/>
      <c r="D92" s="15"/>
      <c r="E92" s="16" t="s">
        <v>221</v>
      </c>
      <c r="F92" s="17"/>
      <c r="G92" s="17">
        <v>247.5</v>
      </c>
      <c r="H92" s="17">
        <f t="shared" si="4"/>
        <v>537.96</v>
      </c>
      <c r="I92" s="17">
        <f t="shared" si="5"/>
        <v>-183.69</v>
      </c>
      <c r="J92" s="17">
        <f t="shared" si="6"/>
        <v>537.96</v>
      </c>
      <c r="K92" s="17">
        <v>645.65</v>
      </c>
      <c r="L92" s="17">
        <f t="shared" si="7"/>
        <v>461.96</v>
      </c>
      <c r="M92" s="17"/>
    </row>
    <row r="93" spans="1:13" x14ac:dyDescent="0.25">
      <c r="A93" s="14">
        <v>88</v>
      </c>
      <c r="B93" s="15">
        <v>40703</v>
      </c>
      <c r="C93" s="15"/>
      <c r="D93" s="15"/>
      <c r="E93" s="16" t="s">
        <v>221</v>
      </c>
      <c r="F93" s="17">
        <v>247.5</v>
      </c>
      <c r="G93" s="17"/>
      <c r="H93" s="17">
        <f t="shared" si="4"/>
        <v>290.46000000000004</v>
      </c>
      <c r="I93" s="17">
        <f t="shared" si="5"/>
        <v>-431.19</v>
      </c>
      <c r="J93" s="17">
        <f t="shared" si="6"/>
        <v>290.46000000000004</v>
      </c>
      <c r="K93" s="17">
        <v>645.65</v>
      </c>
      <c r="L93" s="17">
        <f t="shared" si="7"/>
        <v>214.45999999999998</v>
      </c>
      <c r="M93" s="17"/>
    </row>
    <row r="94" spans="1:13" x14ac:dyDescent="0.25">
      <c r="A94" s="14">
        <v>89</v>
      </c>
      <c r="B94" s="15">
        <v>40701</v>
      </c>
      <c r="C94" s="15">
        <v>40120</v>
      </c>
      <c r="D94" s="15"/>
      <c r="E94" s="16" t="s">
        <v>365</v>
      </c>
      <c r="F94" s="17">
        <v>37</v>
      </c>
      <c r="G94" s="17"/>
      <c r="H94" s="17">
        <f t="shared" si="4"/>
        <v>253.46000000000004</v>
      </c>
      <c r="I94" s="17">
        <f t="shared" si="5"/>
        <v>-468.19</v>
      </c>
      <c r="J94" s="17">
        <f t="shared" si="6"/>
        <v>253.46000000000004</v>
      </c>
      <c r="K94" s="17">
        <v>645.65</v>
      </c>
      <c r="L94" s="17">
        <f t="shared" si="7"/>
        <v>177.45999999999998</v>
      </c>
      <c r="M94" s="17"/>
    </row>
    <row r="95" spans="1:13" x14ac:dyDescent="0.25">
      <c r="A95" s="14">
        <v>90</v>
      </c>
      <c r="B95" s="15">
        <v>40701</v>
      </c>
      <c r="C95" s="15">
        <v>40365</v>
      </c>
      <c r="D95" s="15"/>
      <c r="E95" s="16" t="s">
        <v>365</v>
      </c>
      <c r="F95" s="17">
        <v>37</v>
      </c>
      <c r="G95" s="17"/>
      <c r="H95" s="17">
        <f t="shared" si="4"/>
        <v>216.46000000000004</v>
      </c>
      <c r="I95" s="17">
        <f>I94-F95+G95+37</f>
        <v>-468.19</v>
      </c>
      <c r="J95" s="17">
        <f t="shared" si="6"/>
        <v>216.46000000000004</v>
      </c>
      <c r="K95" s="17">
        <v>645.65</v>
      </c>
      <c r="L95" s="17">
        <f>L94-F95+G95+37</f>
        <v>177.45999999999998</v>
      </c>
      <c r="M95" s="17"/>
    </row>
    <row r="96" spans="1:13" x14ac:dyDescent="0.25">
      <c r="A96" s="14">
        <v>91</v>
      </c>
      <c r="B96" s="15">
        <v>40701</v>
      </c>
      <c r="C96" s="15"/>
      <c r="D96" s="15"/>
      <c r="E96" s="16" t="s">
        <v>31</v>
      </c>
      <c r="F96" s="17">
        <v>1826</v>
      </c>
      <c r="G96" s="17">
        <v>1826</v>
      </c>
      <c r="H96" s="17">
        <f t="shared" si="4"/>
        <v>216.46000000000004</v>
      </c>
      <c r="I96" s="17">
        <f t="shared" si="5"/>
        <v>-468.19000000000005</v>
      </c>
      <c r="J96" s="17">
        <f t="shared" si="6"/>
        <v>216.46000000000004</v>
      </c>
      <c r="K96" s="17">
        <v>645.65</v>
      </c>
      <c r="L96" s="17">
        <f t="shared" si="7"/>
        <v>177.46000000000004</v>
      </c>
      <c r="M96" s="17"/>
    </row>
    <row r="97" spans="1:13" x14ac:dyDescent="0.25">
      <c r="A97" s="14">
        <v>92</v>
      </c>
      <c r="B97" s="15">
        <v>40701</v>
      </c>
      <c r="C97" s="15"/>
      <c r="D97" s="15"/>
      <c r="E97" s="16" t="s">
        <v>60</v>
      </c>
      <c r="F97" s="17">
        <v>13.41</v>
      </c>
      <c r="G97" s="17"/>
      <c r="H97" s="17">
        <f t="shared" si="4"/>
        <v>203.05000000000004</v>
      </c>
      <c r="I97" s="17">
        <f t="shared" si="5"/>
        <v>-481.60000000000008</v>
      </c>
      <c r="J97" s="17">
        <f t="shared" si="6"/>
        <v>203.05000000000004</v>
      </c>
      <c r="K97" s="17">
        <v>645.65</v>
      </c>
      <c r="L97" s="17">
        <f t="shared" si="7"/>
        <v>164.05000000000004</v>
      </c>
      <c r="M97" s="17"/>
    </row>
    <row r="98" spans="1:13" x14ac:dyDescent="0.25">
      <c r="A98" s="14">
        <v>93</v>
      </c>
      <c r="B98" s="15">
        <v>40701</v>
      </c>
      <c r="C98" s="15"/>
      <c r="D98" s="15"/>
      <c r="E98" s="16" t="s">
        <v>946</v>
      </c>
      <c r="F98" s="17">
        <v>2264.3200000000002</v>
      </c>
      <c r="G98" s="17">
        <v>2264.3200000000002</v>
      </c>
      <c r="H98" s="17">
        <f t="shared" si="4"/>
        <v>203.05000000000018</v>
      </c>
      <c r="I98" s="17">
        <f t="shared" si="5"/>
        <v>-481.59999999999991</v>
      </c>
      <c r="J98" s="17">
        <f t="shared" si="6"/>
        <v>203.05000000000018</v>
      </c>
      <c r="K98" s="17">
        <v>645.65</v>
      </c>
      <c r="L98" s="17">
        <f t="shared" si="7"/>
        <v>164.05000000000018</v>
      </c>
      <c r="M98" s="17"/>
    </row>
    <row r="99" spans="1:13" x14ac:dyDescent="0.25">
      <c r="A99" s="14">
        <v>94</v>
      </c>
      <c r="B99" s="15">
        <v>40701</v>
      </c>
      <c r="C99" s="15"/>
      <c r="D99" s="15"/>
      <c r="E99" s="16" t="s">
        <v>29</v>
      </c>
      <c r="F99" s="17"/>
      <c r="G99" s="17">
        <v>217</v>
      </c>
      <c r="H99" s="17">
        <f t="shared" si="4"/>
        <v>420.05000000000018</v>
      </c>
      <c r="I99" s="17">
        <f t="shared" si="5"/>
        <v>-264.59999999999991</v>
      </c>
      <c r="J99" s="17">
        <f t="shared" si="6"/>
        <v>420.05000000000018</v>
      </c>
      <c r="K99" s="17">
        <v>645.65</v>
      </c>
      <c r="L99" s="17">
        <f t="shared" si="7"/>
        <v>381.05000000000018</v>
      </c>
      <c r="M99" s="17"/>
    </row>
    <row r="100" spans="1:13" x14ac:dyDescent="0.25">
      <c r="A100" s="14">
        <v>95</v>
      </c>
      <c r="B100" s="15">
        <v>40701</v>
      </c>
      <c r="C100" s="15"/>
      <c r="D100" s="15"/>
      <c r="E100" s="16" t="s">
        <v>29</v>
      </c>
      <c r="F100" s="17"/>
      <c r="G100" s="17">
        <v>37</v>
      </c>
      <c r="H100" s="17">
        <f t="shared" si="4"/>
        <v>457.05000000000018</v>
      </c>
      <c r="I100" s="17">
        <f t="shared" si="5"/>
        <v>-227.59999999999991</v>
      </c>
      <c r="J100" s="17">
        <f t="shared" si="6"/>
        <v>457.05000000000018</v>
      </c>
      <c r="K100" s="17">
        <v>645.65</v>
      </c>
      <c r="L100" s="17">
        <f t="shared" si="7"/>
        <v>418.05000000000018</v>
      </c>
      <c r="M100" s="17"/>
    </row>
    <row r="101" spans="1:13" x14ac:dyDescent="0.25">
      <c r="A101" s="14">
        <v>96</v>
      </c>
      <c r="B101" s="15">
        <v>40701</v>
      </c>
      <c r="C101" s="15"/>
      <c r="D101" s="15"/>
      <c r="E101" s="16" t="s">
        <v>34</v>
      </c>
      <c r="F101" s="17">
        <v>0.44</v>
      </c>
      <c r="G101" s="17"/>
      <c r="H101" s="17">
        <f t="shared" si="4"/>
        <v>456.61000000000018</v>
      </c>
      <c r="I101" s="17">
        <f t="shared" si="5"/>
        <v>-228.03999999999991</v>
      </c>
      <c r="J101" s="17">
        <f t="shared" si="6"/>
        <v>456.61000000000018</v>
      </c>
      <c r="K101" s="17">
        <v>645.65</v>
      </c>
      <c r="L101" s="17">
        <f t="shared" si="7"/>
        <v>417.61000000000018</v>
      </c>
      <c r="M101" s="17"/>
    </row>
    <row r="102" spans="1:13" x14ac:dyDescent="0.25">
      <c r="A102" s="14">
        <v>97</v>
      </c>
      <c r="B102" s="15">
        <v>40701</v>
      </c>
      <c r="C102" s="15"/>
      <c r="D102" s="15"/>
      <c r="E102" s="16" t="s">
        <v>46</v>
      </c>
      <c r="F102" s="17">
        <v>37</v>
      </c>
      <c r="G102" s="17"/>
      <c r="H102" s="17">
        <f t="shared" si="4"/>
        <v>419.61000000000018</v>
      </c>
      <c r="I102" s="17">
        <f t="shared" si="5"/>
        <v>-265.03999999999991</v>
      </c>
      <c r="J102" s="17">
        <f t="shared" si="6"/>
        <v>419.61000000000018</v>
      </c>
      <c r="K102" s="17">
        <v>645.65</v>
      </c>
      <c r="L102" s="17">
        <f t="shared" si="7"/>
        <v>380.61000000000018</v>
      </c>
      <c r="M102" s="17"/>
    </row>
    <row r="103" spans="1:13" x14ac:dyDescent="0.25">
      <c r="A103" s="14">
        <v>98</v>
      </c>
      <c r="B103" s="15">
        <v>40701</v>
      </c>
      <c r="C103" s="15"/>
      <c r="D103" s="15"/>
      <c r="E103" s="16" t="s">
        <v>46</v>
      </c>
      <c r="F103" s="17">
        <v>305</v>
      </c>
      <c r="G103" s="17"/>
      <c r="H103" s="17">
        <f t="shared" si="4"/>
        <v>114.61000000000018</v>
      </c>
      <c r="I103" s="17">
        <f t="shared" si="5"/>
        <v>-570.04</v>
      </c>
      <c r="J103" s="17">
        <f t="shared" si="6"/>
        <v>114.61000000000018</v>
      </c>
      <c r="K103" s="17">
        <v>645.65</v>
      </c>
      <c r="L103" s="17">
        <f t="shared" si="7"/>
        <v>75.610000000000184</v>
      </c>
      <c r="M103" s="17"/>
    </row>
    <row r="104" spans="1:13" x14ac:dyDescent="0.25">
      <c r="A104" s="14">
        <v>99</v>
      </c>
      <c r="B104" s="15">
        <v>40729</v>
      </c>
      <c r="C104" s="15">
        <v>40729</v>
      </c>
      <c r="D104" s="15"/>
      <c r="E104" s="16" t="s">
        <v>22</v>
      </c>
      <c r="F104" s="17"/>
      <c r="G104" s="17">
        <v>55.12</v>
      </c>
      <c r="H104" s="17">
        <f t="shared" si="4"/>
        <v>169.73000000000019</v>
      </c>
      <c r="I104" s="17">
        <f t="shared" si="5"/>
        <v>-514.91999999999996</v>
      </c>
      <c r="J104" s="17">
        <f t="shared" si="6"/>
        <v>169.73000000000019</v>
      </c>
      <c r="K104" s="17">
        <v>645.65</v>
      </c>
      <c r="L104" s="17">
        <f t="shared" si="7"/>
        <v>130.73000000000019</v>
      </c>
      <c r="M104" s="17"/>
    </row>
    <row r="105" spans="1:13" x14ac:dyDescent="0.25">
      <c r="A105" s="14">
        <v>100</v>
      </c>
      <c r="B105" s="15">
        <v>40729</v>
      </c>
      <c r="C105" s="15"/>
      <c r="D105" s="15">
        <v>40749</v>
      </c>
      <c r="E105" s="16" t="s">
        <v>1023</v>
      </c>
      <c r="F105" s="17"/>
      <c r="G105" s="17"/>
      <c r="H105" s="17">
        <f t="shared" si="4"/>
        <v>169.73000000000019</v>
      </c>
      <c r="I105" s="17">
        <f t="shared" si="5"/>
        <v>-514.91999999999996</v>
      </c>
      <c r="J105" s="17">
        <f t="shared" si="6"/>
        <v>169.73000000000019</v>
      </c>
      <c r="K105" s="17">
        <v>645.65</v>
      </c>
      <c r="L105" s="17">
        <f t="shared" si="7"/>
        <v>130.73000000000019</v>
      </c>
      <c r="M105" s="17" t="s">
        <v>1024</v>
      </c>
    </row>
    <row r="106" spans="1:13" x14ac:dyDescent="0.25">
      <c r="A106" s="14">
        <v>101</v>
      </c>
      <c r="B106" s="15">
        <v>40758</v>
      </c>
      <c r="C106" s="15">
        <v>40758</v>
      </c>
      <c r="D106" s="15"/>
      <c r="E106" s="16" t="s">
        <v>22</v>
      </c>
      <c r="F106" s="17"/>
      <c r="G106" s="17">
        <v>42.56</v>
      </c>
      <c r="H106" s="17">
        <f t="shared" si="4"/>
        <v>212.29000000000019</v>
      </c>
      <c r="I106" s="17">
        <f t="shared" si="5"/>
        <v>-472.35999999999996</v>
      </c>
      <c r="J106" s="17">
        <f t="shared" si="6"/>
        <v>212.29000000000019</v>
      </c>
      <c r="K106" s="17">
        <v>645.65</v>
      </c>
      <c r="L106" s="17">
        <f t="shared" si="7"/>
        <v>173.29000000000019</v>
      </c>
      <c r="M106" s="17"/>
    </row>
    <row r="107" spans="1:13" x14ac:dyDescent="0.25">
      <c r="A107" s="14">
        <v>102</v>
      </c>
      <c r="B107" s="15">
        <v>40758</v>
      </c>
      <c r="C107" s="15"/>
      <c r="D107" s="15">
        <v>40779</v>
      </c>
      <c r="E107" s="16" t="s">
        <v>1025</v>
      </c>
      <c r="F107" s="17"/>
      <c r="G107" s="17"/>
      <c r="H107" s="17">
        <f t="shared" si="4"/>
        <v>212.29000000000019</v>
      </c>
      <c r="I107" s="17">
        <f t="shared" si="5"/>
        <v>-472.35999999999996</v>
      </c>
      <c r="J107" s="17">
        <f t="shared" si="6"/>
        <v>212.29000000000019</v>
      </c>
      <c r="K107" s="17">
        <v>645.65</v>
      </c>
      <c r="L107" s="17">
        <f t="shared" si="7"/>
        <v>173.29000000000019</v>
      </c>
      <c r="M107" s="17" t="s">
        <v>1026</v>
      </c>
    </row>
    <row r="108" spans="1:13" x14ac:dyDescent="0.25">
      <c r="A108" s="14">
        <v>103</v>
      </c>
      <c r="B108" s="15">
        <v>40763</v>
      </c>
      <c r="C108" s="15">
        <v>40788</v>
      </c>
      <c r="D108" s="15"/>
      <c r="E108" s="16" t="s">
        <v>21</v>
      </c>
      <c r="F108" s="17"/>
      <c r="G108" s="17">
        <v>3.04</v>
      </c>
      <c r="H108" s="17">
        <f t="shared" si="4"/>
        <v>215.33000000000018</v>
      </c>
      <c r="I108" s="17">
        <f t="shared" si="5"/>
        <v>-469.31999999999994</v>
      </c>
      <c r="J108" s="17">
        <f t="shared" si="6"/>
        <v>215.33000000000018</v>
      </c>
      <c r="K108" s="17">
        <v>645.65</v>
      </c>
      <c r="L108" s="17">
        <f t="shared" si="7"/>
        <v>176.33000000000018</v>
      </c>
      <c r="M108" s="17"/>
    </row>
    <row r="109" spans="1:13" x14ac:dyDescent="0.25">
      <c r="A109" s="14">
        <v>104</v>
      </c>
      <c r="B109" s="15">
        <v>40764</v>
      </c>
      <c r="C109" s="15">
        <v>40788</v>
      </c>
      <c r="D109" s="15"/>
      <c r="E109" s="16" t="s">
        <v>21</v>
      </c>
      <c r="F109" s="17"/>
      <c r="G109" s="17">
        <v>0.83</v>
      </c>
      <c r="H109" s="17">
        <f t="shared" si="4"/>
        <v>216.1600000000002</v>
      </c>
      <c r="I109" s="17">
        <f t="shared" si="5"/>
        <v>-468.48999999999995</v>
      </c>
      <c r="J109" s="17">
        <f t="shared" si="6"/>
        <v>216.1600000000002</v>
      </c>
      <c r="K109" s="17">
        <v>645.65</v>
      </c>
      <c r="L109" s="17">
        <f t="shared" si="7"/>
        <v>177.1600000000002</v>
      </c>
      <c r="M109" s="17"/>
    </row>
    <row r="110" spans="1:13" x14ac:dyDescent="0.25">
      <c r="A110" s="14">
        <v>105</v>
      </c>
      <c r="B110" s="15">
        <v>40788</v>
      </c>
      <c r="C110" s="15">
        <v>40788</v>
      </c>
      <c r="D110" s="15"/>
      <c r="E110" s="16" t="s">
        <v>22</v>
      </c>
      <c r="F110" s="17"/>
      <c r="G110" s="17">
        <v>49.74</v>
      </c>
      <c r="H110" s="17">
        <f t="shared" si="4"/>
        <v>265.9000000000002</v>
      </c>
      <c r="I110" s="17">
        <f t="shared" si="5"/>
        <v>-418.74999999999994</v>
      </c>
      <c r="J110" s="17">
        <f t="shared" si="6"/>
        <v>265.9000000000002</v>
      </c>
      <c r="K110" s="17">
        <v>645.65</v>
      </c>
      <c r="L110" s="17">
        <f t="shared" si="7"/>
        <v>226.9000000000002</v>
      </c>
      <c r="M110" s="17"/>
    </row>
    <row r="111" spans="1:13" x14ac:dyDescent="0.25">
      <c r="A111" s="14">
        <v>106</v>
      </c>
      <c r="B111" s="15">
        <v>40788</v>
      </c>
      <c r="C111" s="15"/>
      <c r="D111" s="15">
        <v>40809</v>
      </c>
      <c r="E111" s="16" t="s">
        <v>1027</v>
      </c>
      <c r="F111" s="17"/>
      <c r="G111" s="17"/>
      <c r="H111" s="17">
        <f t="shared" si="4"/>
        <v>265.9000000000002</v>
      </c>
      <c r="I111" s="17">
        <f t="shared" si="5"/>
        <v>-418.74999999999994</v>
      </c>
      <c r="J111" s="17">
        <f t="shared" si="6"/>
        <v>265.9000000000002</v>
      </c>
      <c r="K111" s="17">
        <v>645.65</v>
      </c>
      <c r="L111" s="17">
        <f t="shared" si="7"/>
        <v>226.9000000000002</v>
      </c>
      <c r="M111" s="17" t="s">
        <v>1028</v>
      </c>
    </row>
    <row r="112" spans="1:13" x14ac:dyDescent="0.25">
      <c r="A112" s="14">
        <v>107</v>
      </c>
      <c r="B112" s="15">
        <v>40793</v>
      </c>
      <c r="C112" s="15">
        <v>40820</v>
      </c>
      <c r="D112" s="15"/>
      <c r="E112" s="16" t="s">
        <v>21</v>
      </c>
      <c r="F112" s="17"/>
      <c r="G112" s="17">
        <v>3.04</v>
      </c>
      <c r="H112" s="17">
        <f t="shared" si="4"/>
        <v>268.94000000000023</v>
      </c>
      <c r="I112" s="17">
        <f t="shared" si="5"/>
        <v>-415.70999999999992</v>
      </c>
      <c r="J112" s="17">
        <f t="shared" si="6"/>
        <v>268.94000000000023</v>
      </c>
      <c r="K112" s="17">
        <v>645.65</v>
      </c>
      <c r="L112" s="17">
        <f t="shared" si="7"/>
        <v>229.9400000000002</v>
      </c>
      <c r="M112" s="17"/>
    </row>
    <row r="113" spans="1:13" x14ac:dyDescent="0.25">
      <c r="A113" s="14">
        <v>108</v>
      </c>
      <c r="B113" s="15">
        <v>40794</v>
      </c>
      <c r="C113" s="15">
        <v>40820</v>
      </c>
      <c r="D113" s="15"/>
      <c r="E113" s="16" t="s">
        <v>21</v>
      </c>
      <c r="F113" s="17"/>
      <c r="G113" s="17">
        <v>0.83</v>
      </c>
      <c r="H113" s="17">
        <f t="shared" si="4"/>
        <v>269.77000000000021</v>
      </c>
      <c r="I113" s="17">
        <f t="shared" si="5"/>
        <v>-414.87999999999994</v>
      </c>
      <c r="J113" s="17">
        <f t="shared" si="6"/>
        <v>269.77000000000021</v>
      </c>
      <c r="K113" s="17">
        <v>645.65</v>
      </c>
      <c r="L113" s="17">
        <f t="shared" si="7"/>
        <v>230.77000000000021</v>
      </c>
      <c r="M113" s="17"/>
    </row>
    <row r="114" spans="1:13" x14ac:dyDescent="0.25">
      <c r="A114" s="14">
        <v>109</v>
      </c>
      <c r="B114" s="15">
        <v>40820</v>
      </c>
      <c r="C114" s="15">
        <v>40820</v>
      </c>
      <c r="D114" s="15"/>
      <c r="E114" s="16" t="s">
        <v>22</v>
      </c>
      <c r="F114" s="17"/>
      <c r="G114" s="17">
        <v>43.75</v>
      </c>
      <c r="H114" s="17">
        <f t="shared" si="4"/>
        <v>313.52000000000021</v>
      </c>
      <c r="I114" s="17">
        <f t="shared" si="5"/>
        <v>-371.12999999999994</v>
      </c>
      <c r="J114" s="17">
        <f t="shared" si="6"/>
        <v>313.52000000000021</v>
      </c>
      <c r="K114" s="17">
        <v>645.65</v>
      </c>
      <c r="L114" s="17">
        <f t="shared" si="7"/>
        <v>274.52000000000021</v>
      </c>
      <c r="M114" s="17"/>
    </row>
    <row r="115" spans="1:13" x14ac:dyDescent="0.25">
      <c r="A115" s="14">
        <v>110</v>
      </c>
      <c r="B115" s="15">
        <v>40820</v>
      </c>
      <c r="C115" s="15"/>
      <c r="D115" s="15">
        <v>40841</v>
      </c>
      <c r="E115" s="16" t="s">
        <v>1029</v>
      </c>
      <c r="F115" s="17"/>
      <c r="G115" s="17"/>
      <c r="H115" s="17">
        <f t="shared" si="4"/>
        <v>313.52000000000021</v>
      </c>
      <c r="I115" s="17">
        <f t="shared" si="5"/>
        <v>-371.12999999999994</v>
      </c>
      <c r="J115" s="17">
        <f t="shared" si="6"/>
        <v>313.52000000000021</v>
      </c>
      <c r="K115" s="17">
        <v>645.65</v>
      </c>
      <c r="L115" s="17">
        <f t="shared" si="7"/>
        <v>274.52000000000021</v>
      </c>
      <c r="M115" s="17" t="s">
        <v>1030</v>
      </c>
    </row>
    <row r="116" spans="1:13" x14ac:dyDescent="0.25">
      <c r="A116" s="14">
        <v>111</v>
      </c>
      <c r="B116" s="15">
        <v>40822</v>
      </c>
      <c r="C116" s="15">
        <v>40850</v>
      </c>
      <c r="D116" s="15"/>
      <c r="E116" s="16" t="s">
        <v>21</v>
      </c>
      <c r="F116" s="17"/>
      <c r="G116" s="17">
        <v>3.04</v>
      </c>
      <c r="H116" s="17">
        <f t="shared" si="4"/>
        <v>316.56000000000023</v>
      </c>
      <c r="I116" s="17">
        <f t="shared" si="5"/>
        <v>-368.08999999999992</v>
      </c>
      <c r="J116" s="17">
        <f t="shared" si="6"/>
        <v>316.56000000000023</v>
      </c>
      <c r="K116" s="17">
        <v>645.65</v>
      </c>
      <c r="L116" s="17">
        <f t="shared" si="7"/>
        <v>277.56000000000023</v>
      </c>
      <c r="M116" s="17"/>
    </row>
    <row r="117" spans="1:13" x14ac:dyDescent="0.25">
      <c r="A117" s="14">
        <v>112</v>
      </c>
      <c r="B117" s="15">
        <v>40823</v>
      </c>
      <c r="C117" s="15">
        <v>40850</v>
      </c>
      <c r="D117" s="15"/>
      <c r="E117" s="16" t="s">
        <v>21</v>
      </c>
      <c r="F117" s="17"/>
      <c r="G117" s="17">
        <v>0.83</v>
      </c>
      <c r="H117" s="17">
        <f t="shared" si="4"/>
        <v>317.39000000000021</v>
      </c>
      <c r="I117" s="17">
        <f t="shared" si="5"/>
        <v>-367.25999999999993</v>
      </c>
      <c r="J117" s="17">
        <f t="shared" si="6"/>
        <v>317.39000000000021</v>
      </c>
      <c r="K117" s="17">
        <v>645.65</v>
      </c>
      <c r="L117" s="17">
        <f t="shared" si="7"/>
        <v>278.39000000000021</v>
      </c>
      <c r="M117" s="17"/>
    </row>
    <row r="118" spans="1:13" x14ac:dyDescent="0.25">
      <c r="A118" s="14">
        <v>113</v>
      </c>
      <c r="B118" s="15">
        <v>40850</v>
      </c>
      <c r="C118" s="15">
        <v>40850</v>
      </c>
      <c r="D118" s="15"/>
      <c r="E118" s="16" t="s">
        <v>22</v>
      </c>
      <c r="F118" s="17"/>
      <c r="G118" s="17">
        <v>119.25</v>
      </c>
      <c r="H118" s="17">
        <f t="shared" si="4"/>
        <v>436.64000000000021</v>
      </c>
      <c r="I118" s="17">
        <f t="shared" si="5"/>
        <v>-248.00999999999993</v>
      </c>
      <c r="J118" s="17">
        <f t="shared" si="6"/>
        <v>436.64000000000021</v>
      </c>
      <c r="K118" s="17">
        <v>645.65</v>
      </c>
      <c r="L118" s="17">
        <f t="shared" si="7"/>
        <v>397.64000000000021</v>
      </c>
      <c r="M118" s="17"/>
    </row>
    <row r="119" spans="1:13" x14ac:dyDescent="0.25">
      <c r="A119" s="14">
        <v>114</v>
      </c>
      <c r="B119" s="15">
        <v>40850</v>
      </c>
      <c r="C119" s="15"/>
      <c r="D119" s="15">
        <v>40875</v>
      </c>
      <c r="E119" s="16" t="s">
        <v>1031</v>
      </c>
      <c r="F119" s="17"/>
      <c r="G119" s="17"/>
      <c r="H119" s="17">
        <f t="shared" si="4"/>
        <v>436.64000000000021</v>
      </c>
      <c r="I119" s="17">
        <f t="shared" si="5"/>
        <v>-248.00999999999993</v>
      </c>
      <c r="J119" s="17">
        <f t="shared" si="6"/>
        <v>436.64000000000021</v>
      </c>
      <c r="K119" s="17">
        <v>645.65</v>
      </c>
      <c r="L119" s="17">
        <f t="shared" si="7"/>
        <v>397.64000000000021</v>
      </c>
      <c r="M119" s="17" t="s">
        <v>1032</v>
      </c>
    </row>
    <row r="120" spans="1:13" x14ac:dyDescent="0.25">
      <c r="A120" s="14">
        <v>115</v>
      </c>
      <c r="B120" s="15">
        <v>40851</v>
      </c>
      <c r="C120" s="15">
        <v>40883</v>
      </c>
      <c r="D120" s="15"/>
      <c r="E120" s="16" t="s">
        <v>21</v>
      </c>
      <c r="F120" s="17"/>
      <c r="G120" s="17">
        <v>3.04</v>
      </c>
      <c r="H120" s="17">
        <f t="shared" si="4"/>
        <v>439.68000000000023</v>
      </c>
      <c r="I120" s="17">
        <f t="shared" si="5"/>
        <v>-244.96999999999994</v>
      </c>
      <c r="J120" s="17">
        <f t="shared" si="6"/>
        <v>439.68000000000023</v>
      </c>
      <c r="K120" s="17">
        <v>645.65</v>
      </c>
      <c r="L120" s="17">
        <f t="shared" si="7"/>
        <v>400.68000000000023</v>
      </c>
      <c r="M120" s="17"/>
    </row>
    <row r="121" spans="1:13" x14ac:dyDescent="0.25">
      <c r="A121" s="14">
        <v>116</v>
      </c>
      <c r="B121" s="15">
        <v>40854</v>
      </c>
      <c r="C121" s="15">
        <v>40883</v>
      </c>
      <c r="D121" s="15"/>
      <c r="E121" s="16" t="s">
        <v>21</v>
      </c>
      <c r="F121" s="17"/>
      <c r="G121" s="17">
        <v>0.83</v>
      </c>
      <c r="H121" s="17">
        <f t="shared" si="4"/>
        <v>440.51000000000022</v>
      </c>
      <c r="I121" s="17">
        <f t="shared" si="5"/>
        <v>-244.13999999999993</v>
      </c>
      <c r="J121" s="17">
        <f t="shared" si="6"/>
        <v>440.51000000000022</v>
      </c>
      <c r="K121" s="17">
        <v>645.65</v>
      </c>
      <c r="L121" s="17">
        <f t="shared" si="7"/>
        <v>401.51000000000022</v>
      </c>
      <c r="M121" s="17"/>
    </row>
    <row r="122" spans="1:13" x14ac:dyDescent="0.25">
      <c r="A122" s="14">
        <v>117</v>
      </c>
      <c r="B122" s="15">
        <v>40854</v>
      </c>
      <c r="C122" s="15"/>
      <c r="D122" s="15"/>
      <c r="E122" s="16" t="s">
        <v>1033</v>
      </c>
      <c r="F122" s="17"/>
      <c r="G122" s="17"/>
      <c r="H122" s="17">
        <f t="shared" si="4"/>
        <v>440.51000000000022</v>
      </c>
      <c r="I122" s="17">
        <f t="shared" si="5"/>
        <v>-244.13999999999993</v>
      </c>
      <c r="J122" s="17">
        <f t="shared" si="6"/>
        <v>440.51000000000022</v>
      </c>
      <c r="K122" s="17">
        <v>645.65</v>
      </c>
      <c r="L122" s="17">
        <f t="shared" si="7"/>
        <v>401.51000000000022</v>
      </c>
      <c r="M122" s="17"/>
    </row>
    <row r="123" spans="1:13" x14ac:dyDescent="0.25">
      <c r="A123" s="14">
        <v>118</v>
      </c>
      <c r="B123" s="15">
        <v>40869</v>
      </c>
      <c r="C123" s="15">
        <v>40883</v>
      </c>
      <c r="D123" s="15"/>
      <c r="E123" s="16" t="s">
        <v>31</v>
      </c>
      <c r="F123" s="17">
        <v>648</v>
      </c>
      <c r="G123" s="17"/>
      <c r="H123" s="17">
        <f t="shared" si="4"/>
        <v>-207.48999999999978</v>
      </c>
      <c r="I123" s="17">
        <f t="shared" si="5"/>
        <v>-892.13999999999987</v>
      </c>
      <c r="J123" s="17">
        <f t="shared" si="6"/>
        <v>-207.48999999999978</v>
      </c>
      <c r="K123" s="17">
        <v>645.65</v>
      </c>
      <c r="L123" s="17">
        <f t="shared" si="7"/>
        <v>-246.48999999999978</v>
      </c>
      <c r="M123" s="17" t="s">
        <v>96</v>
      </c>
    </row>
    <row r="124" spans="1:13" x14ac:dyDescent="0.25">
      <c r="A124" s="14">
        <v>119</v>
      </c>
      <c r="B124" s="15">
        <v>40869</v>
      </c>
      <c r="C124" s="15"/>
      <c r="D124" s="15"/>
      <c r="E124" s="16" t="s">
        <v>1034</v>
      </c>
      <c r="F124" s="17"/>
      <c r="G124" s="17"/>
      <c r="H124" s="17">
        <f t="shared" si="4"/>
        <v>-207.48999999999978</v>
      </c>
      <c r="I124" s="17">
        <f t="shared" si="5"/>
        <v>-892.13999999999987</v>
      </c>
      <c r="J124" s="17">
        <f t="shared" si="6"/>
        <v>-207.48999999999978</v>
      </c>
      <c r="K124" s="17">
        <v>645.65</v>
      </c>
      <c r="L124" s="17">
        <f t="shared" si="7"/>
        <v>-246.48999999999978</v>
      </c>
      <c r="M124" s="17"/>
    </row>
    <row r="125" spans="1:13" x14ac:dyDescent="0.25">
      <c r="A125" s="14">
        <v>120</v>
      </c>
      <c r="B125" s="15">
        <v>40731</v>
      </c>
      <c r="C125" s="15"/>
      <c r="D125" s="15"/>
      <c r="E125" s="16" t="s">
        <v>1035</v>
      </c>
      <c r="F125" s="17"/>
      <c r="G125" s="17"/>
      <c r="H125" s="17">
        <f t="shared" si="4"/>
        <v>-207.48999999999978</v>
      </c>
      <c r="I125" s="17">
        <f t="shared" si="5"/>
        <v>-892.13999999999987</v>
      </c>
      <c r="J125" s="17">
        <f t="shared" si="6"/>
        <v>-207.48999999999978</v>
      </c>
      <c r="K125" s="17">
        <v>645.65</v>
      </c>
      <c r="L125" s="17">
        <f t="shared" si="7"/>
        <v>-246.48999999999978</v>
      </c>
      <c r="M125" s="17" t="s">
        <v>1036</v>
      </c>
    </row>
    <row r="126" spans="1:13" x14ac:dyDescent="0.25">
      <c r="B126" s="1"/>
      <c r="C126" s="1"/>
      <c r="D126" s="2"/>
    </row>
    <row r="127" spans="1:13" x14ac:dyDescent="0.25">
      <c r="B127" s="1"/>
      <c r="C127" s="1"/>
      <c r="D127" s="2"/>
    </row>
    <row r="128" spans="1:13" x14ac:dyDescent="0.25">
      <c r="B128" s="1"/>
      <c r="C128" s="1"/>
      <c r="D128" s="2"/>
      <c r="E128" s="6" t="s">
        <v>6</v>
      </c>
      <c r="F128" s="5"/>
      <c r="G128" s="5"/>
      <c r="H128" s="9" t="s">
        <v>7</v>
      </c>
      <c r="I128" s="9" t="s">
        <v>8</v>
      </c>
    </row>
    <row r="129" spans="2:9" x14ac:dyDescent="0.25">
      <c r="B129" s="1"/>
      <c r="C129" s="1"/>
      <c r="D129" s="2"/>
      <c r="E129" s="5"/>
      <c r="F129" s="5"/>
      <c r="G129" s="5"/>
      <c r="H129" s="10" t="s">
        <v>3</v>
      </c>
      <c r="I129" s="10" t="s">
        <v>4</v>
      </c>
    </row>
    <row r="130" spans="2:9" x14ac:dyDescent="0.25">
      <c r="B130" s="1"/>
      <c r="C130" s="1"/>
      <c r="D130" s="2"/>
      <c r="E130" s="7" t="s">
        <v>9</v>
      </c>
      <c r="F130" s="8"/>
      <c r="G130" s="8"/>
      <c r="H130" s="3">
        <f>+H125</f>
        <v>-207.48999999999978</v>
      </c>
      <c r="I130" s="3">
        <f>+J125</f>
        <v>-207.48999999999978</v>
      </c>
    </row>
    <row r="131" spans="2:9" x14ac:dyDescent="0.25">
      <c r="B131" s="1"/>
      <c r="C131" s="1"/>
      <c r="D131" s="2"/>
      <c r="E131" s="7" t="s">
        <v>1037</v>
      </c>
      <c r="F131" s="8"/>
      <c r="G131" s="8"/>
      <c r="H131" s="3">
        <v>-645.65</v>
      </c>
      <c r="I131" s="3"/>
    </row>
    <row r="132" spans="2:9" x14ac:dyDescent="0.25">
      <c r="B132" s="1"/>
      <c r="C132" s="1"/>
      <c r="D132" s="2"/>
      <c r="E132" s="7" t="s">
        <v>1038</v>
      </c>
      <c r="F132" s="8"/>
      <c r="G132" s="8"/>
      <c r="H132" s="3">
        <v>-13</v>
      </c>
      <c r="I132" s="3">
        <v>-13</v>
      </c>
    </row>
    <row r="133" spans="2:9" x14ac:dyDescent="0.25">
      <c r="B133" s="1"/>
      <c r="C133" s="1"/>
      <c r="E133" s="7" t="s">
        <v>1039</v>
      </c>
      <c r="F133" s="8"/>
      <c r="G133" s="8"/>
      <c r="H133" s="3">
        <v>-13</v>
      </c>
      <c r="I133" s="3">
        <v>-13</v>
      </c>
    </row>
    <row r="134" spans="2:9" x14ac:dyDescent="0.25">
      <c r="B134" s="1"/>
      <c r="C134" s="1"/>
      <c r="E134" s="7" t="s">
        <v>1040</v>
      </c>
      <c r="F134" s="8"/>
      <c r="G134" s="8"/>
      <c r="H134" s="3">
        <v>-13</v>
      </c>
      <c r="I134" s="3">
        <v>-13</v>
      </c>
    </row>
    <row r="135" spans="2:9" x14ac:dyDescent="0.25">
      <c r="B135" s="1"/>
      <c r="C135" s="1"/>
      <c r="E135" s="11" t="s">
        <v>5</v>
      </c>
      <c r="F135" s="12"/>
      <c r="G135" s="12"/>
      <c r="H135" s="13">
        <f>SUM(H130:H134)</f>
        <v>-892.13999999999976</v>
      </c>
      <c r="I135" s="13">
        <f>SUM(I130:I134)</f>
        <v>-246.48999999999978</v>
      </c>
    </row>
    <row r="136" spans="2:9" x14ac:dyDescent="0.25">
      <c r="E136" s="5"/>
      <c r="F136" s="5"/>
      <c r="G136" s="5"/>
      <c r="H136" s="5"/>
      <c r="I136" s="5"/>
    </row>
  </sheetData>
  <mergeCells count="14">
    <mergeCell ref="J3:J5"/>
    <mergeCell ref="K3:K5"/>
    <mergeCell ref="L3:L5"/>
    <mergeCell ref="M3:M5"/>
    <mergeCell ref="A1:M1"/>
    <mergeCell ref="A3:A5"/>
    <mergeCell ref="B3:B5"/>
    <mergeCell ref="C3:C5"/>
    <mergeCell ref="D3:D5"/>
    <mergeCell ref="E3:E5"/>
    <mergeCell ref="F3:F5"/>
    <mergeCell ref="G3:G5"/>
    <mergeCell ref="H3:H5"/>
    <mergeCell ref="I3:I5"/>
  </mergeCells>
  <pageMargins left="0.25" right="0.25" top="0.75" bottom="0.75" header="0.3" footer="0.3"/>
  <pageSetup paperSize="5" orientation="landscape" r:id="rId1"/>
  <headerFooter>
    <oddFooter>Page 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9"/>
  <sheetViews>
    <sheetView view="pageLayout" zoomScaleNormal="100" workbookViewId="0">
      <selection activeCell="A2" sqref="A2"/>
    </sheetView>
  </sheetViews>
  <sheetFormatPr defaultColWidth="9.140625" defaultRowHeight="15" x14ac:dyDescent="0.25"/>
  <cols>
    <col min="1" max="1" width="5.7109375" customWidth="1"/>
    <col min="2" max="2" width="8.28515625" customWidth="1"/>
    <col min="3" max="3" width="7.7109375" customWidth="1"/>
    <col min="4" max="4" width="8.85546875" customWidth="1"/>
    <col min="5" max="5" width="22.7109375" customWidth="1"/>
    <col min="6" max="11" width="8.85546875" customWidth="1"/>
    <col min="12" max="12" width="9.42578125" customWidth="1"/>
    <col min="13" max="13" width="54.85546875" customWidth="1"/>
  </cols>
  <sheetData>
    <row r="1" spans="1:13" x14ac:dyDescent="0.25">
      <c r="A1" s="48" t="s">
        <v>1041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</row>
    <row r="2" spans="1:13" x14ac:dyDescent="0.25">
      <c r="A2" s="4"/>
      <c r="B2" s="4"/>
    </row>
    <row r="3" spans="1:13" ht="15" customHeight="1" x14ac:dyDescent="0.25">
      <c r="A3" s="45" t="s">
        <v>10</v>
      </c>
      <c r="B3" s="45" t="s">
        <v>11</v>
      </c>
      <c r="C3" s="45" t="s">
        <v>12</v>
      </c>
      <c r="D3" s="45" t="s">
        <v>19</v>
      </c>
      <c r="E3" s="45" t="s">
        <v>13</v>
      </c>
      <c r="F3" s="45" t="s">
        <v>14</v>
      </c>
      <c r="G3" s="45" t="s">
        <v>15</v>
      </c>
      <c r="H3" s="45" t="s">
        <v>16</v>
      </c>
      <c r="I3" s="45" t="s">
        <v>17</v>
      </c>
      <c r="J3" s="45" t="s">
        <v>18</v>
      </c>
      <c r="K3" s="45" t="s">
        <v>97</v>
      </c>
      <c r="L3" s="45" t="s">
        <v>98</v>
      </c>
      <c r="M3" s="45" t="s">
        <v>99</v>
      </c>
    </row>
    <row r="4" spans="1:13" ht="15" customHeight="1" x14ac:dyDescent="0.25">
      <c r="A4" s="46"/>
      <c r="B4" s="46"/>
      <c r="C4" s="46"/>
      <c r="D4" s="46"/>
      <c r="E4" s="46"/>
      <c r="F4" s="46" t="s">
        <v>1</v>
      </c>
      <c r="G4" s="46" t="s">
        <v>2</v>
      </c>
      <c r="H4" s="46"/>
      <c r="I4" s="46"/>
      <c r="J4" s="46"/>
      <c r="K4" s="46" t="s">
        <v>100</v>
      </c>
      <c r="L4" s="46"/>
      <c r="M4" s="46"/>
    </row>
    <row r="5" spans="1:13" x14ac:dyDescent="0.25">
      <c r="A5" s="47"/>
      <c r="B5" s="47"/>
      <c r="C5" s="47"/>
      <c r="D5" s="47"/>
      <c r="E5" s="47"/>
      <c r="F5" s="47"/>
      <c r="G5" s="47"/>
      <c r="H5" s="47"/>
      <c r="I5" s="47"/>
      <c r="J5" s="47"/>
      <c r="K5" s="47" t="s">
        <v>101</v>
      </c>
      <c r="L5" s="47"/>
      <c r="M5" s="47"/>
    </row>
    <row r="6" spans="1:13" x14ac:dyDescent="0.25">
      <c r="A6" s="14">
        <v>1</v>
      </c>
      <c r="B6" s="15"/>
      <c r="C6" s="15"/>
      <c r="D6" s="16"/>
      <c r="E6" s="16" t="s">
        <v>0</v>
      </c>
      <c r="F6" s="17"/>
      <c r="G6" s="17"/>
      <c r="H6" s="17">
        <v>926.74</v>
      </c>
      <c r="I6" s="17">
        <v>926.74</v>
      </c>
      <c r="J6" s="17">
        <v>926.74</v>
      </c>
      <c r="K6" s="17">
        <v>0</v>
      </c>
      <c r="L6" s="17">
        <v>926.74</v>
      </c>
      <c r="M6" s="17" t="s">
        <v>897</v>
      </c>
    </row>
    <row r="7" spans="1:13" x14ac:dyDescent="0.25">
      <c r="A7" s="14">
        <v>2</v>
      </c>
      <c r="B7" s="15">
        <v>40094</v>
      </c>
      <c r="C7" s="15">
        <v>40094</v>
      </c>
      <c r="D7" s="15"/>
      <c r="E7" s="16" t="s">
        <v>22</v>
      </c>
      <c r="F7" s="17"/>
      <c r="G7" s="17">
        <v>62.68</v>
      </c>
      <c r="H7" s="17">
        <f t="shared" ref="H7:H70" si="0">H6-F7+G7</f>
        <v>989.42</v>
      </c>
      <c r="I7" s="17">
        <f>I6-F7+G7</f>
        <v>989.42</v>
      </c>
      <c r="J7" s="17">
        <f>J6+G7-F7</f>
        <v>989.42</v>
      </c>
      <c r="K7" s="17">
        <v>0</v>
      </c>
      <c r="L7" s="17">
        <f>L6-F7+G7</f>
        <v>989.42</v>
      </c>
      <c r="M7" s="17"/>
    </row>
    <row r="8" spans="1:13" x14ac:dyDescent="0.25">
      <c r="A8" s="14">
        <v>3</v>
      </c>
      <c r="B8" s="15">
        <v>40094</v>
      </c>
      <c r="C8" s="15"/>
      <c r="D8" s="15">
        <v>40114</v>
      </c>
      <c r="E8" s="16" t="s">
        <v>1042</v>
      </c>
      <c r="F8" s="17"/>
      <c r="G8" s="17"/>
      <c r="H8" s="17">
        <f t="shared" si="0"/>
        <v>989.42</v>
      </c>
      <c r="I8" s="17">
        <f t="shared" ref="I8:I71" si="1">I7-F8+G8</f>
        <v>989.42</v>
      </c>
      <c r="J8" s="17">
        <f t="shared" ref="J8:J71" si="2">J7+G8-F8</f>
        <v>989.42</v>
      </c>
      <c r="K8" s="17">
        <v>0</v>
      </c>
      <c r="L8" s="17">
        <f t="shared" ref="L8:L71" si="3">L7-F8+G8</f>
        <v>989.42</v>
      </c>
      <c r="M8" s="17"/>
    </row>
    <row r="9" spans="1:13" x14ac:dyDescent="0.25">
      <c r="A9" s="14">
        <v>4</v>
      </c>
      <c r="B9" s="15">
        <v>40098</v>
      </c>
      <c r="C9" s="15"/>
      <c r="D9" s="15">
        <v>40106</v>
      </c>
      <c r="E9" s="16" t="s">
        <v>1043</v>
      </c>
      <c r="F9" s="17"/>
      <c r="G9" s="17"/>
      <c r="H9" s="17">
        <f t="shared" si="0"/>
        <v>989.42</v>
      </c>
      <c r="I9" s="17">
        <f t="shared" si="1"/>
        <v>989.42</v>
      </c>
      <c r="J9" s="17">
        <f t="shared" si="2"/>
        <v>989.42</v>
      </c>
      <c r="K9" s="17">
        <v>0</v>
      </c>
      <c r="L9" s="17">
        <f t="shared" si="3"/>
        <v>989.42</v>
      </c>
      <c r="M9" s="17" t="s">
        <v>747</v>
      </c>
    </row>
    <row r="10" spans="1:13" x14ac:dyDescent="0.25">
      <c r="A10" s="14">
        <v>5</v>
      </c>
      <c r="B10" s="15">
        <v>40098</v>
      </c>
      <c r="C10" s="15">
        <v>40123</v>
      </c>
      <c r="D10" s="15"/>
      <c r="E10" s="16" t="s">
        <v>21</v>
      </c>
      <c r="F10" s="17"/>
      <c r="G10" s="17">
        <v>3.3</v>
      </c>
      <c r="H10" s="17">
        <f t="shared" si="0"/>
        <v>992.71999999999991</v>
      </c>
      <c r="I10" s="17">
        <f t="shared" si="1"/>
        <v>992.71999999999991</v>
      </c>
      <c r="J10" s="17">
        <f t="shared" si="2"/>
        <v>992.71999999999991</v>
      </c>
      <c r="K10" s="17">
        <v>0</v>
      </c>
      <c r="L10" s="17">
        <f t="shared" si="3"/>
        <v>992.71999999999991</v>
      </c>
      <c r="M10" s="17"/>
    </row>
    <row r="11" spans="1:13" x14ac:dyDescent="0.25">
      <c r="A11" s="14">
        <v>6</v>
      </c>
      <c r="B11" s="15">
        <v>40099</v>
      </c>
      <c r="C11" s="15">
        <v>40123</v>
      </c>
      <c r="D11" s="15"/>
      <c r="E11" s="16" t="s">
        <v>21</v>
      </c>
      <c r="F11" s="17"/>
      <c r="G11" s="17">
        <v>4.55</v>
      </c>
      <c r="H11" s="17">
        <f t="shared" si="0"/>
        <v>997.26999999999987</v>
      </c>
      <c r="I11" s="17">
        <f t="shared" si="1"/>
        <v>997.26999999999987</v>
      </c>
      <c r="J11" s="17">
        <f t="shared" si="2"/>
        <v>997.26999999999987</v>
      </c>
      <c r="K11" s="17">
        <v>0</v>
      </c>
      <c r="L11" s="17">
        <f t="shared" si="3"/>
        <v>997.26999999999987</v>
      </c>
      <c r="M11" s="17"/>
    </row>
    <row r="12" spans="1:13" x14ac:dyDescent="0.25">
      <c r="A12" s="14">
        <v>7</v>
      </c>
      <c r="B12" s="15">
        <v>40100</v>
      </c>
      <c r="C12" s="15">
        <v>40123</v>
      </c>
      <c r="D12" s="15"/>
      <c r="E12" s="16" t="s">
        <v>21</v>
      </c>
      <c r="F12" s="17"/>
      <c r="G12" s="17">
        <v>1.34</v>
      </c>
      <c r="H12" s="17">
        <f t="shared" si="0"/>
        <v>998.6099999999999</v>
      </c>
      <c r="I12" s="17">
        <f t="shared" si="1"/>
        <v>998.6099999999999</v>
      </c>
      <c r="J12" s="17">
        <f t="shared" si="2"/>
        <v>998.6099999999999</v>
      </c>
      <c r="K12" s="17">
        <v>0</v>
      </c>
      <c r="L12" s="17">
        <f t="shared" si="3"/>
        <v>998.6099999999999</v>
      </c>
      <c r="M12" s="17"/>
    </row>
    <row r="13" spans="1:13" x14ac:dyDescent="0.25">
      <c r="A13" s="14">
        <v>8</v>
      </c>
      <c r="B13" s="15">
        <v>40108</v>
      </c>
      <c r="C13" s="27"/>
      <c r="D13" s="15"/>
      <c r="E13" s="16" t="s">
        <v>1044</v>
      </c>
      <c r="F13" s="17"/>
      <c r="G13" s="17"/>
      <c r="H13" s="17">
        <f t="shared" si="0"/>
        <v>998.6099999999999</v>
      </c>
      <c r="I13" s="17">
        <f t="shared" si="1"/>
        <v>998.6099999999999</v>
      </c>
      <c r="J13" s="17">
        <f t="shared" si="2"/>
        <v>998.6099999999999</v>
      </c>
      <c r="K13" s="17">
        <v>0</v>
      </c>
      <c r="L13" s="17">
        <f t="shared" si="3"/>
        <v>998.6099999999999</v>
      </c>
      <c r="M13" s="17"/>
    </row>
    <row r="14" spans="1:13" x14ac:dyDescent="0.25">
      <c r="A14" s="14">
        <v>9</v>
      </c>
      <c r="B14" s="15">
        <v>40119</v>
      </c>
      <c r="C14" s="15"/>
      <c r="D14" s="15"/>
      <c r="E14" s="16" t="s">
        <v>27</v>
      </c>
      <c r="F14" s="17"/>
      <c r="G14" s="17"/>
      <c r="H14" s="17">
        <f t="shared" si="0"/>
        <v>998.6099999999999</v>
      </c>
      <c r="I14" s="17">
        <f>I13-F14+G14-981.3</f>
        <v>17.309999999999945</v>
      </c>
      <c r="J14" s="17">
        <f t="shared" si="2"/>
        <v>998.6099999999999</v>
      </c>
      <c r="K14" s="17">
        <v>981.3</v>
      </c>
      <c r="L14" s="17">
        <f t="shared" si="3"/>
        <v>998.6099999999999</v>
      </c>
      <c r="M14" s="17" t="s">
        <v>1045</v>
      </c>
    </row>
    <row r="15" spans="1:13" x14ac:dyDescent="0.25">
      <c r="A15" s="14">
        <v>10</v>
      </c>
      <c r="B15" s="15">
        <v>40119</v>
      </c>
      <c r="C15" s="15">
        <v>40123</v>
      </c>
      <c r="D15" s="15"/>
      <c r="E15" s="16" t="s">
        <v>28</v>
      </c>
      <c r="F15" s="17"/>
      <c r="G15" s="17">
        <v>37</v>
      </c>
      <c r="H15" s="17">
        <f t="shared" si="0"/>
        <v>1035.6099999999999</v>
      </c>
      <c r="I15" s="17">
        <f t="shared" si="1"/>
        <v>54.309999999999945</v>
      </c>
      <c r="J15" s="17">
        <f t="shared" si="2"/>
        <v>1035.6099999999999</v>
      </c>
      <c r="K15" s="17">
        <v>981.3</v>
      </c>
      <c r="L15" s="17">
        <f t="shared" si="3"/>
        <v>1035.6099999999999</v>
      </c>
      <c r="M15" s="17"/>
    </row>
    <row r="16" spans="1:13" x14ac:dyDescent="0.25">
      <c r="A16" s="14">
        <v>11</v>
      </c>
      <c r="B16" s="15">
        <v>40123</v>
      </c>
      <c r="C16" s="15"/>
      <c r="D16" s="15"/>
      <c r="E16" s="16" t="s">
        <v>22</v>
      </c>
      <c r="F16" s="17"/>
      <c r="G16" s="17">
        <v>62.65</v>
      </c>
      <c r="H16" s="17">
        <f t="shared" si="0"/>
        <v>1098.26</v>
      </c>
      <c r="I16" s="17">
        <f t="shared" si="1"/>
        <v>116.95999999999995</v>
      </c>
      <c r="J16" s="17">
        <f t="shared" si="2"/>
        <v>1098.26</v>
      </c>
      <c r="K16" s="17">
        <v>981.3</v>
      </c>
      <c r="L16" s="17">
        <f t="shared" si="3"/>
        <v>1098.26</v>
      </c>
      <c r="M16" s="17"/>
    </row>
    <row r="17" spans="1:13" x14ac:dyDescent="0.25">
      <c r="A17" s="14">
        <v>12</v>
      </c>
      <c r="B17" s="15">
        <v>40123</v>
      </c>
      <c r="C17" s="15"/>
      <c r="D17" s="15">
        <v>40147</v>
      </c>
      <c r="E17" s="16" t="s">
        <v>1046</v>
      </c>
      <c r="F17" s="17"/>
      <c r="G17" s="17"/>
      <c r="H17" s="17">
        <f t="shared" si="0"/>
        <v>1098.26</v>
      </c>
      <c r="I17" s="17">
        <f t="shared" si="1"/>
        <v>116.95999999999995</v>
      </c>
      <c r="J17" s="17">
        <f t="shared" si="2"/>
        <v>1098.26</v>
      </c>
      <c r="K17" s="17">
        <v>981.3</v>
      </c>
      <c r="L17" s="17">
        <f t="shared" si="3"/>
        <v>1098.26</v>
      </c>
      <c r="M17" s="17"/>
    </row>
    <row r="18" spans="1:13" x14ac:dyDescent="0.25">
      <c r="A18" s="14">
        <v>13</v>
      </c>
      <c r="B18" s="15">
        <v>40129</v>
      </c>
      <c r="C18" s="15">
        <v>40156</v>
      </c>
      <c r="D18" s="15"/>
      <c r="E18" s="16" t="s">
        <v>21</v>
      </c>
      <c r="F18" s="17"/>
      <c r="G18" s="17">
        <v>1.44</v>
      </c>
      <c r="H18" s="17">
        <f t="shared" si="0"/>
        <v>1099.7</v>
      </c>
      <c r="I18" s="17">
        <f t="shared" si="1"/>
        <v>118.39999999999995</v>
      </c>
      <c r="J18" s="17">
        <f t="shared" si="2"/>
        <v>1099.7</v>
      </c>
      <c r="K18" s="17">
        <v>981.3</v>
      </c>
      <c r="L18" s="17">
        <f t="shared" si="3"/>
        <v>1099.7</v>
      </c>
      <c r="M18" s="17"/>
    </row>
    <row r="19" spans="1:13" x14ac:dyDescent="0.25">
      <c r="A19" s="14">
        <v>14</v>
      </c>
      <c r="B19" s="15">
        <v>40156</v>
      </c>
      <c r="C19" s="15">
        <v>40156</v>
      </c>
      <c r="D19" s="15"/>
      <c r="E19" s="16" t="s">
        <v>22</v>
      </c>
      <c r="F19" s="17"/>
      <c r="G19" s="17">
        <v>178.36</v>
      </c>
      <c r="H19" s="17">
        <f t="shared" si="0"/>
        <v>1278.06</v>
      </c>
      <c r="I19" s="17">
        <f t="shared" si="1"/>
        <v>296.76</v>
      </c>
      <c r="J19" s="17">
        <f t="shared" si="2"/>
        <v>1278.06</v>
      </c>
      <c r="K19" s="17">
        <v>981.3</v>
      </c>
      <c r="L19" s="17">
        <f t="shared" si="3"/>
        <v>1278.06</v>
      </c>
      <c r="M19" s="17"/>
    </row>
    <row r="20" spans="1:13" x14ac:dyDescent="0.25">
      <c r="A20" s="14">
        <v>15</v>
      </c>
      <c r="B20" s="15">
        <v>40156</v>
      </c>
      <c r="C20" s="15"/>
      <c r="D20" s="15">
        <v>40177</v>
      </c>
      <c r="E20" s="16" t="s">
        <v>1047</v>
      </c>
      <c r="F20" s="17"/>
      <c r="G20" s="17"/>
      <c r="H20" s="17">
        <f t="shared" si="0"/>
        <v>1278.06</v>
      </c>
      <c r="I20" s="17">
        <f t="shared" si="1"/>
        <v>296.76</v>
      </c>
      <c r="J20" s="17">
        <f t="shared" si="2"/>
        <v>1278.06</v>
      </c>
      <c r="K20" s="17">
        <v>981.3</v>
      </c>
      <c r="L20" s="17">
        <f t="shared" si="3"/>
        <v>1278.06</v>
      </c>
      <c r="M20" s="17"/>
    </row>
    <row r="21" spans="1:13" x14ac:dyDescent="0.25">
      <c r="A21" s="14">
        <v>16</v>
      </c>
      <c r="B21" s="15">
        <v>40162</v>
      </c>
      <c r="C21" s="15">
        <v>40186</v>
      </c>
      <c r="D21" s="15"/>
      <c r="E21" s="16" t="s">
        <v>21</v>
      </c>
      <c r="F21" s="17"/>
      <c r="G21" s="17">
        <v>2.5299999999999998</v>
      </c>
      <c r="H21" s="17">
        <f t="shared" si="0"/>
        <v>1280.5899999999999</v>
      </c>
      <c r="I21" s="17">
        <f t="shared" si="1"/>
        <v>299.28999999999996</v>
      </c>
      <c r="J21" s="17">
        <f t="shared" si="2"/>
        <v>1280.5899999999999</v>
      </c>
      <c r="K21" s="17">
        <v>981.3</v>
      </c>
      <c r="L21" s="17">
        <f t="shared" si="3"/>
        <v>1280.5899999999999</v>
      </c>
      <c r="M21" s="17"/>
    </row>
    <row r="22" spans="1:13" x14ac:dyDescent="0.25">
      <c r="A22" s="14">
        <v>17</v>
      </c>
      <c r="B22" s="15">
        <v>40179</v>
      </c>
      <c r="C22" s="15">
        <v>40186</v>
      </c>
      <c r="D22" s="15"/>
      <c r="E22" s="16" t="s">
        <v>34</v>
      </c>
      <c r="F22" s="17">
        <v>1.8</v>
      </c>
      <c r="G22" s="17"/>
      <c r="H22" s="17">
        <f t="shared" si="0"/>
        <v>1278.79</v>
      </c>
      <c r="I22" s="17">
        <f t="shared" si="1"/>
        <v>297.48999999999995</v>
      </c>
      <c r="J22" s="17">
        <f t="shared" si="2"/>
        <v>1278.79</v>
      </c>
      <c r="K22" s="17">
        <v>981.3</v>
      </c>
      <c r="L22" s="17">
        <f t="shared" si="3"/>
        <v>1278.79</v>
      </c>
      <c r="M22" s="17"/>
    </row>
    <row r="23" spans="1:13" x14ac:dyDescent="0.25">
      <c r="A23" s="14">
        <v>18</v>
      </c>
      <c r="B23" s="15">
        <v>40186</v>
      </c>
      <c r="C23" s="15">
        <v>40186</v>
      </c>
      <c r="D23" s="15"/>
      <c r="E23" s="16" t="s">
        <v>22</v>
      </c>
      <c r="F23" s="17"/>
      <c r="G23" s="17">
        <v>194.79</v>
      </c>
      <c r="H23" s="17">
        <f t="shared" si="0"/>
        <v>1473.58</v>
      </c>
      <c r="I23" s="17">
        <f t="shared" si="1"/>
        <v>492.28</v>
      </c>
      <c r="J23" s="17">
        <f t="shared" si="2"/>
        <v>1473.58</v>
      </c>
      <c r="K23" s="17">
        <v>981.3</v>
      </c>
      <c r="L23" s="17">
        <f t="shared" si="3"/>
        <v>1473.58</v>
      </c>
      <c r="M23" s="17"/>
    </row>
    <row r="24" spans="1:13" x14ac:dyDescent="0.25">
      <c r="A24" s="14">
        <v>19</v>
      </c>
      <c r="B24" s="15">
        <v>40186</v>
      </c>
      <c r="C24" s="15">
        <v>40186</v>
      </c>
      <c r="D24" s="15"/>
      <c r="E24" s="16" t="s">
        <v>31</v>
      </c>
      <c r="F24" s="17">
        <v>845</v>
      </c>
      <c r="G24" s="17"/>
      <c r="H24" s="17">
        <f t="shared" si="0"/>
        <v>628.57999999999993</v>
      </c>
      <c r="I24" s="17">
        <f t="shared" si="1"/>
        <v>-352.72</v>
      </c>
      <c r="J24" s="17">
        <f t="shared" si="2"/>
        <v>628.57999999999993</v>
      </c>
      <c r="K24" s="17">
        <v>981.3</v>
      </c>
      <c r="L24" s="17">
        <f t="shared" si="3"/>
        <v>628.57999999999993</v>
      </c>
      <c r="M24" s="17" t="s">
        <v>96</v>
      </c>
    </row>
    <row r="25" spans="1:13" x14ac:dyDescent="0.25">
      <c r="A25" s="14">
        <v>20</v>
      </c>
      <c r="B25" s="15">
        <v>40186</v>
      </c>
      <c r="C25" s="15"/>
      <c r="D25" s="15">
        <v>40207</v>
      </c>
      <c r="E25" s="16" t="s">
        <v>1048</v>
      </c>
      <c r="F25" s="17"/>
      <c r="G25" s="17"/>
      <c r="H25" s="17">
        <f t="shared" si="0"/>
        <v>628.57999999999993</v>
      </c>
      <c r="I25" s="17">
        <f t="shared" si="1"/>
        <v>-352.72</v>
      </c>
      <c r="J25" s="17">
        <f t="shared" si="2"/>
        <v>628.57999999999993</v>
      </c>
      <c r="K25" s="17">
        <v>981.3</v>
      </c>
      <c r="L25" s="17">
        <f t="shared" si="3"/>
        <v>628.57999999999993</v>
      </c>
      <c r="M25" s="17"/>
    </row>
    <row r="26" spans="1:13" x14ac:dyDescent="0.25">
      <c r="A26" s="14">
        <v>21</v>
      </c>
      <c r="B26" s="15">
        <v>40193</v>
      </c>
      <c r="C26" s="15">
        <v>40217</v>
      </c>
      <c r="D26" s="15"/>
      <c r="E26" s="16" t="s">
        <v>21</v>
      </c>
      <c r="F26" s="17"/>
      <c r="G26" s="17">
        <v>4.3099999999999996</v>
      </c>
      <c r="H26" s="17">
        <f t="shared" si="0"/>
        <v>632.88999999999987</v>
      </c>
      <c r="I26" s="17">
        <f t="shared" si="1"/>
        <v>-348.41</v>
      </c>
      <c r="J26" s="17">
        <f t="shared" si="2"/>
        <v>632.88999999999987</v>
      </c>
      <c r="K26" s="17">
        <v>981.3</v>
      </c>
      <c r="L26" s="17">
        <f t="shared" si="3"/>
        <v>632.88999999999987</v>
      </c>
      <c r="M26" s="17"/>
    </row>
    <row r="27" spans="1:13" x14ac:dyDescent="0.25">
      <c r="A27" s="14">
        <v>22</v>
      </c>
      <c r="B27" s="15">
        <v>40217</v>
      </c>
      <c r="C27" s="15">
        <v>40217</v>
      </c>
      <c r="D27" s="15"/>
      <c r="E27" s="16" t="s">
        <v>22</v>
      </c>
      <c r="F27" s="17"/>
      <c r="G27" s="17">
        <v>143.68</v>
      </c>
      <c r="H27" s="17">
        <f t="shared" si="0"/>
        <v>776.56999999999994</v>
      </c>
      <c r="I27" s="17">
        <f t="shared" si="1"/>
        <v>-204.73000000000002</v>
      </c>
      <c r="J27" s="17">
        <f t="shared" si="2"/>
        <v>776.56999999999994</v>
      </c>
      <c r="K27" s="17">
        <v>981.3</v>
      </c>
      <c r="L27" s="17">
        <f t="shared" si="3"/>
        <v>776.56999999999994</v>
      </c>
      <c r="M27" s="17"/>
    </row>
    <row r="28" spans="1:13" x14ac:dyDescent="0.25">
      <c r="A28" s="14">
        <v>23</v>
      </c>
      <c r="B28" s="15">
        <v>40217</v>
      </c>
      <c r="C28" s="15"/>
      <c r="D28" s="15">
        <v>40238</v>
      </c>
      <c r="E28" s="16" t="s">
        <v>1049</v>
      </c>
      <c r="F28" s="17"/>
      <c r="G28" s="17"/>
      <c r="H28" s="17">
        <f t="shared" si="0"/>
        <v>776.56999999999994</v>
      </c>
      <c r="I28" s="17">
        <f t="shared" si="1"/>
        <v>-204.73000000000002</v>
      </c>
      <c r="J28" s="17">
        <f t="shared" si="2"/>
        <v>776.56999999999994</v>
      </c>
      <c r="K28" s="17">
        <v>981.3</v>
      </c>
      <c r="L28" s="17">
        <f t="shared" si="3"/>
        <v>776.56999999999994</v>
      </c>
      <c r="M28" s="17"/>
    </row>
    <row r="29" spans="1:13" x14ac:dyDescent="0.25">
      <c r="A29" s="14">
        <v>24</v>
      </c>
      <c r="B29" s="15">
        <v>40225</v>
      </c>
      <c r="C29" s="15">
        <v>40247</v>
      </c>
      <c r="D29" s="15"/>
      <c r="E29" s="16" t="s">
        <v>21</v>
      </c>
      <c r="F29" s="17"/>
      <c r="G29" s="17">
        <v>1.97</v>
      </c>
      <c r="H29" s="17">
        <f t="shared" si="0"/>
        <v>778.54</v>
      </c>
      <c r="I29" s="17">
        <f t="shared" si="1"/>
        <v>-202.76000000000002</v>
      </c>
      <c r="J29" s="17">
        <f t="shared" si="2"/>
        <v>778.54</v>
      </c>
      <c r="K29" s="17">
        <v>981.3</v>
      </c>
      <c r="L29" s="17">
        <f t="shared" si="3"/>
        <v>778.54</v>
      </c>
      <c r="M29" s="17"/>
    </row>
    <row r="30" spans="1:13" x14ac:dyDescent="0.25">
      <c r="A30" s="14">
        <v>25</v>
      </c>
      <c r="B30" s="15">
        <v>40226</v>
      </c>
      <c r="C30" s="15">
        <v>40247</v>
      </c>
      <c r="D30" s="15"/>
      <c r="E30" s="16" t="s">
        <v>21</v>
      </c>
      <c r="F30" s="17"/>
      <c r="G30" s="17">
        <v>4.3099999999999996</v>
      </c>
      <c r="H30" s="17">
        <f t="shared" si="0"/>
        <v>782.84999999999991</v>
      </c>
      <c r="I30" s="17">
        <f t="shared" si="1"/>
        <v>-198.45000000000002</v>
      </c>
      <c r="J30" s="17">
        <f t="shared" si="2"/>
        <v>782.84999999999991</v>
      </c>
      <c r="K30" s="17">
        <v>981.3</v>
      </c>
      <c r="L30" s="17">
        <f t="shared" si="3"/>
        <v>782.84999999999991</v>
      </c>
      <c r="M30" s="17"/>
    </row>
    <row r="31" spans="1:13" x14ac:dyDescent="0.25">
      <c r="A31" s="14">
        <v>26</v>
      </c>
      <c r="B31" s="15">
        <v>40239</v>
      </c>
      <c r="C31" s="15"/>
      <c r="D31" s="15"/>
      <c r="E31" s="16" t="s">
        <v>1050</v>
      </c>
      <c r="F31" s="17"/>
      <c r="G31" s="17"/>
      <c r="H31" s="17">
        <f t="shared" si="0"/>
        <v>782.84999999999991</v>
      </c>
      <c r="I31" s="17">
        <f t="shared" si="1"/>
        <v>-198.45000000000002</v>
      </c>
      <c r="J31" s="17">
        <f t="shared" si="2"/>
        <v>782.84999999999991</v>
      </c>
      <c r="K31" s="17">
        <v>981.3</v>
      </c>
      <c r="L31" s="17">
        <f t="shared" si="3"/>
        <v>782.84999999999991</v>
      </c>
      <c r="M31" s="17" t="s">
        <v>596</v>
      </c>
    </row>
    <row r="32" spans="1:13" x14ac:dyDescent="0.25">
      <c r="A32" s="14">
        <v>27</v>
      </c>
      <c r="B32" s="15">
        <v>40247</v>
      </c>
      <c r="C32" s="15">
        <v>40247</v>
      </c>
      <c r="D32" s="15"/>
      <c r="E32" s="16" t="s">
        <v>22</v>
      </c>
      <c r="F32" s="17"/>
      <c r="G32" s="17">
        <v>144.72</v>
      </c>
      <c r="H32" s="17">
        <f t="shared" si="0"/>
        <v>927.56999999999994</v>
      </c>
      <c r="I32" s="17">
        <f t="shared" si="1"/>
        <v>-53.730000000000018</v>
      </c>
      <c r="J32" s="17">
        <f t="shared" si="2"/>
        <v>927.56999999999994</v>
      </c>
      <c r="K32" s="17">
        <v>981.3</v>
      </c>
      <c r="L32" s="17">
        <f t="shared" si="3"/>
        <v>927.56999999999994</v>
      </c>
      <c r="M32" s="17"/>
    </row>
    <row r="33" spans="1:13" x14ac:dyDescent="0.25">
      <c r="A33" s="14">
        <v>28</v>
      </c>
      <c r="B33" s="15">
        <v>40247</v>
      </c>
      <c r="C33" s="15"/>
      <c r="D33" s="15">
        <v>40267</v>
      </c>
      <c r="E33" s="16" t="s">
        <v>1051</v>
      </c>
      <c r="F33" s="17"/>
      <c r="G33" s="17"/>
      <c r="H33" s="17">
        <f t="shared" si="0"/>
        <v>927.56999999999994</v>
      </c>
      <c r="I33" s="17">
        <f t="shared" si="1"/>
        <v>-53.730000000000018</v>
      </c>
      <c r="J33" s="17">
        <f t="shared" si="2"/>
        <v>927.56999999999994</v>
      </c>
      <c r="K33" s="17">
        <v>981.3</v>
      </c>
      <c r="L33" s="17">
        <f t="shared" si="3"/>
        <v>927.56999999999994</v>
      </c>
      <c r="M33" s="17"/>
    </row>
    <row r="34" spans="1:13" x14ac:dyDescent="0.25">
      <c r="A34" s="14">
        <v>29</v>
      </c>
      <c r="B34" s="15">
        <v>40249</v>
      </c>
      <c r="C34" s="15"/>
      <c r="D34" s="15">
        <v>40259</v>
      </c>
      <c r="E34" s="16" t="s">
        <v>1052</v>
      </c>
      <c r="F34" s="17"/>
      <c r="G34" s="17"/>
      <c r="H34" s="17">
        <f t="shared" si="0"/>
        <v>927.56999999999994</v>
      </c>
      <c r="I34" s="17">
        <f t="shared" si="1"/>
        <v>-53.730000000000018</v>
      </c>
      <c r="J34" s="17">
        <f t="shared" si="2"/>
        <v>927.56999999999994</v>
      </c>
      <c r="K34" s="17">
        <v>981.3</v>
      </c>
      <c r="L34" s="17">
        <f t="shared" si="3"/>
        <v>927.56999999999994</v>
      </c>
      <c r="M34" s="17" t="s">
        <v>599</v>
      </c>
    </row>
    <row r="35" spans="1:13" x14ac:dyDescent="0.25">
      <c r="A35" s="14">
        <v>30</v>
      </c>
      <c r="B35" s="15">
        <v>40253</v>
      </c>
      <c r="C35" s="15">
        <v>40276</v>
      </c>
      <c r="D35" s="15"/>
      <c r="E35" s="16" t="s">
        <v>21</v>
      </c>
      <c r="F35" s="17"/>
      <c r="G35" s="17">
        <v>1.48</v>
      </c>
      <c r="H35" s="17">
        <f t="shared" si="0"/>
        <v>929.05</v>
      </c>
      <c r="I35" s="17">
        <f t="shared" si="1"/>
        <v>-52.250000000000021</v>
      </c>
      <c r="J35" s="17">
        <f t="shared" si="2"/>
        <v>929.05</v>
      </c>
      <c r="K35" s="17">
        <v>981.3</v>
      </c>
      <c r="L35" s="17">
        <f t="shared" si="3"/>
        <v>929.05</v>
      </c>
      <c r="M35" s="17"/>
    </row>
    <row r="36" spans="1:13" x14ac:dyDescent="0.25">
      <c r="A36" s="14">
        <v>31</v>
      </c>
      <c r="B36" s="15">
        <v>40254</v>
      </c>
      <c r="C36" s="15">
        <v>40276</v>
      </c>
      <c r="D36" s="15"/>
      <c r="E36" s="16" t="s">
        <v>21</v>
      </c>
      <c r="F36" s="17"/>
      <c r="G36" s="17">
        <v>1.97</v>
      </c>
      <c r="H36" s="17">
        <f t="shared" si="0"/>
        <v>931.02</v>
      </c>
      <c r="I36" s="17">
        <f t="shared" si="1"/>
        <v>-50.280000000000022</v>
      </c>
      <c r="J36" s="17">
        <f t="shared" si="2"/>
        <v>931.02</v>
      </c>
      <c r="K36" s="17">
        <v>981.3</v>
      </c>
      <c r="L36" s="17">
        <f t="shared" si="3"/>
        <v>931.02</v>
      </c>
      <c r="M36" s="17"/>
    </row>
    <row r="37" spans="1:13" x14ac:dyDescent="0.25">
      <c r="A37" s="14">
        <v>32</v>
      </c>
      <c r="B37" s="15">
        <v>40255</v>
      </c>
      <c r="C37" s="15">
        <v>40276</v>
      </c>
      <c r="D37" s="15"/>
      <c r="E37" s="16" t="s">
        <v>21</v>
      </c>
      <c r="F37" s="17"/>
      <c r="G37" s="17">
        <v>4.3099999999999996</v>
      </c>
      <c r="H37" s="17">
        <f t="shared" si="0"/>
        <v>935.32999999999993</v>
      </c>
      <c r="I37" s="17">
        <f t="shared" si="1"/>
        <v>-45.97000000000002</v>
      </c>
      <c r="J37" s="17">
        <f t="shared" si="2"/>
        <v>935.32999999999993</v>
      </c>
      <c r="K37" s="17">
        <v>981.3</v>
      </c>
      <c r="L37" s="17">
        <f t="shared" si="3"/>
        <v>935.32999999999993</v>
      </c>
      <c r="M37" s="17"/>
    </row>
    <row r="38" spans="1:13" x14ac:dyDescent="0.25">
      <c r="A38" s="14">
        <v>33</v>
      </c>
      <c r="B38" s="15">
        <v>40267</v>
      </c>
      <c r="C38" s="15">
        <v>40276</v>
      </c>
      <c r="D38" s="15"/>
      <c r="E38" s="16" t="s">
        <v>32</v>
      </c>
      <c r="F38" s="17">
        <v>148</v>
      </c>
      <c r="G38" s="17"/>
      <c r="H38" s="17">
        <f t="shared" si="0"/>
        <v>787.32999999999993</v>
      </c>
      <c r="I38" s="17">
        <f t="shared" si="1"/>
        <v>-193.97000000000003</v>
      </c>
      <c r="J38" s="17">
        <f t="shared" si="2"/>
        <v>787.32999999999993</v>
      </c>
      <c r="K38" s="17">
        <v>981.3</v>
      </c>
      <c r="L38" s="17">
        <f t="shared" si="3"/>
        <v>787.32999999999993</v>
      </c>
      <c r="M38" s="17"/>
    </row>
    <row r="39" spans="1:13" x14ac:dyDescent="0.25">
      <c r="A39" s="14">
        <v>34</v>
      </c>
      <c r="B39" s="15">
        <v>40269</v>
      </c>
      <c r="C39" s="15"/>
      <c r="D39" s="15"/>
      <c r="E39" s="16" t="s">
        <v>1053</v>
      </c>
      <c r="F39" s="17"/>
      <c r="G39" s="17"/>
      <c r="H39" s="17">
        <f t="shared" si="0"/>
        <v>787.32999999999993</v>
      </c>
      <c r="I39" s="17">
        <f t="shared" si="1"/>
        <v>-193.97000000000003</v>
      </c>
      <c r="J39" s="17">
        <f t="shared" si="2"/>
        <v>787.32999999999993</v>
      </c>
      <c r="K39" s="17">
        <v>981.3</v>
      </c>
      <c r="L39" s="17">
        <f t="shared" si="3"/>
        <v>787.32999999999993</v>
      </c>
      <c r="M39" s="17" t="s">
        <v>601</v>
      </c>
    </row>
    <row r="40" spans="1:13" x14ac:dyDescent="0.25">
      <c r="A40" s="14">
        <v>35</v>
      </c>
      <c r="B40" s="15">
        <v>40269</v>
      </c>
      <c r="C40" s="15"/>
      <c r="D40" s="15"/>
      <c r="E40" s="16" t="s">
        <v>1054</v>
      </c>
      <c r="F40" s="17"/>
      <c r="G40" s="17"/>
      <c r="H40" s="17">
        <f t="shared" si="0"/>
        <v>787.32999999999993</v>
      </c>
      <c r="I40" s="17">
        <f t="shared" si="1"/>
        <v>-193.97000000000003</v>
      </c>
      <c r="J40" s="17">
        <f t="shared" si="2"/>
        <v>787.32999999999993</v>
      </c>
      <c r="K40" s="17">
        <v>981.3</v>
      </c>
      <c r="L40" s="17">
        <f t="shared" si="3"/>
        <v>787.32999999999993</v>
      </c>
      <c r="M40" s="17"/>
    </row>
    <row r="41" spans="1:13" x14ac:dyDescent="0.25">
      <c r="A41" s="14">
        <v>36</v>
      </c>
      <c r="B41" s="15">
        <v>40269</v>
      </c>
      <c r="C41" s="15"/>
      <c r="D41" s="15"/>
      <c r="E41" s="16" t="s">
        <v>1055</v>
      </c>
      <c r="F41" s="17"/>
      <c r="G41" s="17"/>
      <c r="H41" s="17">
        <f t="shared" si="0"/>
        <v>787.32999999999993</v>
      </c>
      <c r="I41" s="17">
        <f t="shared" si="1"/>
        <v>-193.97000000000003</v>
      </c>
      <c r="J41" s="17">
        <f t="shared" si="2"/>
        <v>787.32999999999993</v>
      </c>
      <c r="K41" s="17">
        <v>981.3</v>
      </c>
      <c r="L41" s="17">
        <f t="shared" si="3"/>
        <v>787.32999999999993</v>
      </c>
      <c r="M41" s="17"/>
    </row>
    <row r="42" spans="1:13" x14ac:dyDescent="0.25">
      <c r="A42" s="14">
        <v>37</v>
      </c>
      <c r="B42" s="15">
        <v>40269</v>
      </c>
      <c r="C42" s="15"/>
      <c r="D42" s="15"/>
      <c r="E42" s="16" t="s">
        <v>1056</v>
      </c>
      <c r="F42" s="17"/>
      <c r="G42" s="17"/>
      <c r="H42" s="17">
        <f t="shared" si="0"/>
        <v>787.32999999999993</v>
      </c>
      <c r="I42" s="17">
        <f t="shared" si="1"/>
        <v>-193.97000000000003</v>
      </c>
      <c r="J42" s="17">
        <f t="shared" si="2"/>
        <v>787.32999999999993</v>
      </c>
      <c r="K42" s="17">
        <v>981.3</v>
      </c>
      <c r="L42" s="17">
        <f t="shared" si="3"/>
        <v>787.32999999999993</v>
      </c>
      <c r="M42" s="17" t="s">
        <v>1057</v>
      </c>
    </row>
    <row r="43" spans="1:13" x14ac:dyDescent="0.25">
      <c r="A43" s="14">
        <v>38</v>
      </c>
      <c r="B43" s="15">
        <v>40269</v>
      </c>
      <c r="C43" s="15"/>
      <c r="D43" s="15"/>
      <c r="E43" s="16" t="s">
        <v>27</v>
      </c>
      <c r="F43" s="17"/>
      <c r="G43" s="17"/>
      <c r="H43" s="17">
        <f>H39-F43+G43</f>
        <v>787.32999999999993</v>
      </c>
      <c r="I43" s="17">
        <f>I39-F43+G43</f>
        <v>-193.97000000000003</v>
      </c>
      <c r="J43" s="17">
        <f>J39+G43-F43</f>
        <v>787.32999999999993</v>
      </c>
      <c r="K43" s="17">
        <v>981.3</v>
      </c>
      <c r="L43" s="17">
        <f>L39-F43+G43</f>
        <v>787.32999999999993</v>
      </c>
      <c r="M43" s="17"/>
    </row>
    <row r="44" spans="1:13" x14ac:dyDescent="0.25">
      <c r="A44" s="14">
        <v>39</v>
      </c>
      <c r="B44" s="15">
        <v>40269</v>
      </c>
      <c r="C44" s="15">
        <v>40276</v>
      </c>
      <c r="D44" s="15"/>
      <c r="E44" s="16" t="s">
        <v>28</v>
      </c>
      <c r="F44" s="17"/>
      <c r="G44" s="17">
        <v>37</v>
      </c>
      <c r="H44" s="17">
        <f t="shared" si="0"/>
        <v>824.32999999999993</v>
      </c>
      <c r="I44" s="17">
        <f>I43-F44+G44-37</f>
        <v>-193.97000000000003</v>
      </c>
      <c r="J44" s="17">
        <f t="shared" si="2"/>
        <v>824.32999999999993</v>
      </c>
      <c r="K44" s="17">
        <v>981.3</v>
      </c>
      <c r="L44" s="17">
        <f>L43-F44+G44-37</f>
        <v>787.32999999999993</v>
      </c>
      <c r="M44" s="17" t="s">
        <v>1058</v>
      </c>
    </row>
    <row r="45" spans="1:13" x14ac:dyDescent="0.25">
      <c r="A45" s="14">
        <v>40</v>
      </c>
      <c r="B45" s="15">
        <v>40269</v>
      </c>
      <c r="C45" s="15">
        <v>40276</v>
      </c>
      <c r="D45" s="15"/>
      <c r="E45" s="16" t="s">
        <v>29</v>
      </c>
      <c r="F45" s="17"/>
      <c r="G45" s="17">
        <v>214</v>
      </c>
      <c r="H45" s="17">
        <f t="shared" si="0"/>
        <v>1038.33</v>
      </c>
      <c r="I45" s="17">
        <f t="shared" si="1"/>
        <v>20.029999999999973</v>
      </c>
      <c r="J45" s="17">
        <f t="shared" si="2"/>
        <v>1038.33</v>
      </c>
      <c r="K45" s="17">
        <v>981.3</v>
      </c>
      <c r="L45" s="17">
        <f t="shared" si="3"/>
        <v>1001.3299999999999</v>
      </c>
      <c r="M45" s="17"/>
    </row>
    <row r="46" spans="1:13" x14ac:dyDescent="0.25">
      <c r="A46" s="14">
        <v>41</v>
      </c>
      <c r="B46" s="15">
        <v>40269</v>
      </c>
      <c r="C46" s="15">
        <v>40276</v>
      </c>
      <c r="D46" s="15"/>
      <c r="E46" s="16" t="s">
        <v>34</v>
      </c>
      <c r="F46" s="17">
        <v>0.47</v>
      </c>
      <c r="G46" s="17"/>
      <c r="H46" s="17">
        <f t="shared" si="0"/>
        <v>1037.8599999999999</v>
      </c>
      <c r="I46" s="17">
        <f t="shared" si="1"/>
        <v>19.559999999999974</v>
      </c>
      <c r="J46" s="17">
        <f t="shared" si="2"/>
        <v>1037.8599999999999</v>
      </c>
      <c r="K46" s="17">
        <v>981.3</v>
      </c>
      <c r="L46" s="17">
        <f t="shared" si="3"/>
        <v>1000.8599999999999</v>
      </c>
      <c r="M46" s="17"/>
    </row>
    <row r="47" spans="1:13" x14ac:dyDescent="0.25">
      <c r="A47" s="14">
        <v>42</v>
      </c>
      <c r="B47" s="15">
        <v>40269</v>
      </c>
      <c r="C47" s="15">
        <v>40276</v>
      </c>
      <c r="D47" s="15"/>
      <c r="E47" s="16" t="s">
        <v>46</v>
      </c>
      <c r="F47" s="17">
        <v>367</v>
      </c>
      <c r="G47" s="17"/>
      <c r="H47" s="17">
        <f t="shared" si="0"/>
        <v>670.8599999999999</v>
      </c>
      <c r="I47" s="17">
        <f t="shared" si="1"/>
        <v>-347.44000000000005</v>
      </c>
      <c r="J47" s="17">
        <f t="shared" si="2"/>
        <v>670.8599999999999</v>
      </c>
      <c r="K47" s="17">
        <v>981.3</v>
      </c>
      <c r="L47" s="17">
        <f t="shared" si="3"/>
        <v>633.8599999999999</v>
      </c>
      <c r="M47" s="17"/>
    </row>
    <row r="48" spans="1:13" x14ac:dyDescent="0.25">
      <c r="A48" s="14">
        <v>43</v>
      </c>
      <c r="B48" s="15">
        <v>40270</v>
      </c>
      <c r="C48" s="15">
        <v>40276</v>
      </c>
      <c r="D48" s="15"/>
      <c r="E48" s="16" t="s">
        <v>32</v>
      </c>
      <c r="F48" s="17">
        <v>221</v>
      </c>
      <c r="G48" s="17"/>
      <c r="H48" s="17">
        <f t="shared" si="0"/>
        <v>449.8599999999999</v>
      </c>
      <c r="I48" s="17">
        <f t="shared" si="1"/>
        <v>-568.44000000000005</v>
      </c>
      <c r="J48" s="17">
        <f t="shared" si="2"/>
        <v>449.8599999999999</v>
      </c>
      <c r="K48" s="17">
        <v>981.3</v>
      </c>
      <c r="L48" s="17">
        <f t="shared" si="3"/>
        <v>412.8599999999999</v>
      </c>
      <c r="M48" s="17"/>
    </row>
    <row r="49" spans="1:13" x14ac:dyDescent="0.25">
      <c r="A49" s="14">
        <v>44</v>
      </c>
      <c r="B49" s="15">
        <v>40276</v>
      </c>
      <c r="C49" s="15">
        <v>40276</v>
      </c>
      <c r="D49" s="15"/>
      <c r="E49" s="16" t="s">
        <v>22</v>
      </c>
      <c r="F49" s="17"/>
      <c r="G49" s="17">
        <v>119.63</v>
      </c>
      <c r="H49" s="17">
        <f t="shared" si="0"/>
        <v>569.4899999999999</v>
      </c>
      <c r="I49" s="17">
        <f t="shared" si="1"/>
        <v>-448.81000000000006</v>
      </c>
      <c r="J49" s="17">
        <f t="shared" si="2"/>
        <v>569.4899999999999</v>
      </c>
      <c r="K49" s="17">
        <v>981.3</v>
      </c>
      <c r="L49" s="17">
        <f t="shared" si="3"/>
        <v>532.4899999999999</v>
      </c>
      <c r="M49" s="17"/>
    </row>
    <row r="50" spans="1:13" x14ac:dyDescent="0.25">
      <c r="A50" s="14">
        <v>45</v>
      </c>
      <c r="B50" s="15">
        <v>40276</v>
      </c>
      <c r="C50" s="15"/>
      <c r="D50" s="15">
        <v>40297</v>
      </c>
      <c r="E50" s="16" t="s">
        <v>1059</v>
      </c>
      <c r="F50" s="17"/>
      <c r="G50" s="17"/>
      <c r="H50" s="17">
        <f t="shared" si="0"/>
        <v>569.4899999999999</v>
      </c>
      <c r="I50" s="17">
        <f t="shared" si="1"/>
        <v>-448.81000000000006</v>
      </c>
      <c r="J50" s="17">
        <f t="shared" si="2"/>
        <v>569.4899999999999</v>
      </c>
      <c r="K50" s="17">
        <v>981.3</v>
      </c>
      <c r="L50" s="17">
        <f t="shared" si="3"/>
        <v>532.4899999999999</v>
      </c>
      <c r="M50" s="17" t="s">
        <v>1060</v>
      </c>
    </row>
    <row r="51" spans="1:13" x14ac:dyDescent="0.25">
      <c r="A51" s="14">
        <v>46</v>
      </c>
      <c r="B51" s="15">
        <v>40308</v>
      </c>
      <c r="C51" s="15">
        <v>40308</v>
      </c>
      <c r="D51" s="15"/>
      <c r="E51" s="16" t="s">
        <v>22</v>
      </c>
      <c r="F51" s="17"/>
      <c r="G51" s="17">
        <v>109.92</v>
      </c>
      <c r="H51" s="17">
        <f t="shared" si="0"/>
        <v>679.40999999999985</v>
      </c>
      <c r="I51" s="17">
        <f t="shared" si="1"/>
        <v>-338.89000000000004</v>
      </c>
      <c r="J51" s="17">
        <f t="shared" si="2"/>
        <v>679.40999999999985</v>
      </c>
      <c r="K51" s="17">
        <v>981.3</v>
      </c>
      <c r="L51" s="17">
        <f t="shared" si="3"/>
        <v>642.40999999999985</v>
      </c>
      <c r="M51" s="17"/>
    </row>
    <row r="52" spans="1:13" x14ac:dyDescent="0.25">
      <c r="A52" s="14">
        <v>47</v>
      </c>
      <c r="B52" s="15">
        <v>40308</v>
      </c>
      <c r="C52" s="15"/>
      <c r="D52" s="15">
        <v>40326</v>
      </c>
      <c r="E52" s="16" t="s">
        <v>1061</v>
      </c>
      <c r="F52" s="17"/>
      <c r="G52" s="17"/>
      <c r="H52" s="17">
        <f t="shared" si="0"/>
        <v>679.40999999999985</v>
      </c>
      <c r="I52" s="17">
        <f t="shared" si="1"/>
        <v>-338.89000000000004</v>
      </c>
      <c r="J52" s="17">
        <f t="shared" si="2"/>
        <v>679.40999999999985</v>
      </c>
      <c r="K52" s="17">
        <v>981.3</v>
      </c>
      <c r="L52" s="17">
        <f t="shared" si="3"/>
        <v>642.40999999999985</v>
      </c>
      <c r="M52" s="17" t="s">
        <v>1062</v>
      </c>
    </row>
    <row r="53" spans="1:13" x14ac:dyDescent="0.25">
      <c r="A53" s="14">
        <v>48</v>
      </c>
      <c r="B53" s="15">
        <v>40312</v>
      </c>
      <c r="C53" s="15">
        <v>40338</v>
      </c>
      <c r="D53" s="15"/>
      <c r="E53" s="16" t="s">
        <v>21</v>
      </c>
      <c r="F53" s="17"/>
      <c r="G53" s="17">
        <v>1.2</v>
      </c>
      <c r="H53" s="17">
        <f t="shared" si="0"/>
        <v>680.6099999999999</v>
      </c>
      <c r="I53" s="17">
        <f t="shared" si="1"/>
        <v>-337.69000000000005</v>
      </c>
      <c r="J53" s="17">
        <f t="shared" si="2"/>
        <v>680.6099999999999</v>
      </c>
      <c r="K53" s="17">
        <v>981.3</v>
      </c>
      <c r="L53" s="17">
        <f t="shared" si="3"/>
        <v>643.6099999999999</v>
      </c>
      <c r="M53" s="17"/>
    </row>
    <row r="54" spans="1:13" x14ac:dyDescent="0.25">
      <c r="A54" s="14">
        <v>49</v>
      </c>
      <c r="B54" s="18">
        <v>40338</v>
      </c>
      <c r="C54" s="15">
        <v>40338</v>
      </c>
      <c r="D54" s="15"/>
      <c r="E54" s="16" t="s">
        <v>22</v>
      </c>
      <c r="F54" s="17"/>
      <c r="G54" s="17">
        <v>85.02</v>
      </c>
      <c r="H54" s="17">
        <f t="shared" si="0"/>
        <v>765.62999999999988</v>
      </c>
      <c r="I54" s="17">
        <f t="shared" si="1"/>
        <v>-252.67000000000007</v>
      </c>
      <c r="J54" s="17">
        <f t="shared" si="2"/>
        <v>765.62999999999988</v>
      </c>
      <c r="K54" s="17">
        <v>981.3</v>
      </c>
      <c r="L54" s="17">
        <f t="shared" si="3"/>
        <v>728.62999999999988</v>
      </c>
      <c r="M54" s="17"/>
    </row>
    <row r="55" spans="1:13" x14ac:dyDescent="0.25">
      <c r="A55" s="14">
        <v>50</v>
      </c>
      <c r="B55" s="15">
        <v>40338</v>
      </c>
      <c r="C55" s="15"/>
      <c r="D55" s="15">
        <v>40358</v>
      </c>
      <c r="E55" s="16" t="s">
        <v>1063</v>
      </c>
      <c r="F55" s="17"/>
      <c r="G55" s="17"/>
      <c r="H55" s="17">
        <f t="shared" si="0"/>
        <v>765.62999999999988</v>
      </c>
      <c r="I55" s="17">
        <f t="shared" si="1"/>
        <v>-252.67000000000007</v>
      </c>
      <c r="J55" s="17">
        <f t="shared" si="2"/>
        <v>765.62999999999988</v>
      </c>
      <c r="K55" s="17">
        <v>981.3</v>
      </c>
      <c r="L55" s="17">
        <f t="shared" si="3"/>
        <v>728.62999999999988</v>
      </c>
      <c r="M55" s="17" t="s">
        <v>1064</v>
      </c>
    </row>
    <row r="56" spans="1:13" x14ac:dyDescent="0.25">
      <c r="A56" s="14">
        <v>51</v>
      </c>
      <c r="B56" s="15">
        <v>40344</v>
      </c>
      <c r="C56" s="15">
        <v>40368</v>
      </c>
      <c r="D56" s="15"/>
      <c r="E56" s="16" t="s">
        <v>32</v>
      </c>
      <c r="F56" s="17">
        <v>105</v>
      </c>
      <c r="G56" s="17"/>
      <c r="H56" s="17">
        <f t="shared" si="0"/>
        <v>660.62999999999988</v>
      </c>
      <c r="I56" s="17">
        <f t="shared" si="1"/>
        <v>-357.67000000000007</v>
      </c>
      <c r="J56" s="17">
        <f t="shared" si="2"/>
        <v>660.62999999999988</v>
      </c>
      <c r="K56" s="17">
        <v>981.3</v>
      </c>
      <c r="L56" s="17">
        <f t="shared" si="3"/>
        <v>623.62999999999988</v>
      </c>
      <c r="M56" s="17"/>
    </row>
    <row r="57" spans="1:13" x14ac:dyDescent="0.25">
      <c r="A57" s="14">
        <v>52</v>
      </c>
      <c r="B57" s="15">
        <v>40368</v>
      </c>
      <c r="C57" s="15">
        <v>40368</v>
      </c>
      <c r="D57" s="15"/>
      <c r="E57" s="16" t="s">
        <v>22</v>
      </c>
      <c r="F57" s="17"/>
      <c r="G57" s="17">
        <v>61.49</v>
      </c>
      <c r="H57" s="17">
        <f t="shared" si="0"/>
        <v>722.11999999999989</v>
      </c>
      <c r="I57" s="17">
        <f t="shared" si="1"/>
        <v>-296.18000000000006</v>
      </c>
      <c r="J57" s="17">
        <f t="shared" si="2"/>
        <v>722.11999999999989</v>
      </c>
      <c r="K57" s="17">
        <v>981.3</v>
      </c>
      <c r="L57" s="17">
        <f t="shared" si="3"/>
        <v>685.11999999999989</v>
      </c>
      <c r="M57" s="17"/>
    </row>
    <row r="58" spans="1:13" x14ac:dyDescent="0.25">
      <c r="A58" s="14">
        <v>53</v>
      </c>
      <c r="B58" s="15">
        <v>40368</v>
      </c>
      <c r="C58" s="15"/>
      <c r="D58" s="15">
        <v>40388</v>
      </c>
      <c r="E58" s="16" t="s">
        <v>1065</v>
      </c>
      <c r="F58" s="17"/>
      <c r="G58" s="17"/>
      <c r="H58" s="17">
        <f t="shared" si="0"/>
        <v>722.11999999999989</v>
      </c>
      <c r="I58" s="17">
        <f t="shared" si="1"/>
        <v>-296.18000000000006</v>
      </c>
      <c r="J58" s="17">
        <f t="shared" si="2"/>
        <v>722.11999999999989</v>
      </c>
      <c r="K58" s="17">
        <v>981.3</v>
      </c>
      <c r="L58" s="17">
        <f t="shared" si="3"/>
        <v>685.11999999999989</v>
      </c>
      <c r="M58" s="17" t="s">
        <v>1066</v>
      </c>
    </row>
    <row r="59" spans="1:13" x14ac:dyDescent="0.25">
      <c r="A59" s="14">
        <v>54</v>
      </c>
      <c r="B59" s="15">
        <v>40371</v>
      </c>
      <c r="C59" s="15">
        <v>40375</v>
      </c>
      <c r="D59" s="15"/>
      <c r="E59" s="16" t="s">
        <v>21</v>
      </c>
      <c r="F59" s="17"/>
      <c r="G59" s="17">
        <v>4.12</v>
      </c>
      <c r="H59" s="17">
        <f t="shared" si="0"/>
        <v>726.2399999999999</v>
      </c>
      <c r="I59" s="17">
        <f t="shared" si="1"/>
        <v>-292.06000000000006</v>
      </c>
      <c r="J59" s="17">
        <f t="shared" si="2"/>
        <v>726.2399999999999</v>
      </c>
      <c r="K59" s="17">
        <v>981.3</v>
      </c>
      <c r="L59" s="17">
        <f t="shared" si="3"/>
        <v>689.2399999999999</v>
      </c>
      <c r="M59" s="17"/>
    </row>
    <row r="60" spans="1:13" x14ac:dyDescent="0.25">
      <c r="A60" s="14">
        <v>55</v>
      </c>
      <c r="B60" s="15">
        <v>40371</v>
      </c>
      <c r="C60" s="15">
        <v>40375</v>
      </c>
      <c r="D60" s="15"/>
      <c r="E60" s="16" t="s">
        <v>21</v>
      </c>
      <c r="F60" s="17"/>
      <c r="G60" s="17">
        <v>1.55</v>
      </c>
      <c r="H60" s="17">
        <f t="shared" si="0"/>
        <v>727.78999999999985</v>
      </c>
      <c r="I60" s="17">
        <f t="shared" si="1"/>
        <v>-290.51000000000005</v>
      </c>
      <c r="J60" s="17">
        <f t="shared" si="2"/>
        <v>727.78999999999985</v>
      </c>
      <c r="K60" s="17">
        <v>981.3</v>
      </c>
      <c r="L60" s="17">
        <f t="shared" si="3"/>
        <v>690.78999999999985</v>
      </c>
      <c r="M60" s="17"/>
    </row>
    <row r="61" spans="1:13" x14ac:dyDescent="0.25">
      <c r="A61" s="14">
        <v>56</v>
      </c>
      <c r="B61" s="15">
        <v>40374</v>
      </c>
      <c r="C61" s="15">
        <v>40375</v>
      </c>
      <c r="D61" s="15"/>
      <c r="E61" s="16" t="s">
        <v>21</v>
      </c>
      <c r="F61" s="17"/>
      <c r="G61" s="17">
        <v>0.86</v>
      </c>
      <c r="H61" s="17">
        <f t="shared" si="0"/>
        <v>728.64999999999986</v>
      </c>
      <c r="I61" s="17">
        <f t="shared" si="1"/>
        <v>-289.65000000000003</v>
      </c>
      <c r="J61" s="17">
        <f t="shared" si="2"/>
        <v>728.64999999999986</v>
      </c>
      <c r="K61" s="17">
        <v>981.3</v>
      </c>
      <c r="L61" s="17">
        <f t="shared" si="3"/>
        <v>691.64999999999986</v>
      </c>
      <c r="M61" s="17"/>
    </row>
    <row r="62" spans="1:13" x14ac:dyDescent="0.25">
      <c r="A62" s="14">
        <v>57</v>
      </c>
      <c r="B62" s="15">
        <v>40375</v>
      </c>
      <c r="C62" s="15">
        <v>40375</v>
      </c>
      <c r="D62" s="15"/>
      <c r="E62" s="16" t="s">
        <v>22</v>
      </c>
      <c r="F62" s="17"/>
      <c r="G62" s="17">
        <v>15</v>
      </c>
      <c r="H62" s="17">
        <f t="shared" si="0"/>
        <v>743.64999999999986</v>
      </c>
      <c r="I62" s="17">
        <f t="shared" si="1"/>
        <v>-274.65000000000003</v>
      </c>
      <c r="J62" s="17">
        <f t="shared" si="2"/>
        <v>743.64999999999986</v>
      </c>
      <c r="K62" s="17">
        <v>981.3</v>
      </c>
      <c r="L62" s="17">
        <f t="shared" si="3"/>
        <v>706.64999999999986</v>
      </c>
      <c r="M62" s="17"/>
    </row>
    <row r="63" spans="1:13" x14ac:dyDescent="0.25">
      <c r="A63" s="14">
        <v>58</v>
      </c>
      <c r="B63" s="15">
        <v>40375</v>
      </c>
      <c r="C63" s="15">
        <v>40375</v>
      </c>
      <c r="D63" s="15"/>
      <c r="E63" s="16" t="s">
        <v>34</v>
      </c>
      <c r="F63" s="17">
        <v>0.18</v>
      </c>
      <c r="G63" s="17"/>
      <c r="H63" s="17">
        <f t="shared" si="0"/>
        <v>743.46999999999991</v>
      </c>
      <c r="I63" s="17">
        <f t="shared" si="1"/>
        <v>-274.83000000000004</v>
      </c>
      <c r="J63" s="17">
        <f t="shared" si="2"/>
        <v>743.46999999999991</v>
      </c>
      <c r="K63" s="17">
        <v>981.3</v>
      </c>
      <c r="L63" s="17">
        <f t="shared" si="3"/>
        <v>706.46999999999991</v>
      </c>
      <c r="M63" s="17"/>
    </row>
    <row r="64" spans="1:13" x14ac:dyDescent="0.25">
      <c r="A64" s="14">
        <v>59</v>
      </c>
      <c r="B64" s="15">
        <v>40375</v>
      </c>
      <c r="C64" s="15">
        <v>40375</v>
      </c>
      <c r="D64" s="15"/>
      <c r="E64" s="16" t="s">
        <v>46</v>
      </c>
      <c r="F64" s="17">
        <v>214</v>
      </c>
      <c r="G64" s="17"/>
      <c r="H64" s="17">
        <f t="shared" si="0"/>
        <v>529.46999999999991</v>
      </c>
      <c r="I64" s="17">
        <f t="shared" si="1"/>
        <v>-488.83000000000004</v>
      </c>
      <c r="J64" s="17">
        <f t="shared" si="2"/>
        <v>529.46999999999991</v>
      </c>
      <c r="K64" s="17">
        <v>981.3</v>
      </c>
      <c r="L64" s="17">
        <f t="shared" si="3"/>
        <v>492.46999999999991</v>
      </c>
      <c r="M64" s="17"/>
    </row>
    <row r="65" spans="1:13" x14ac:dyDescent="0.25">
      <c r="A65" s="14">
        <v>60</v>
      </c>
      <c r="B65" s="15">
        <v>40375</v>
      </c>
      <c r="C65" s="15"/>
      <c r="D65" s="15">
        <v>40395</v>
      </c>
      <c r="E65" s="16" t="s">
        <v>1067</v>
      </c>
      <c r="F65" s="17"/>
      <c r="G65" s="17"/>
      <c r="H65" s="17">
        <f t="shared" si="0"/>
        <v>529.46999999999991</v>
      </c>
      <c r="I65" s="17">
        <f t="shared" si="1"/>
        <v>-488.83000000000004</v>
      </c>
      <c r="J65" s="17">
        <f t="shared" si="2"/>
        <v>529.46999999999991</v>
      </c>
      <c r="K65" s="17">
        <v>981.3</v>
      </c>
      <c r="L65" s="17">
        <f t="shared" si="3"/>
        <v>492.46999999999991</v>
      </c>
      <c r="M65" s="17" t="s">
        <v>1068</v>
      </c>
    </row>
    <row r="66" spans="1:13" x14ac:dyDescent="0.25">
      <c r="A66" s="14">
        <v>61</v>
      </c>
      <c r="B66" s="15">
        <v>40399</v>
      </c>
      <c r="C66" s="15"/>
      <c r="D66" s="15">
        <v>40420</v>
      </c>
      <c r="E66" s="16" t="s">
        <v>1067</v>
      </c>
      <c r="F66" s="17"/>
      <c r="G66" s="17"/>
      <c r="H66" s="17">
        <f t="shared" si="0"/>
        <v>529.46999999999991</v>
      </c>
      <c r="I66" s="17">
        <f t="shared" si="1"/>
        <v>-488.83000000000004</v>
      </c>
      <c r="J66" s="17">
        <f t="shared" si="2"/>
        <v>529.46999999999991</v>
      </c>
      <c r="K66" s="17">
        <v>981.3</v>
      </c>
      <c r="L66" s="17">
        <f t="shared" si="3"/>
        <v>492.46999999999991</v>
      </c>
      <c r="M66" s="17" t="s">
        <v>1068</v>
      </c>
    </row>
    <row r="67" spans="1:13" x14ac:dyDescent="0.25">
      <c r="A67" s="14">
        <v>62</v>
      </c>
      <c r="B67" s="15">
        <v>40400</v>
      </c>
      <c r="C67" s="15">
        <v>40430</v>
      </c>
      <c r="D67" s="15"/>
      <c r="E67" s="16" t="s">
        <v>21</v>
      </c>
      <c r="F67" s="17"/>
      <c r="G67" s="17">
        <v>4.12</v>
      </c>
      <c r="H67" s="17">
        <f t="shared" si="0"/>
        <v>533.58999999999992</v>
      </c>
      <c r="I67" s="17">
        <f t="shared" si="1"/>
        <v>-484.71000000000004</v>
      </c>
      <c r="J67" s="17">
        <f t="shared" si="2"/>
        <v>533.58999999999992</v>
      </c>
      <c r="K67" s="17">
        <v>981.3</v>
      </c>
      <c r="L67" s="17">
        <f t="shared" si="3"/>
        <v>496.58999999999992</v>
      </c>
      <c r="M67" s="17"/>
    </row>
    <row r="68" spans="1:13" x14ac:dyDescent="0.25">
      <c r="A68" s="14">
        <v>63</v>
      </c>
      <c r="B68" s="15">
        <v>40403</v>
      </c>
      <c r="C68" s="15">
        <v>40430</v>
      </c>
      <c r="D68" s="15"/>
      <c r="E68" s="16" t="s">
        <v>21</v>
      </c>
      <c r="F68" s="17"/>
      <c r="G68" s="17">
        <v>0.88</v>
      </c>
      <c r="H68" s="17">
        <f t="shared" si="0"/>
        <v>534.46999999999991</v>
      </c>
      <c r="I68" s="17">
        <f t="shared" si="1"/>
        <v>-483.83000000000004</v>
      </c>
      <c r="J68" s="17">
        <f t="shared" si="2"/>
        <v>534.46999999999991</v>
      </c>
      <c r="K68" s="17">
        <v>981.3</v>
      </c>
      <c r="L68" s="17">
        <f t="shared" si="3"/>
        <v>497.46999999999991</v>
      </c>
      <c r="M68" s="17"/>
    </row>
    <row r="69" spans="1:13" x14ac:dyDescent="0.25">
      <c r="A69" s="14">
        <v>64</v>
      </c>
      <c r="B69" s="15">
        <v>40410</v>
      </c>
      <c r="C69" s="15">
        <v>40430</v>
      </c>
      <c r="D69" s="15"/>
      <c r="E69" s="16" t="s">
        <v>21</v>
      </c>
      <c r="F69" s="17"/>
      <c r="G69" s="17">
        <v>0.17</v>
      </c>
      <c r="H69" s="17">
        <f t="shared" si="0"/>
        <v>534.63999999999987</v>
      </c>
      <c r="I69" s="17">
        <f t="shared" si="1"/>
        <v>-483.66</v>
      </c>
      <c r="J69" s="17">
        <f t="shared" si="2"/>
        <v>534.63999999999987</v>
      </c>
      <c r="K69" s="17">
        <v>981.3</v>
      </c>
      <c r="L69" s="17">
        <f t="shared" si="3"/>
        <v>497.63999999999993</v>
      </c>
      <c r="M69" s="17"/>
    </row>
    <row r="70" spans="1:13" x14ac:dyDescent="0.25">
      <c r="A70" s="14">
        <v>65</v>
      </c>
      <c r="B70" s="15">
        <v>40423</v>
      </c>
      <c r="C70" s="15"/>
      <c r="D70" s="15"/>
      <c r="E70" s="16" t="s">
        <v>1069</v>
      </c>
      <c r="F70" s="17"/>
      <c r="G70" s="17"/>
      <c r="H70" s="17">
        <f t="shared" si="0"/>
        <v>534.63999999999987</v>
      </c>
      <c r="I70" s="17">
        <f t="shared" si="1"/>
        <v>-483.66</v>
      </c>
      <c r="J70" s="17">
        <f t="shared" si="2"/>
        <v>534.63999999999987</v>
      </c>
      <c r="K70" s="17">
        <v>981.3</v>
      </c>
      <c r="L70" s="17">
        <f t="shared" si="3"/>
        <v>497.63999999999993</v>
      </c>
      <c r="M70" s="17"/>
    </row>
    <row r="71" spans="1:13" x14ac:dyDescent="0.25">
      <c r="A71" s="14">
        <v>66</v>
      </c>
      <c r="B71" s="15">
        <v>40430</v>
      </c>
      <c r="C71" s="15"/>
      <c r="D71" s="15">
        <v>40450</v>
      </c>
      <c r="E71" s="16" t="s">
        <v>1070</v>
      </c>
      <c r="F71" s="17"/>
      <c r="G71" s="17"/>
      <c r="H71" s="17">
        <f t="shared" ref="H71:H117" si="4">H70-F71+G71</f>
        <v>534.63999999999987</v>
      </c>
      <c r="I71" s="17">
        <f t="shared" si="1"/>
        <v>-483.66</v>
      </c>
      <c r="J71" s="17">
        <f t="shared" si="2"/>
        <v>534.63999999999987</v>
      </c>
      <c r="K71" s="17">
        <v>981.3</v>
      </c>
      <c r="L71" s="17">
        <f t="shared" si="3"/>
        <v>497.63999999999993</v>
      </c>
      <c r="M71" s="17" t="s">
        <v>1071</v>
      </c>
    </row>
    <row r="72" spans="1:13" x14ac:dyDescent="0.25">
      <c r="A72" s="14">
        <v>67</v>
      </c>
      <c r="B72" s="15">
        <v>40435</v>
      </c>
      <c r="C72" s="15">
        <v>40459</v>
      </c>
      <c r="D72" s="15"/>
      <c r="E72" s="16" t="s">
        <v>21</v>
      </c>
      <c r="F72" s="17"/>
      <c r="G72" s="17">
        <v>0.88</v>
      </c>
      <c r="H72" s="17">
        <f t="shared" si="4"/>
        <v>535.51999999999987</v>
      </c>
      <c r="I72" s="17">
        <f t="shared" ref="I72:I117" si="5">I71-F72+G72</f>
        <v>-482.78000000000003</v>
      </c>
      <c r="J72" s="17">
        <f t="shared" ref="J72:J117" si="6">J71+G72-F72</f>
        <v>535.51999999999987</v>
      </c>
      <c r="K72" s="17">
        <v>981.3</v>
      </c>
      <c r="L72" s="17">
        <f t="shared" ref="L72:L117" si="7">L71-F72+G72</f>
        <v>498.51999999999992</v>
      </c>
      <c r="M72" s="17"/>
    </row>
    <row r="73" spans="1:13" x14ac:dyDescent="0.25">
      <c r="A73" s="14">
        <v>68</v>
      </c>
      <c r="B73" s="15">
        <v>40442</v>
      </c>
      <c r="C73" s="15">
        <v>40459</v>
      </c>
      <c r="D73" s="15"/>
      <c r="E73" s="16" t="s">
        <v>21</v>
      </c>
      <c r="F73" s="17"/>
      <c r="G73" s="17">
        <v>0.17</v>
      </c>
      <c r="H73" s="17">
        <f t="shared" si="4"/>
        <v>535.68999999999983</v>
      </c>
      <c r="I73" s="17">
        <f t="shared" si="5"/>
        <v>-482.61</v>
      </c>
      <c r="J73" s="17">
        <f t="shared" si="6"/>
        <v>535.68999999999983</v>
      </c>
      <c r="K73" s="17">
        <v>981.3</v>
      </c>
      <c r="L73" s="17">
        <f t="shared" si="7"/>
        <v>498.68999999999994</v>
      </c>
      <c r="M73" s="17"/>
    </row>
    <row r="74" spans="1:13" x14ac:dyDescent="0.25">
      <c r="A74" s="14">
        <v>69</v>
      </c>
      <c r="B74" s="15">
        <v>40459</v>
      </c>
      <c r="C74" s="15"/>
      <c r="D74" s="15">
        <v>40479</v>
      </c>
      <c r="E74" s="16" t="s">
        <v>1072</v>
      </c>
      <c r="F74" s="17"/>
      <c r="G74" s="17"/>
      <c r="H74" s="17">
        <f t="shared" si="4"/>
        <v>535.68999999999983</v>
      </c>
      <c r="I74" s="17">
        <f t="shared" si="5"/>
        <v>-482.61</v>
      </c>
      <c r="J74" s="17">
        <f t="shared" si="6"/>
        <v>535.68999999999983</v>
      </c>
      <c r="K74" s="17">
        <v>981.3</v>
      </c>
      <c r="L74" s="17">
        <f t="shared" si="7"/>
        <v>498.68999999999994</v>
      </c>
      <c r="M74" s="17" t="s">
        <v>1073</v>
      </c>
    </row>
    <row r="75" spans="1:13" x14ac:dyDescent="0.25">
      <c r="A75" s="14">
        <v>70</v>
      </c>
      <c r="B75" s="15">
        <v>40464</v>
      </c>
      <c r="C75" s="15">
        <v>40490</v>
      </c>
      <c r="D75" s="15"/>
      <c r="E75" s="16" t="s">
        <v>21</v>
      </c>
      <c r="F75" s="17"/>
      <c r="G75" s="17">
        <v>0.88</v>
      </c>
      <c r="H75" s="17">
        <f t="shared" si="4"/>
        <v>536.56999999999982</v>
      </c>
      <c r="I75" s="17">
        <f t="shared" si="5"/>
        <v>-481.73</v>
      </c>
      <c r="J75" s="17">
        <f t="shared" si="6"/>
        <v>536.56999999999982</v>
      </c>
      <c r="K75" s="17">
        <v>981.3</v>
      </c>
      <c r="L75" s="17">
        <f t="shared" si="7"/>
        <v>499.56999999999994</v>
      </c>
      <c r="M75" s="17"/>
    </row>
    <row r="76" spans="1:13" x14ac:dyDescent="0.25">
      <c r="A76" s="14">
        <v>71</v>
      </c>
      <c r="B76" s="15">
        <v>40471</v>
      </c>
      <c r="C76" s="15">
        <v>40490</v>
      </c>
      <c r="D76" s="15"/>
      <c r="E76" s="16" t="s">
        <v>21</v>
      </c>
      <c r="F76" s="17"/>
      <c r="G76" s="17">
        <v>0.17</v>
      </c>
      <c r="H76" s="17">
        <f t="shared" si="4"/>
        <v>536.73999999999978</v>
      </c>
      <c r="I76" s="17">
        <f t="shared" si="5"/>
        <v>-481.56</v>
      </c>
      <c r="J76" s="17">
        <f t="shared" si="6"/>
        <v>536.73999999999978</v>
      </c>
      <c r="K76" s="17">
        <v>981.3</v>
      </c>
      <c r="L76" s="17">
        <f t="shared" si="7"/>
        <v>499.73999999999995</v>
      </c>
      <c r="M76" s="17"/>
    </row>
    <row r="77" spans="1:13" x14ac:dyDescent="0.25">
      <c r="A77" s="14">
        <v>72</v>
      </c>
      <c r="B77" s="15">
        <v>40490</v>
      </c>
      <c r="C77" s="15"/>
      <c r="D77" s="15">
        <v>40513</v>
      </c>
      <c r="E77" s="16" t="s">
        <v>1074</v>
      </c>
      <c r="F77" s="17"/>
      <c r="G77" s="17"/>
      <c r="H77" s="17">
        <f t="shared" si="4"/>
        <v>536.73999999999978</v>
      </c>
      <c r="I77" s="17">
        <f t="shared" si="5"/>
        <v>-481.56</v>
      </c>
      <c r="J77" s="17">
        <f t="shared" si="6"/>
        <v>536.73999999999978</v>
      </c>
      <c r="K77" s="17">
        <v>981.3</v>
      </c>
      <c r="L77" s="17">
        <f t="shared" si="7"/>
        <v>499.73999999999995</v>
      </c>
      <c r="M77" s="17" t="s">
        <v>1075</v>
      </c>
    </row>
    <row r="78" spans="1:13" x14ac:dyDescent="0.25">
      <c r="A78" s="14">
        <v>73</v>
      </c>
      <c r="B78" s="15">
        <v>40494</v>
      </c>
      <c r="C78" s="15">
        <v>40521</v>
      </c>
      <c r="D78" s="15"/>
      <c r="E78" s="16" t="s">
        <v>21</v>
      </c>
      <c r="F78" s="17"/>
      <c r="G78" s="17">
        <v>0.88</v>
      </c>
      <c r="H78" s="17">
        <f t="shared" si="4"/>
        <v>537.61999999999978</v>
      </c>
      <c r="I78" s="17">
        <f t="shared" si="5"/>
        <v>-480.68</v>
      </c>
      <c r="J78" s="17">
        <f t="shared" si="6"/>
        <v>537.61999999999978</v>
      </c>
      <c r="K78" s="17">
        <v>981.3</v>
      </c>
      <c r="L78" s="17">
        <f t="shared" si="7"/>
        <v>500.61999999999995</v>
      </c>
      <c r="M78" s="17"/>
    </row>
    <row r="79" spans="1:13" x14ac:dyDescent="0.25">
      <c r="A79" s="14">
        <v>74</v>
      </c>
      <c r="B79" s="15">
        <v>40501</v>
      </c>
      <c r="C79" s="15">
        <v>40521</v>
      </c>
      <c r="D79" s="15"/>
      <c r="E79" s="16" t="s">
        <v>21</v>
      </c>
      <c r="F79" s="17"/>
      <c r="G79" s="17">
        <v>0.17</v>
      </c>
      <c r="H79" s="17">
        <f t="shared" si="4"/>
        <v>537.78999999999974</v>
      </c>
      <c r="I79" s="17">
        <f t="shared" si="5"/>
        <v>-480.51</v>
      </c>
      <c r="J79" s="17">
        <f t="shared" si="6"/>
        <v>537.78999999999974</v>
      </c>
      <c r="K79" s="17">
        <v>981.3</v>
      </c>
      <c r="L79" s="17">
        <f t="shared" si="7"/>
        <v>500.78999999999996</v>
      </c>
      <c r="M79" s="17"/>
    </row>
    <row r="80" spans="1:13" x14ac:dyDescent="0.25">
      <c r="A80" s="14">
        <v>75</v>
      </c>
      <c r="B80" s="15">
        <v>40501</v>
      </c>
      <c r="C80" s="15"/>
      <c r="D80" s="15"/>
      <c r="E80" s="16" t="s">
        <v>1076</v>
      </c>
      <c r="F80" s="17"/>
      <c r="G80" s="17"/>
      <c r="H80" s="17">
        <f t="shared" si="4"/>
        <v>537.78999999999974</v>
      </c>
      <c r="I80" s="17">
        <f t="shared" si="5"/>
        <v>-480.51</v>
      </c>
      <c r="J80" s="17">
        <f t="shared" si="6"/>
        <v>537.78999999999974</v>
      </c>
      <c r="K80" s="17">
        <v>981.3</v>
      </c>
      <c r="L80" s="17">
        <f t="shared" si="7"/>
        <v>500.78999999999996</v>
      </c>
      <c r="M80" s="17"/>
    </row>
    <row r="81" spans="1:13" x14ac:dyDescent="0.25">
      <c r="A81" s="14">
        <v>76</v>
      </c>
      <c r="B81" s="15">
        <v>40521</v>
      </c>
      <c r="C81" s="15"/>
      <c r="D81" s="15">
        <v>40542</v>
      </c>
      <c r="E81" s="16" t="s">
        <v>1077</v>
      </c>
      <c r="F81" s="17"/>
      <c r="G81" s="17"/>
      <c r="H81" s="17">
        <f t="shared" si="4"/>
        <v>537.78999999999974</v>
      </c>
      <c r="I81" s="17">
        <f t="shared" si="5"/>
        <v>-480.51</v>
      </c>
      <c r="J81" s="17">
        <f t="shared" si="6"/>
        <v>537.78999999999974</v>
      </c>
      <c r="K81" s="17">
        <v>981.3</v>
      </c>
      <c r="L81" s="17">
        <f t="shared" si="7"/>
        <v>500.78999999999996</v>
      </c>
      <c r="M81" s="17" t="s">
        <v>1078</v>
      </c>
    </row>
    <row r="82" spans="1:13" x14ac:dyDescent="0.25">
      <c r="A82" s="14">
        <v>77</v>
      </c>
      <c r="B82" s="15">
        <v>40702</v>
      </c>
      <c r="C82" s="15"/>
      <c r="D82" s="15"/>
      <c r="E82" s="16" t="s">
        <v>1079</v>
      </c>
      <c r="F82" s="17"/>
      <c r="G82" s="17"/>
      <c r="H82" s="17">
        <f t="shared" si="4"/>
        <v>537.78999999999974</v>
      </c>
      <c r="I82" s="17">
        <f t="shared" si="5"/>
        <v>-480.51</v>
      </c>
      <c r="J82" s="17">
        <f t="shared" si="6"/>
        <v>537.78999999999974</v>
      </c>
      <c r="K82" s="17">
        <v>981.3</v>
      </c>
      <c r="L82" s="17">
        <f t="shared" si="7"/>
        <v>500.78999999999996</v>
      </c>
      <c r="M82" s="17"/>
    </row>
    <row r="83" spans="1:13" x14ac:dyDescent="0.25">
      <c r="A83" s="14">
        <v>78</v>
      </c>
      <c r="B83" s="15">
        <v>40702</v>
      </c>
      <c r="C83" s="15"/>
      <c r="D83" s="15"/>
      <c r="E83" s="16" t="s">
        <v>1080</v>
      </c>
      <c r="F83" s="17"/>
      <c r="G83" s="17"/>
      <c r="H83" s="17">
        <f t="shared" si="4"/>
        <v>537.78999999999974</v>
      </c>
      <c r="I83" s="17">
        <f t="shared" si="5"/>
        <v>-480.51</v>
      </c>
      <c r="J83" s="17">
        <f t="shared" si="6"/>
        <v>537.78999999999974</v>
      </c>
      <c r="K83" s="17">
        <v>981.3</v>
      </c>
      <c r="L83" s="17">
        <f t="shared" si="7"/>
        <v>500.78999999999996</v>
      </c>
      <c r="M83" s="17"/>
    </row>
    <row r="84" spans="1:13" x14ac:dyDescent="0.25">
      <c r="A84" s="14">
        <v>79</v>
      </c>
      <c r="B84" s="15">
        <v>40702</v>
      </c>
      <c r="C84" s="15"/>
      <c r="D84" s="15"/>
      <c r="E84" s="16" t="s">
        <v>172</v>
      </c>
      <c r="F84" s="17"/>
      <c r="G84" s="17"/>
      <c r="H84" s="17">
        <f t="shared" si="4"/>
        <v>537.78999999999974</v>
      </c>
      <c r="I84" s="17">
        <f t="shared" si="5"/>
        <v>-480.51</v>
      </c>
      <c r="J84" s="17">
        <f t="shared" si="6"/>
        <v>537.78999999999974</v>
      </c>
      <c r="K84" s="17">
        <v>981.3</v>
      </c>
      <c r="L84" s="17">
        <f t="shared" si="7"/>
        <v>500.78999999999996</v>
      </c>
      <c r="M84" s="17"/>
    </row>
    <row r="85" spans="1:13" x14ac:dyDescent="0.25">
      <c r="A85" s="14">
        <v>80</v>
      </c>
      <c r="B85" s="15">
        <v>40702</v>
      </c>
      <c r="C85" s="15"/>
      <c r="D85" s="15"/>
      <c r="E85" s="16" t="s">
        <v>799</v>
      </c>
      <c r="F85" s="17"/>
      <c r="G85" s="17"/>
      <c r="H85" s="17">
        <f t="shared" si="4"/>
        <v>537.78999999999974</v>
      </c>
      <c r="I85" s="17">
        <f t="shared" si="5"/>
        <v>-480.51</v>
      </c>
      <c r="J85" s="17">
        <f t="shared" si="6"/>
        <v>537.78999999999974</v>
      </c>
      <c r="K85" s="17">
        <v>981.3</v>
      </c>
      <c r="L85" s="17">
        <f t="shared" si="7"/>
        <v>500.78999999999996</v>
      </c>
      <c r="M85" s="17"/>
    </row>
    <row r="86" spans="1:13" x14ac:dyDescent="0.25">
      <c r="A86" s="14">
        <v>81</v>
      </c>
      <c r="B86" s="15">
        <v>40702</v>
      </c>
      <c r="C86" s="15"/>
      <c r="D86" s="15"/>
      <c r="E86" s="16" t="s">
        <v>1081</v>
      </c>
      <c r="F86" s="17">
        <v>786.88</v>
      </c>
      <c r="G86" s="17">
        <v>786.88</v>
      </c>
      <c r="H86" s="17">
        <f>H83-F86+G86</f>
        <v>537.78999999999974</v>
      </c>
      <c r="I86" s="17">
        <f>I83-F86+G86</f>
        <v>-480.50999999999988</v>
      </c>
      <c r="J86" s="17">
        <f>J83+G86-F86</f>
        <v>537.78999999999962</v>
      </c>
      <c r="K86" s="17">
        <v>981.3</v>
      </c>
      <c r="L86" s="17">
        <f>L83-F86+G86</f>
        <v>500.78999999999996</v>
      </c>
      <c r="M86" s="17"/>
    </row>
    <row r="87" spans="1:13" x14ac:dyDescent="0.25">
      <c r="A87" s="14">
        <v>82</v>
      </c>
      <c r="B87" s="15">
        <v>40702</v>
      </c>
      <c r="C87" s="15"/>
      <c r="D87" s="15"/>
      <c r="E87" s="16" t="s">
        <v>365</v>
      </c>
      <c r="F87" s="17">
        <v>37</v>
      </c>
      <c r="G87" s="17"/>
      <c r="H87" s="17">
        <f t="shared" si="4"/>
        <v>500.78999999999974</v>
      </c>
      <c r="I87" s="17">
        <f t="shared" si="5"/>
        <v>-517.50999999999988</v>
      </c>
      <c r="J87" s="17">
        <f t="shared" si="6"/>
        <v>500.78999999999962</v>
      </c>
      <c r="K87" s="17">
        <v>981.3</v>
      </c>
      <c r="L87" s="17">
        <f t="shared" si="7"/>
        <v>463.78999999999996</v>
      </c>
      <c r="M87" s="17"/>
    </row>
    <row r="88" spans="1:13" x14ac:dyDescent="0.25">
      <c r="A88" s="14">
        <v>83</v>
      </c>
      <c r="B88" s="15">
        <v>40702</v>
      </c>
      <c r="C88" s="15"/>
      <c r="D88" s="15"/>
      <c r="E88" s="16" t="s">
        <v>31</v>
      </c>
      <c r="F88" s="17">
        <v>845</v>
      </c>
      <c r="G88" s="17">
        <v>845</v>
      </c>
      <c r="H88" s="17">
        <f t="shared" si="4"/>
        <v>500.78999999999974</v>
      </c>
      <c r="I88" s="17">
        <f t="shared" si="5"/>
        <v>-517.50999999999976</v>
      </c>
      <c r="J88" s="17">
        <f t="shared" si="6"/>
        <v>500.78999999999951</v>
      </c>
      <c r="K88" s="17">
        <v>981.3</v>
      </c>
      <c r="L88" s="17">
        <f t="shared" si="7"/>
        <v>463.78999999999996</v>
      </c>
      <c r="M88" s="17"/>
    </row>
    <row r="89" spans="1:13" x14ac:dyDescent="0.25">
      <c r="A89" s="14">
        <v>84</v>
      </c>
      <c r="B89" s="15">
        <v>40702</v>
      </c>
      <c r="C89" s="15"/>
      <c r="D89" s="15"/>
      <c r="E89" s="16" t="s">
        <v>60</v>
      </c>
      <c r="F89" s="17">
        <v>30.56</v>
      </c>
      <c r="G89" s="17"/>
      <c r="H89" s="17">
        <f t="shared" si="4"/>
        <v>470.22999999999973</v>
      </c>
      <c r="I89" s="17">
        <f t="shared" si="5"/>
        <v>-548.06999999999971</v>
      </c>
      <c r="J89" s="17">
        <f t="shared" si="6"/>
        <v>470.22999999999951</v>
      </c>
      <c r="K89" s="17">
        <v>981.3</v>
      </c>
      <c r="L89" s="17">
        <f t="shared" si="7"/>
        <v>433.22999999999996</v>
      </c>
      <c r="M89" s="17"/>
    </row>
    <row r="90" spans="1:13" x14ac:dyDescent="0.25">
      <c r="A90" s="14">
        <v>85</v>
      </c>
      <c r="B90" s="15">
        <v>40702</v>
      </c>
      <c r="C90" s="15"/>
      <c r="D90" s="15"/>
      <c r="E90" s="16" t="s">
        <v>1082</v>
      </c>
      <c r="F90" s="17"/>
      <c r="G90" s="17"/>
      <c r="H90" s="17">
        <f t="shared" si="4"/>
        <v>470.22999999999973</v>
      </c>
      <c r="I90" s="17">
        <f t="shared" si="5"/>
        <v>-548.06999999999971</v>
      </c>
      <c r="J90" s="17">
        <f t="shared" si="6"/>
        <v>470.22999999999951</v>
      </c>
      <c r="K90" s="17">
        <v>981.3</v>
      </c>
      <c r="L90" s="17">
        <f t="shared" si="7"/>
        <v>433.22999999999996</v>
      </c>
      <c r="M90" s="17"/>
    </row>
    <row r="91" spans="1:13" x14ac:dyDescent="0.25">
      <c r="A91" s="14">
        <v>86</v>
      </c>
      <c r="B91" s="15">
        <v>40702</v>
      </c>
      <c r="C91" s="15"/>
      <c r="D91" s="15"/>
      <c r="E91" s="16" t="s">
        <v>1083</v>
      </c>
      <c r="F91" s="17"/>
      <c r="G91" s="17"/>
      <c r="H91" s="17">
        <f t="shared" si="4"/>
        <v>470.22999999999973</v>
      </c>
      <c r="I91" s="17">
        <f t="shared" si="5"/>
        <v>-548.06999999999971</v>
      </c>
      <c r="J91" s="17">
        <f t="shared" si="6"/>
        <v>470.22999999999951</v>
      </c>
      <c r="K91" s="17">
        <v>981.3</v>
      </c>
      <c r="L91" s="17">
        <f t="shared" si="7"/>
        <v>433.22999999999996</v>
      </c>
      <c r="M91" s="17"/>
    </row>
    <row r="92" spans="1:13" x14ac:dyDescent="0.25">
      <c r="A92" s="14">
        <v>87</v>
      </c>
      <c r="B92" s="15">
        <v>40702</v>
      </c>
      <c r="C92" s="15"/>
      <c r="D92" s="15">
        <v>40702</v>
      </c>
      <c r="E92" s="16" t="s">
        <v>1084</v>
      </c>
      <c r="F92" s="17"/>
      <c r="G92" s="17"/>
      <c r="H92" s="17">
        <f t="shared" si="4"/>
        <v>470.22999999999973</v>
      </c>
      <c r="I92" s="17">
        <f t="shared" si="5"/>
        <v>-548.06999999999971</v>
      </c>
      <c r="J92" s="17">
        <f t="shared" si="6"/>
        <v>470.22999999999951</v>
      </c>
      <c r="K92" s="17">
        <v>981.3</v>
      </c>
      <c r="L92" s="17">
        <f t="shared" si="7"/>
        <v>433.22999999999996</v>
      </c>
      <c r="M92" s="17" t="s">
        <v>1085</v>
      </c>
    </row>
    <row r="93" spans="1:13" x14ac:dyDescent="0.25">
      <c r="A93" s="14">
        <v>88</v>
      </c>
      <c r="B93" s="15">
        <v>40729</v>
      </c>
      <c r="C93" s="15"/>
      <c r="D93" s="15"/>
      <c r="E93" s="16" t="s">
        <v>1086</v>
      </c>
      <c r="F93" s="17"/>
      <c r="G93" s="17"/>
      <c r="H93" s="17">
        <f t="shared" si="4"/>
        <v>470.22999999999973</v>
      </c>
      <c r="I93" s="17">
        <f t="shared" si="5"/>
        <v>-548.06999999999971</v>
      </c>
      <c r="J93" s="17">
        <f t="shared" si="6"/>
        <v>470.22999999999951</v>
      </c>
      <c r="K93" s="17">
        <v>981.3</v>
      </c>
      <c r="L93" s="17">
        <f t="shared" si="7"/>
        <v>433.22999999999996</v>
      </c>
      <c r="M93" s="17" t="s">
        <v>1057</v>
      </c>
    </row>
    <row r="94" spans="1:13" x14ac:dyDescent="0.25">
      <c r="A94" s="14">
        <v>89</v>
      </c>
      <c r="B94" s="15">
        <v>40729</v>
      </c>
      <c r="C94" s="15"/>
      <c r="D94" s="15"/>
      <c r="E94" s="16" t="s">
        <v>799</v>
      </c>
      <c r="F94" s="17"/>
      <c r="G94" s="17"/>
      <c r="H94" s="17">
        <f t="shared" si="4"/>
        <v>470.22999999999973</v>
      </c>
      <c r="I94" s="17">
        <f t="shared" si="5"/>
        <v>-548.06999999999971</v>
      </c>
      <c r="J94" s="17">
        <f t="shared" si="6"/>
        <v>470.22999999999951</v>
      </c>
      <c r="K94" s="17">
        <v>981.3</v>
      </c>
      <c r="L94" s="17">
        <f t="shared" si="7"/>
        <v>433.22999999999996</v>
      </c>
      <c r="M94" s="17"/>
    </row>
    <row r="95" spans="1:13" x14ac:dyDescent="0.25">
      <c r="A95" s="14">
        <v>90</v>
      </c>
      <c r="B95" s="15">
        <v>40729</v>
      </c>
      <c r="C95" s="15">
        <v>40732</v>
      </c>
      <c r="D95" s="15"/>
      <c r="E95" s="16" t="s">
        <v>29</v>
      </c>
      <c r="F95" s="17"/>
      <c r="G95" s="17">
        <v>37</v>
      </c>
      <c r="H95" s="17">
        <f>H92-F95+G95</f>
        <v>507.22999999999973</v>
      </c>
      <c r="I95" s="17">
        <f>I92-F95+G95</f>
        <v>-511.06999999999971</v>
      </c>
      <c r="J95" s="17">
        <f>J92+G95-F95</f>
        <v>507.22999999999951</v>
      </c>
      <c r="K95" s="17">
        <v>981.3</v>
      </c>
      <c r="L95" s="17">
        <f>L92-F95+G95</f>
        <v>470.22999999999996</v>
      </c>
      <c r="M95" s="17"/>
    </row>
    <row r="96" spans="1:13" x14ac:dyDescent="0.25">
      <c r="A96" s="14">
        <v>91</v>
      </c>
      <c r="B96" s="15">
        <v>40729</v>
      </c>
      <c r="C96" s="15">
        <v>40732</v>
      </c>
      <c r="D96" s="15"/>
      <c r="E96" s="16" t="s">
        <v>71</v>
      </c>
      <c r="F96" s="17"/>
      <c r="G96" s="17">
        <v>6.1</v>
      </c>
      <c r="H96" s="17">
        <f t="shared" si="4"/>
        <v>513.3299999999997</v>
      </c>
      <c r="I96" s="17">
        <f t="shared" si="5"/>
        <v>-504.96999999999969</v>
      </c>
      <c r="J96" s="17">
        <f t="shared" si="6"/>
        <v>513.32999999999947</v>
      </c>
      <c r="K96" s="17">
        <v>981.3</v>
      </c>
      <c r="L96" s="17">
        <f t="shared" si="7"/>
        <v>476.33</v>
      </c>
      <c r="M96" s="17"/>
    </row>
    <row r="97" spans="1:13" x14ac:dyDescent="0.25">
      <c r="A97" s="14">
        <v>92</v>
      </c>
      <c r="B97" s="15">
        <v>40732</v>
      </c>
      <c r="C97" s="15">
        <v>40732</v>
      </c>
      <c r="D97" s="15"/>
      <c r="E97" s="16" t="s">
        <v>22</v>
      </c>
      <c r="F97" s="17"/>
      <c r="G97" s="17">
        <v>11.84</v>
      </c>
      <c r="H97" s="17">
        <f t="shared" si="4"/>
        <v>525.16999999999973</v>
      </c>
      <c r="I97" s="17">
        <f t="shared" si="5"/>
        <v>-493.12999999999971</v>
      </c>
      <c r="J97" s="17">
        <f t="shared" si="6"/>
        <v>525.1699999999995</v>
      </c>
      <c r="K97" s="17">
        <v>981.3</v>
      </c>
      <c r="L97" s="17">
        <f t="shared" si="7"/>
        <v>488.16999999999996</v>
      </c>
      <c r="M97" s="17"/>
    </row>
    <row r="98" spans="1:13" x14ac:dyDescent="0.25">
      <c r="A98" s="14">
        <v>93</v>
      </c>
      <c r="B98" s="15">
        <v>40732</v>
      </c>
      <c r="C98" s="15"/>
      <c r="D98" s="15">
        <v>40752</v>
      </c>
      <c r="E98" s="16" t="s">
        <v>1087</v>
      </c>
      <c r="F98" s="17"/>
      <c r="G98" s="17"/>
      <c r="H98" s="17">
        <f t="shared" si="4"/>
        <v>525.16999999999973</v>
      </c>
      <c r="I98" s="17">
        <f t="shared" si="5"/>
        <v>-493.12999999999971</v>
      </c>
      <c r="J98" s="17">
        <f t="shared" si="6"/>
        <v>525.1699999999995</v>
      </c>
      <c r="K98" s="17">
        <v>981.3</v>
      </c>
      <c r="L98" s="17">
        <f t="shared" si="7"/>
        <v>488.16999999999996</v>
      </c>
      <c r="M98" s="17" t="s">
        <v>1088</v>
      </c>
    </row>
    <row r="99" spans="1:13" x14ac:dyDescent="0.25">
      <c r="A99" s="14">
        <v>94</v>
      </c>
      <c r="B99" s="15">
        <v>40763</v>
      </c>
      <c r="C99" s="15">
        <v>40764</v>
      </c>
      <c r="D99" s="15"/>
      <c r="E99" s="16" t="s">
        <v>21</v>
      </c>
      <c r="F99" s="17"/>
      <c r="G99" s="17">
        <v>4.5599999999999996</v>
      </c>
      <c r="H99" s="17">
        <f t="shared" si="4"/>
        <v>529.72999999999968</v>
      </c>
      <c r="I99" s="17">
        <f t="shared" si="5"/>
        <v>-488.56999999999971</v>
      </c>
      <c r="J99" s="17">
        <f t="shared" si="6"/>
        <v>529.72999999999945</v>
      </c>
      <c r="K99" s="17">
        <v>981.3</v>
      </c>
      <c r="L99" s="17">
        <f t="shared" si="7"/>
        <v>492.72999999999996</v>
      </c>
      <c r="M99" s="17"/>
    </row>
    <row r="100" spans="1:13" x14ac:dyDescent="0.25">
      <c r="A100" s="14">
        <v>95</v>
      </c>
      <c r="B100" s="15">
        <v>40764</v>
      </c>
      <c r="C100" s="15">
        <v>40764</v>
      </c>
      <c r="D100" s="15"/>
      <c r="E100" s="16" t="s">
        <v>22</v>
      </c>
      <c r="F100" s="17"/>
      <c r="G100" s="17">
        <v>24.94</v>
      </c>
      <c r="H100" s="17">
        <f t="shared" si="4"/>
        <v>554.66999999999973</v>
      </c>
      <c r="I100" s="17">
        <f t="shared" si="5"/>
        <v>-463.62999999999971</v>
      </c>
      <c r="J100" s="17">
        <f t="shared" si="6"/>
        <v>554.6699999999995</v>
      </c>
      <c r="K100" s="17">
        <v>981.3</v>
      </c>
      <c r="L100" s="17">
        <f t="shared" si="7"/>
        <v>517.66999999999996</v>
      </c>
      <c r="M100" s="17"/>
    </row>
    <row r="101" spans="1:13" x14ac:dyDescent="0.25">
      <c r="A101" s="14">
        <v>96</v>
      </c>
      <c r="B101" s="15">
        <v>40764</v>
      </c>
      <c r="C101" s="15"/>
      <c r="D101" s="15">
        <v>40784</v>
      </c>
      <c r="E101" s="16" t="s">
        <v>1089</v>
      </c>
      <c r="F101" s="17"/>
      <c r="G101" s="17"/>
      <c r="H101" s="17">
        <f t="shared" si="4"/>
        <v>554.66999999999973</v>
      </c>
      <c r="I101" s="17">
        <f t="shared" si="5"/>
        <v>-463.62999999999971</v>
      </c>
      <c r="J101" s="17">
        <f t="shared" si="6"/>
        <v>554.6699999999995</v>
      </c>
      <c r="K101" s="17">
        <v>981.3</v>
      </c>
      <c r="L101" s="17">
        <f t="shared" si="7"/>
        <v>517.66999999999996</v>
      </c>
      <c r="M101" s="17" t="s">
        <v>1090</v>
      </c>
    </row>
    <row r="102" spans="1:13" x14ac:dyDescent="0.25">
      <c r="A102" s="14">
        <v>97</v>
      </c>
      <c r="B102" s="15">
        <v>40767</v>
      </c>
      <c r="C102" s="15">
        <v>40794</v>
      </c>
      <c r="D102" s="15"/>
      <c r="E102" s="16" t="s">
        <v>21</v>
      </c>
      <c r="F102" s="17"/>
      <c r="G102" s="17">
        <v>0.18</v>
      </c>
      <c r="H102" s="17">
        <f t="shared" si="4"/>
        <v>554.84999999999968</v>
      </c>
      <c r="I102" s="17">
        <f t="shared" si="5"/>
        <v>-463.4499999999997</v>
      </c>
      <c r="J102" s="17">
        <f t="shared" si="6"/>
        <v>554.84999999999945</v>
      </c>
      <c r="K102" s="17">
        <v>981.3</v>
      </c>
      <c r="L102" s="17">
        <f t="shared" si="7"/>
        <v>517.84999999999991</v>
      </c>
      <c r="M102" s="17"/>
    </row>
    <row r="103" spans="1:13" x14ac:dyDescent="0.25">
      <c r="A103" s="14">
        <v>98</v>
      </c>
      <c r="B103" s="15">
        <v>40793</v>
      </c>
      <c r="C103" s="15">
        <v>40794</v>
      </c>
      <c r="D103" s="15"/>
      <c r="E103" s="16" t="s">
        <v>21</v>
      </c>
      <c r="F103" s="17"/>
      <c r="G103" s="17">
        <v>4.5599999999999996</v>
      </c>
      <c r="H103" s="17">
        <f t="shared" si="4"/>
        <v>559.40999999999963</v>
      </c>
      <c r="I103" s="17">
        <f t="shared" si="5"/>
        <v>-458.8899999999997</v>
      </c>
      <c r="J103" s="17">
        <f t="shared" si="6"/>
        <v>559.4099999999994</v>
      </c>
      <c r="K103" s="17">
        <v>981.3</v>
      </c>
      <c r="L103" s="17">
        <f t="shared" si="7"/>
        <v>522.40999999999985</v>
      </c>
      <c r="M103" s="17"/>
    </row>
    <row r="104" spans="1:13" x14ac:dyDescent="0.25">
      <c r="A104" s="14">
        <v>99</v>
      </c>
      <c r="B104" s="15">
        <v>40794</v>
      </c>
      <c r="C104" s="15">
        <v>40794</v>
      </c>
      <c r="D104" s="15"/>
      <c r="E104" s="16" t="s">
        <v>22</v>
      </c>
      <c r="F104" s="17"/>
      <c r="G104" s="17">
        <v>23.93</v>
      </c>
      <c r="H104" s="17">
        <f t="shared" si="4"/>
        <v>583.33999999999958</v>
      </c>
      <c r="I104" s="17">
        <f t="shared" si="5"/>
        <v>-434.9599999999997</v>
      </c>
      <c r="J104" s="17">
        <f t="shared" si="6"/>
        <v>583.33999999999935</v>
      </c>
      <c r="K104" s="17">
        <v>981.3</v>
      </c>
      <c r="L104" s="17">
        <f t="shared" si="7"/>
        <v>546.3399999999998</v>
      </c>
      <c r="M104" s="17"/>
    </row>
    <row r="105" spans="1:13" x14ac:dyDescent="0.25">
      <c r="A105" s="14">
        <v>100</v>
      </c>
      <c r="B105" s="15">
        <v>40794</v>
      </c>
      <c r="C105" s="15"/>
      <c r="D105" s="15">
        <v>40814</v>
      </c>
      <c r="E105" s="16" t="s">
        <v>1091</v>
      </c>
      <c r="F105" s="17"/>
      <c r="G105" s="17"/>
      <c r="H105" s="17">
        <f t="shared" si="4"/>
        <v>583.33999999999958</v>
      </c>
      <c r="I105" s="17">
        <f t="shared" si="5"/>
        <v>-434.9599999999997</v>
      </c>
      <c r="J105" s="17">
        <f t="shared" si="6"/>
        <v>583.33999999999935</v>
      </c>
      <c r="K105" s="17">
        <v>981.3</v>
      </c>
      <c r="L105" s="17">
        <f t="shared" si="7"/>
        <v>546.3399999999998</v>
      </c>
      <c r="M105" s="17" t="s">
        <v>1092</v>
      </c>
    </row>
    <row r="106" spans="1:13" x14ac:dyDescent="0.25">
      <c r="A106" s="14">
        <v>101</v>
      </c>
      <c r="B106" s="15">
        <v>40799</v>
      </c>
      <c r="C106" s="15">
        <v>40823</v>
      </c>
      <c r="D106" s="15"/>
      <c r="E106" s="16" t="s">
        <v>21</v>
      </c>
      <c r="F106" s="17"/>
      <c r="G106" s="17">
        <v>0.18</v>
      </c>
      <c r="H106" s="17">
        <f t="shared" si="4"/>
        <v>583.51999999999953</v>
      </c>
      <c r="I106" s="17">
        <f t="shared" si="5"/>
        <v>-434.77999999999969</v>
      </c>
      <c r="J106" s="17">
        <f t="shared" si="6"/>
        <v>583.5199999999993</v>
      </c>
      <c r="K106" s="17">
        <v>981.3</v>
      </c>
      <c r="L106" s="17">
        <f t="shared" si="7"/>
        <v>546.51999999999975</v>
      </c>
      <c r="M106" s="17"/>
    </row>
    <row r="107" spans="1:13" x14ac:dyDescent="0.25">
      <c r="A107" s="14">
        <v>102</v>
      </c>
      <c r="B107" s="15">
        <v>40708</v>
      </c>
      <c r="C107" s="15">
        <v>40823</v>
      </c>
      <c r="D107" s="15"/>
      <c r="E107" s="16" t="s">
        <v>21</v>
      </c>
      <c r="F107" s="17"/>
      <c r="G107" s="17">
        <v>0.25</v>
      </c>
      <c r="H107" s="17">
        <f t="shared" si="4"/>
        <v>583.76999999999953</v>
      </c>
      <c r="I107" s="17">
        <f t="shared" si="5"/>
        <v>-434.52999999999969</v>
      </c>
      <c r="J107" s="17">
        <f t="shared" si="6"/>
        <v>583.7699999999993</v>
      </c>
      <c r="K107" s="17">
        <v>981.3</v>
      </c>
      <c r="L107" s="17">
        <f t="shared" si="7"/>
        <v>546.76999999999975</v>
      </c>
      <c r="M107" s="17"/>
    </row>
    <row r="108" spans="1:13" x14ac:dyDescent="0.25">
      <c r="A108" s="14">
        <v>103</v>
      </c>
      <c r="B108" s="15">
        <v>40808</v>
      </c>
      <c r="C108" s="15">
        <v>40823</v>
      </c>
      <c r="D108" s="15"/>
      <c r="E108" s="16" t="s">
        <v>32</v>
      </c>
      <c r="F108" s="17">
        <v>200</v>
      </c>
      <c r="G108" s="17"/>
      <c r="H108" s="17">
        <f t="shared" si="4"/>
        <v>383.76999999999953</v>
      </c>
      <c r="I108" s="17">
        <f t="shared" si="5"/>
        <v>-634.52999999999975</v>
      </c>
      <c r="J108" s="17">
        <f t="shared" si="6"/>
        <v>383.7699999999993</v>
      </c>
      <c r="K108" s="17">
        <v>981.3</v>
      </c>
      <c r="L108" s="17">
        <f t="shared" si="7"/>
        <v>346.76999999999975</v>
      </c>
      <c r="M108" s="17"/>
    </row>
    <row r="109" spans="1:13" x14ac:dyDescent="0.25">
      <c r="A109" s="14">
        <v>104</v>
      </c>
      <c r="B109" s="15">
        <v>40822</v>
      </c>
      <c r="C109" s="15">
        <v>40823</v>
      </c>
      <c r="D109" s="15"/>
      <c r="E109" s="16" t="s">
        <v>21</v>
      </c>
      <c r="F109" s="17"/>
      <c r="G109" s="17">
        <v>3.61</v>
      </c>
      <c r="H109" s="17">
        <f t="shared" si="4"/>
        <v>387.37999999999954</v>
      </c>
      <c r="I109" s="17">
        <f t="shared" si="5"/>
        <v>-630.91999999999973</v>
      </c>
      <c r="J109" s="17">
        <f t="shared" si="6"/>
        <v>387.37999999999931</v>
      </c>
      <c r="K109" s="17">
        <v>981.3</v>
      </c>
      <c r="L109" s="17">
        <f t="shared" si="7"/>
        <v>350.37999999999977</v>
      </c>
      <c r="M109" s="17"/>
    </row>
    <row r="110" spans="1:13" x14ac:dyDescent="0.25">
      <c r="A110" s="14">
        <v>105</v>
      </c>
      <c r="B110" s="15">
        <v>40823</v>
      </c>
      <c r="C110" s="15">
        <v>40823</v>
      </c>
      <c r="D110" s="15"/>
      <c r="E110" s="16" t="s">
        <v>22</v>
      </c>
      <c r="F110" s="17"/>
      <c r="G110" s="17">
        <v>21.66</v>
      </c>
      <c r="H110" s="17">
        <f t="shared" si="4"/>
        <v>409.03999999999957</v>
      </c>
      <c r="I110" s="17">
        <f t="shared" si="5"/>
        <v>-609.25999999999976</v>
      </c>
      <c r="J110" s="17">
        <f t="shared" si="6"/>
        <v>409.03999999999934</v>
      </c>
      <c r="K110" s="17">
        <v>981.3</v>
      </c>
      <c r="L110" s="17">
        <f t="shared" si="7"/>
        <v>372.03999999999979</v>
      </c>
      <c r="M110" s="17"/>
    </row>
    <row r="111" spans="1:13" x14ac:dyDescent="0.25">
      <c r="A111" s="14">
        <v>106</v>
      </c>
      <c r="B111" s="15">
        <v>40823</v>
      </c>
      <c r="C111" s="15"/>
      <c r="D111" s="15">
        <v>40844</v>
      </c>
      <c r="E111" s="16" t="s">
        <v>1093</v>
      </c>
      <c r="F111" s="17"/>
      <c r="G111" s="17"/>
      <c r="H111" s="17">
        <f t="shared" si="4"/>
        <v>409.03999999999957</v>
      </c>
      <c r="I111" s="17">
        <f t="shared" si="5"/>
        <v>-609.25999999999976</v>
      </c>
      <c r="J111" s="17">
        <f t="shared" si="6"/>
        <v>409.03999999999934</v>
      </c>
      <c r="K111" s="17">
        <v>981.3</v>
      </c>
      <c r="L111" s="17">
        <f t="shared" si="7"/>
        <v>372.03999999999979</v>
      </c>
      <c r="M111" s="17" t="s">
        <v>1094</v>
      </c>
    </row>
    <row r="112" spans="1:13" x14ac:dyDescent="0.25">
      <c r="A112" s="14">
        <v>107</v>
      </c>
      <c r="B112" s="15">
        <v>40828</v>
      </c>
      <c r="C112" s="15"/>
      <c r="D112" s="15"/>
      <c r="E112" s="16" t="s">
        <v>1095</v>
      </c>
      <c r="F112" s="17"/>
      <c r="G112" s="17"/>
      <c r="H112" s="17">
        <f t="shared" si="4"/>
        <v>409.03999999999957</v>
      </c>
      <c r="I112" s="17">
        <f t="shared" si="5"/>
        <v>-609.25999999999976</v>
      </c>
      <c r="J112" s="17">
        <f t="shared" si="6"/>
        <v>409.03999999999934</v>
      </c>
      <c r="K112" s="17">
        <v>981.3</v>
      </c>
      <c r="L112" s="17">
        <f t="shared" si="7"/>
        <v>372.03999999999979</v>
      </c>
      <c r="M112" s="17"/>
    </row>
    <row r="113" spans="1:13" x14ac:dyDescent="0.25">
      <c r="A113" s="14">
        <v>108</v>
      </c>
      <c r="B113" s="15">
        <v>40854</v>
      </c>
      <c r="C113" s="15">
        <v>40855</v>
      </c>
      <c r="D113" s="15"/>
      <c r="E113" s="16" t="s">
        <v>223</v>
      </c>
      <c r="F113" s="17"/>
      <c r="G113" s="17">
        <v>102.04</v>
      </c>
      <c r="H113" s="17">
        <f t="shared" si="4"/>
        <v>511.07999999999959</v>
      </c>
      <c r="I113" s="17">
        <f t="shared" si="5"/>
        <v>-507.21999999999974</v>
      </c>
      <c r="J113" s="17">
        <f t="shared" si="6"/>
        <v>511.07999999999936</v>
      </c>
      <c r="K113" s="17">
        <v>981.3</v>
      </c>
      <c r="L113" s="17">
        <f t="shared" si="7"/>
        <v>474.07999999999981</v>
      </c>
      <c r="M113" s="17"/>
    </row>
    <row r="114" spans="1:13" x14ac:dyDescent="0.25">
      <c r="A114" s="14">
        <v>109</v>
      </c>
      <c r="B114" s="15">
        <v>40854</v>
      </c>
      <c r="C114" s="15">
        <v>40855</v>
      </c>
      <c r="D114" s="15"/>
      <c r="E114" s="16" t="s">
        <v>223</v>
      </c>
      <c r="F114" s="17"/>
      <c r="G114" s="17">
        <v>276.10000000000002</v>
      </c>
      <c r="H114" s="17">
        <f t="shared" si="4"/>
        <v>787.17999999999961</v>
      </c>
      <c r="I114" s="17">
        <f t="shared" si="5"/>
        <v>-231.11999999999972</v>
      </c>
      <c r="J114" s="17">
        <f t="shared" si="6"/>
        <v>787.17999999999938</v>
      </c>
      <c r="K114" s="17">
        <v>981.3</v>
      </c>
      <c r="L114" s="17">
        <f t="shared" si="7"/>
        <v>750.17999999999984</v>
      </c>
      <c r="M114" s="17"/>
    </row>
    <row r="115" spans="1:13" x14ac:dyDescent="0.25">
      <c r="A115" s="14">
        <v>110</v>
      </c>
      <c r="B115" s="15">
        <v>40855</v>
      </c>
      <c r="C115" s="15">
        <v>40855</v>
      </c>
      <c r="D115" s="15"/>
      <c r="E115" s="16" t="s">
        <v>22</v>
      </c>
      <c r="F115" s="17"/>
      <c r="G115" s="17">
        <v>38.590000000000003</v>
      </c>
      <c r="H115" s="17">
        <f t="shared" si="4"/>
        <v>825.76999999999964</v>
      </c>
      <c r="I115" s="17">
        <f t="shared" si="5"/>
        <v>-192.52999999999972</v>
      </c>
      <c r="J115" s="17">
        <f t="shared" si="6"/>
        <v>825.76999999999941</v>
      </c>
      <c r="K115" s="17">
        <v>981.3</v>
      </c>
      <c r="L115" s="17">
        <f t="shared" si="7"/>
        <v>788.76999999999987</v>
      </c>
      <c r="M115" s="17"/>
    </row>
    <row r="116" spans="1:13" x14ac:dyDescent="0.25">
      <c r="A116" s="14">
        <v>111</v>
      </c>
      <c r="B116" s="15">
        <v>40855</v>
      </c>
      <c r="C116" s="15"/>
      <c r="D116" s="15">
        <v>40881</v>
      </c>
      <c r="E116" s="16" t="s">
        <v>1096</v>
      </c>
      <c r="F116" s="17"/>
      <c r="G116" s="17"/>
      <c r="H116" s="17">
        <f t="shared" si="4"/>
        <v>825.76999999999964</v>
      </c>
      <c r="I116" s="17">
        <f t="shared" si="5"/>
        <v>-192.52999999999972</v>
      </c>
      <c r="J116" s="17">
        <f t="shared" si="6"/>
        <v>825.76999999999941</v>
      </c>
      <c r="K116" s="17">
        <v>981.3</v>
      </c>
      <c r="L116" s="17">
        <f t="shared" si="7"/>
        <v>788.76999999999987</v>
      </c>
      <c r="M116" s="17" t="s">
        <v>1097</v>
      </c>
    </row>
    <row r="117" spans="1:13" x14ac:dyDescent="0.25">
      <c r="A117" s="14">
        <v>112</v>
      </c>
      <c r="B117" s="15">
        <v>40862</v>
      </c>
      <c r="C117" s="15">
        <v>40886</v>
      </c>
      <c r="D117" s="15"/>
      <c r="E117" s="16" t="s">
        <v>21</v>
      </c>
      <c r="F117" s="17"/>
      <c r="G117" s="17">
        <v>0.22</v>
      </c>
      <c r="H117" s="17">
        <f t="shared" si="4"/>
        <v>825.98999999999967</v>
      </c>
      <c r="I117" s="17">
        <f t="shared" si="5"/>
        <v>-192.30999999999972</v>
      </c>
      <c r="J117" s="17">
        <f t="shared" si="6"/>
        <v>825.98999999999944</v>
      </c>
      <c r="K117" s="17">
        <v>981.3</v>
      </c>
      <c r="L117" s="17">
        <f t="shared" si="7"/>
        <v>788.9899999999999</v>
      </c>
      <c r="M117" s="17"/>
    </row>
    <row r="118" spans="1:13" x14ac:dyDescent="0.25">
      <c r="B118" s="1"/>
      <c r="C118" s="1"/>
      <c r="D118" s="2"/>
    </row>
    <row r="119" spans="1:13" x14ac:dyDescent="0.25">
      <c r="B119" s="1"/>
      <c r="C119" s="1"/>
      <c r="D119" s="2"/>
    </row>
    <row r="120" spans="1:13" x14ac:dyDescent="0.25">
      <c r="B120" s="1"/>
      <c r="C120" s="1"/>
      <c r="D120" s="2"/>
    </row>
    <row r="121" spans="1:13" x14ac:dyDescent="0.25">
      <c r="B121" s="1"/>
      <c r="C121" s="1"/>
      <c r="D121" s="2"/>
    </row>
    <row r="122" spans="1:13" x14ac:dyDescent="0.25">
      <c r="B122" s="1"/>
      <c r="C122" s="1"/>
      <c r="D122" s="2"/>
    </row>
    <row r="123" spans="1:13" x14ac:dyDescent="0.25">
      <c r="B123" s="1"/>
      <c r="C123" s="1"/>
      <c r="D123" s="2"/>
      <c r="E123" s="6" t="s">
        <v>6</v>
      </c>
      <c r="F123" s="5"/>
      <c r="G123" s="5"/>
      <c r="H123" s="9" t="s">
        <v>7</v>
      </c>
      <c r="I123" s="9" t="s">
        <v>8</v>
      </c>
    </row>
    <row r="124" spans="1:13" x14ac:dyDescent="0.25">
      <c r="B124" s="1"/>
      <c r="C124" s="1"/>
      <c r="D124" s="2"/>
      <c r="E124" s="5"/>
      <c r="F124" s="5"/>
      <c r="G124" s="5"/>
      <c r="H124" s="10" t="s">
        <v>3</v>
      </c>
      <c r="I124" s="10" t="s">
        <v>4</v>
      </c>
    </row>
    <row r="125" spans="1:13" x14ac:dyDescent="0.25">
      <c r="B125" s="1"/>
      <c r="C125" s="1"/>
      <c r="D125" s="2"/>
      <c r="E125" s="7" t="s">
        <v>9</v>
      </c>
      <c r="F125" s="8"/>
      <c r="G125" s="8"/>
      <c r="H125" s="3">
        <f>+H117</f>
        <v>825.98999999999967</v>
      </c>
      <c r="I125" s="3">
        <f>+J117</f>
        <v>825.98999999999944</v>
      </c>
    </row>
    <row r="126" spans="1:13" x14ac:dyDescent="0.25">
      <c r="B126" s="1"/>
      <c r="C126" s="1"/>
      <c r="D126" s="2"/>
      <c r="E126" s="7" t="s">
        <v>1098</v>
      </c>
      <c r="F126" s="8"/>
      <c r="G126" s="8"/>
      <c r="H126" s="3">
        <v>-981.3</v>
      </c>
      <c r="I126" s="3"/>
    </row>
    <row r="127" spans="1:13" x14ac:dyDescent="0.25">
      <c r="B127" s="1"/>
      <c r="C127" s="1"/>
      <c r="E127" s="7" t="s">
        <v>1099</v>
      </c>
      <c r="F127" s="8"/>
      <c r="G127" s="8"/>
      <c r="H127" s="3">
        <v>-37</v>
      </c>
      <c r="I127" s="3">
        <v>-37</v>
      </c>
    </row>
    <row r="128" spans="1:13" x14ac:dyDescent="0.25">
      <c r="B128" s="1"/>
      <c r="C128" s="1"/>
      <c r="E128" s="11" t="s">
        <v>5</v>
      </c>
      <c r="F128" s="12"/>
      <c r="G128" s="12"/>
      <c r="H128" s="13">
        <f>SUM(H125:H127)</f>
        <v>-192.31000000000029</v>
      </c>
      <c r="I128" s="13">
        <f>SUM(I125:I127)</f>
        <v>788.98999999999944</v>
      </c>
    </row>
    <row r="129" spans="5:9" x14ac:dyDescent="0.25">
      <c r="E129" s="5"/>
      <c r="F129" s="5"/>
      <c r="G129" s="5"/>
      <c r="H129" s="5"/>
      <c r="I129" s="5"/>
    </row>
  </sheetData>
  <mergeCells count="14">
    <mergeCell ref="J3:J5"/>
    <mergeCell ref="K3:K5"/>
    <mergeCell ref="L3:L5"/>
    <mergeCell ref="M3:M5"/>
    <mergeCell ref="A1:M1"/>
    <mergeCell ref="A3:A5"/>
    <mergeCell ref="B3:B5"/>
    <mergeCell ref="C3:C5"/>
    <mergeCell ref="D3:D5"/>
    <mergeCell ref="E3:E5"/>
    <mergeCell ref="F3:F5"/>
    <mergeCell ref="G3:G5"/>
    <mergeCell ref="H3:H5"/>
    <mergeCell ref="I3:I5"/>
  </mergeCells>
  <pageMargins left="0.25" right="0.25" top="0.75" bottom="0.75" header="0.3" footer="0.3"/>
  <pageSetup paperSize="5" orientation="landscape" r:id="rId1"/>
  <headerFooter>
    <oddFooter>Page 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5"/>
  <sheetViews>
    <sheetView view="pageLayout" zoomScaleNormal="100" workbookViewId="0">
      <selection activeCell="E18" sqref="E18"/>
    </sheetView>
  </sheetViews>
  <sheetFormatPr defaultColWidth="9.140625" defaultRowHeight="15" x14ac:dyDescent="0.25"/>
  <cols>
    <col min="1" max="1" width="5.7109375" customWidth="1"/>
    <col min="2" max="3" width="8.28515625" customWidth="1"/>
    <col min="4" max="4" width="8.85546875" customWidth="1"/>
    <col min="5" max="5" width="22.7109375" customWidth="1"/>
    <col min="6" max="11" width="8.85546875" customWidth="1"/>
    <col min="12" max="12" width="9.42578125" customWidth="1"/>
    <col min="13" max="13" width="54.85546875" customWidth="1"/>
  </cols>
  <sheetData>
    <row r="1" spans="1:13" x14ac:dyDescent="0.25">
      <c r="A1" s="48" t="s">
        <v>1100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</row>
    <row r="2" spans="1:13" x14ac:dyDescent="0.25">
      <c r="A2" s="4"/>
      <c r="B2" s="4"/>
    </row>
    <row r="3" spans="1:13" ht="15" customHeight="1" x14ac:dyDescent="0.25">
      <c r="A3" s="45" t="s">
        <v>10</v>
      </c>
      <c r="B3" s="45" t="s">
        <v>11</v>
      </c>
      <c r="C3" s="45" t="s">
        <v>12</v>
      </c>
      <c r="D3" s="45" t="s">
        <v>19</v>
      </c>
      <c r="E3" s="45" t="s">
        <v>13</v>
      </c>
      <c r="F3" s="45" t="s">
        <v>14</v>
      </c>
      <c r="G3" s="45" t="s">
        <v>15</v>
      </c>
      <c r="H3" s="45" t="s">
        <v>16</v>
      </c>
      <c r="I3" s="45" t="s">
        <v>17</v>
      </c>
      <c r="J3" s="45" t="s">
        <v>18</v>
      </c>
      <c r="K3" s="45" t="s">
        <v>97</v>
      </c>
      <c r="L3" s="45" t="s">
        <v>98</v>
      </c>
      <c r="M3" s="45" t="s">
        <v>99</v>
      </c>
    </row>
    <row r="4" spans="1:13" ht="15" customHeight="1" x14ac:dyDescent="0.25">
      <c r="A4" s="46"/>
      <c r="B4" s="46"/>
      <c r="C4" s="46"/>
      <c r="D4" s="46"/>
      <c r="E4" s="46"/>
      <c r="F4" s="46" t="s">
        <v>1</v>
      </c>
      <c r="G4" s="46" t="s">
        <v>2</v>
      </c>
      <c r="H4" s="46"/>
      <c r="I4" s="46"/>
      <c r="J4" s="46"/>
      <c r="K4" s="46" t="s">
        <v>100</v>
      </c>
      <c r="L4" s="46"/>
      <c r="M4" s="46"/>
    </row>
    <row r="5" spans="1:13" x14ac:dyDescent="0.25">
      <c r="A5" s="47"/>
      <c r="B5" s="47"/>
      <c r="C5" s="47"/>
      <c r="D5" s="47"/>
      <c r="E5" s="47"/>
      <c r="F5" s="47"/>
      <c r="G5" s="47"/>
      <c r="H5" s="47"/>
      <c r="I5" s="47"/>
      <c r="J5" s="47"/>
      <c r="K5" s="47" t="s">
        <v>101</v>
      </c>
      <c r="L5" s="47"/>
      <c r="M5" s="47"/>
    </row>
    <row r="6" spans="1:13" x14ac:dyDescent="0.25">
      <c r="A6" s="14">
        <v>1</v>
      </c>
      <c r="B6" s="15"/>
      <c r="C6" s="15"/>
      <c r="D6" s="16"/>
      <c r="E6" s="16" t="s">
        <v>0</v>
      </c>
      <c r="F6" s="17"/>
      <c r="G6" s="17"/>
      <c r="H6" s="17">
        <v>311.76</v>
      </c>
      <c r="I6" s="17">
        <v>311.76</v>
      </c>
      <c r="J6" s="17">
        <v>311.76</v>
      </c>
      <c r="K6" s="17">
        <v>0</v>
      </c>
      <c r="L6" s="17">
        <v>311.76</v>
      </c>
      <c r="M6" s="17" t="s">
        <v>1101</v>
      </c>
    </row>
    <row r="7" spans="1:13" x14ac:dyDescent="0.25">
      <c r="A7" s="14">
        <v>2</v>
      </c>
      <c r="B7" s="15">
        <v>40101</v>
      </c>
      <c r="C7" s="15"/>
      <c r="D7" s="15"/>
      <c r="E7" s="16" t="s">
        <v>1102</v>
      </c>
      <c r="F7" s="17"/>
      <c r="G7" s="17"/>
      <c r="H7" s="17">
        <f t="shared" ref="H7:H70" si="0">H6-F7+G7</f>
        <v>311.76</v>
      </c>
      <c r="I7" s="17">
        <f>I6-F7+G7</f>
        <v>311.76</v>
      </c>
      <c r="J7" s="17">
        <f>J6+G7-F7</f>
        <v>311.76</v>
      </c>
      <c r="K7" s="17">
        <v>0</v>
      </c>
      <c r="L7" s="17">
        <f>L6-F7+G7</f>
        <v>311.76</v>
      </c>
      <c r="M7" s="17" t="s">
        <v>1103</v>
      </c>
    </row>
    <row r="8" spans="1:13" x14ac:dyDescent="0.25">
      <c r="A8" s="14">
        <v>3</v>
      </c>
      <c r="B8" s="15">
        <v>40101</v>
      </c>
      <c r="C8" s="15"/>
      <c r="D8" s="15"/>
      <c r="E8" s="16" t="s">
        <v>27</v>
      </c>
      <c r="F8" s="17"/>
      <c r="G8" s="17"/>
      <c r="H8" s="17">
        <f t="shared" si="0"/>
        <v>311.76</v>
      </c>
      <c r="I8" s="17">
        <f>I7-F8+G8-227.31</f>
        <v>84.449999999999989</v>
      </c>
      <c r="J8" s="17">
        <f t="shared" ref="J8:J71" si="1">J7+G8-F8</f>
        <v>311.76</v>
      </c>
      <c r="K8" s="17">
        <v>227.31</v>
      </c>
      <c r="L8" s="17">
        <f t="shared" ref="L8:L67" si="2">L7-F8+G8</f>
        <v>311.76</v>
      </c>
      <c r="M8" s="17" t="s">
        <v>1104</v>
      </c>
    </row>
    <row r="9" spans="1:13" x14ac:dyDescent="0.25">
      <c r="A9" s="14">
        <v>4</v>
      </c>
      <c r="B9" s="15">
        <v>40101</v>
      </c>
      <c r="C9" s="15">
        <v>40107</v>
      </c>
      <c r="D9" s="15"/>
      <c r="E9" s="16" t="s">
        <v>28</v>
      </c>
      <c r="F9" s="17"/>
      <c r="G9" s="17">
        <v>37</v>
      </c>
      <c r="H9" s="17">
        <f t="shared" si="0"/>
        <v>348.76</v>
      </c>
      <c r="I9" s="17">
        <f t="shared" ref="I9:I67" si="3">I8-F9+G9</f>
        <v>121.44999999999999</v>
      </c>
      <c r="J9" s="17">
        <f t="shared" si="1"/>
        <v>348.76</v>
      </c>
      <c r="K9" s="17">
        <v>227.31</v>
      </c>
      <c r="L9" s="17">
        <f t="shared" si="2"/>
        <v>348.76</v>
      </c>
      <c r="M9" s="17"/>
    </row>
    <row r="10" spans="1:13" x14ac:dyDescent="0.25">
      <c r="A10" s="14">
        <v>5</v>
      </c>
      <c r="B10" s="15">
        <v>40107</v>
      </c>
      <c r="C10" s="15">
        <v>40107</v>
      </c>
      <c r="D10" s="15"/>
      <c r="E10" s="16" t="s">
        <v>22</v>
      </c>
      <c r="F10" s="17"/>
      <c r="G10" s="17">
        <v>79.430000000000007</v>
      </c>
      <c r="H10" s="17">
        <f t="shared" si="0"/>
        <v>428.19</v>
      </c>
      <c r="I10" s="17">
        <f t="shared" si="3"/>
        <v>200.88</v>
      </c>
      <c r="J10" s="17">
        <f t="shared" si="1"/>
        <v>428.19</v>
      </c>
      <c r="K10" s="17">
        <v>227.31</v>
      </c>
      <c r="L10" s="17">
        <f t="shared" si="2"/>
        <v>428.19</v>
      </c>
      <c r="M10" s="17"/>
    </row>
    <row r="11" spans="1:13" x14ac:dyDescent="0.25">
      <c r="A11" s="14">
        <v>6</v>
      </c>
      <c r="B11" s="15">
        <v>40107</v>
      </c>
      <c r="C11" s="15">
        <v>40107</v>
      </c>
      <c r="D11" s="15"/>
      <c r="E11" s="16" t="s">
        <v>31</v>
      </c>
      <c r="F11" s="17">
        <v>200</v>
      </c>
      <c r="G11" s="17"/>
      <c r="H11" s="17">
        <f t="shared" si="0"/>
        <v>228.19</v>
      </c>
      <c r="I11" s="17">
        <f t="shared" si="3"/>
        <v>0.87999999999999545</v>
      </c>
      <c r="J11" s="17">
        <f t="shared" si="1"/>
        <v>228.19</v>
      </c>
      <c r="K11" s="17">
        <v>227.31</v>
      </c>
      <c r="L11" s="17">
        <f t="shared" si="2"/>
        <v>228.19</v>
      </c>
      <c r="M11" s="17" t="s">
        <v>96</v>
      </c>
    </row>
    <row r="12" spans="1:13" x14ac:dyDescent="0.25">
      <c r="A12" s="14">
        <v>7</v>
      </c>
      <c r="B12" s="15">
        <v>40107</v>
      </c>
      <c r="C12" s="15"/>
      <c r="D12" s="15">
        <v>40127</v>
      </c>
      <c r="E12" s="16" t="s">
        <v>1105</v>
      </c>
      <c r="F12" s="17"/>
      <c r="G12" s="17"/>
      <c r="H12" s="17">
        <f t="shared" si="0"/>
        <v>228.19</v>
      </c>
      <c r="I12" s="17">
        <f t="shared" si="3"/>
        <v>0.87999999999999545</v>
      </c>
      <c r="J12" s="17">
        <f t="shared" si="1"/>
        <v>228.19</v>
      </c>
      <c r="K12" s="17">
        <v>227.31</v>
      </c>
      <c r="L12" s="17">
        <f t="shared" si="2"/>
        <v>228.19</v>
      </c>
      <c r="M12" s="17"/>
    </row>
    <row r="13" spans="1:13" x14ac:dyDescent="0.25">
      <c r="A13" s="14">
        <v>8</v>
      </c>
      <c r="B13" s="15">
        <v>40112</v>
      </c>
      <c r="C13" s="27">
        <v>40136</v>
      </c>
      <c r="D13" s="15"/>
      <c r="E13" s="16" t="s">
        <v>21</v>
      </c>
      <c r="F13" s="17"/>
      <c r="G13" s="17">
        <v>0.27</v>
      </c>
      <c r="H13" s="17">
        <f t="shared" si="0"/>
        <v>228.46</v>
      </c>
      <c r="I13" s="17">
        <f t="shared" si="3"/>
        <v>1.1499999999999955</v>
      </c>
      <c r="J13" s="17">
        <f t="shared" si="1"/>
        <v>228.46</v>
      </c>
      <c r="K13" s="17">
        <v>227.31</v>
      </c>
      <c r="L13" s="17">
        <f t="shared" si="2"/>
        <v>228.46</v>
      </c>
      <c r="M13" s="17"/>
    </row>
    <row r="14" spans="1:13" x14ac:dyDescent="0.25">
      <c r="A14" s="14">
        <v>9</v>
      </c>
      <c r="B14" s="15">
        <v>40113</v>
      </c>
      <c r="C14" s="15">
        <v>40136</v>
      </c>
      <c r="D14" s="15"/>
      <c r="E14" s="16" t="s">
        <v>21</v>
      </c>
      <c r="F14" s="17"/>
      <c r="G14" s="17">
        <v>0.66</v>
      </c>
      <c r="H14" s="17">
        <f t="shared" si="0"/>
        <v>229.12</v>
      </c>
      <c r="I14" s="17">
        <f t="shared" si="3"/>
        <v>1.8099999999999956</v>
      </c>
      <c r="J14" s="17">
        <f t="shared" si="1"/>
        <v>229.12</v>
      </c>
      <c r="K14" s="17">
        <v>227.31</v>
      </c>
      <c r="L14" s="17">
        <f t="shared" si="2"/>
        <v>229.12</v>
      </c>
      <c r="M14" s="17"/>
    </row>
    <row r="15" spans="1:13" x14ac:dyDescent="0.25">
      <c r="A15" s="14">
        <v>10</v>
      </c>
      <c r="B15" s="15">
        <v>40136</v>
      </c>
      <c r="C15" s="15">
        <v>40136</v>
      </c>
      <c r="D15" s="15"/>
      <c r="E15" s="16" t="s">
        <v>22</v>
      </c>
      <c r="F15" s="17"/>
      <c r="G15" s="17">
        <v>111.78</v>
      </c>
      <c r="H15" s="17">
        <f t="shared" si="0"/>
        <v>340.9</v>
      </c>
      <c r="I15" s="17">
        <f t="shared" si="3"/>
        <v>113.59</v>
      </c>
      <c r="J15" s="17">
        <f t="shared" si="1"/>
        <v>340.9</v>
      </c>
      <c r="K15" s="17">
        <v>227.31</v>
      </c>
      <c r="L15" s="17">
        <f t="shared" si="2"/>
        <v>340.9</v>
      </c>
      <c r="M15" s="17"/>
    </row>
    <row r="16" spans="1:13" x14ac:dyDescent="0.25">
      <c r="A16" s="14">
        <v>11</v>
      </c>
      <c r="B16" s="15">
        <v>40136</v>
      </c>
      <c r="C16" s="15"/>
      <c r="D16" s="15">
        <v>40158</v>
      </c>
      <c r="E16" s="16" t="s">
        <v>1106</v>
      </c>
      <c r="F16" s="17"/>
      <c r="G16" s="17"/>
      <c r="H16" s="17">
        <f t="shared" si="0"/>
        <v>340.9</v>
      </c>
      <c r="I16" s="17">
        <f t="shared" si="3"/>
        <v>113.59</v>
      </c>
      <c r="J16" s="17">
        <f t="shared" si="1"/>
        <v>340.9</v>
      </c>
      <c r="K16" s="17">
        <v>227.31</v>
      </c>
      <c r="L16" s="17">
        <f t="shared" si="2"/>
        <v>340.9</v>
      </c>
      <c r="M16" s="17"/>
    </row>
    <row r="17" spans="1:13" x14ac:dyDescent="0.25">
      <c r="A17" s="14">
        <v>12</v>
      </c>
      <c r="B17" s="15">
        <v>40140</v>
      </c>
      <c r="C17" s="15">
        <v>40168</v>
      </c>
      <c r="D17" s="15"/>
      <c r="E17" s="16" t="s">
        <v>32</v>
      </c>
      <c r="F17" s="17">
        <v>100</v>
      </c>
      <c r="G17" s="17"/>
      <c r="H17" s="17">
        <f t="shared" si="0"/>
        <v>240.89999999999998</v>
      </c>
      <c r="I17" s="17">
        <f t="shared" si="3"/>
        <v>13.590000000000003</v>
      </c>
      <c r="J17" s="17">
        <f t="shared" si="1"/>
        <v>240.89999999999998</v>
      </c>
      <c r="K17" s="17">
        <v>227.31</v>
      </c>
      <c r="L17" s="17">
        <f t="shared" si="2"/>
        <v>240.89999999999998</v>
      </c>
      <c r="M17" s="17"/>
    </row>
    <row r="18" spans="1:13" x14ac:dyDescent="0.25">
      <c r="A18" s="14">
        <v>13</v>
      </c>
      <c r="B18" s="15">
        <v>40142</v>
      </c>
      <c r="C18" s="15">
        <v>40168</v>
      </c>
      <c r="D18" s="15"/>
      <c r="E18" s="16" t="s">
        <v>21</v>
      </c>
      <c r="F18" s="17"/>
      <c r="G18" s="17">
        <v>1.28</v>
      </c>
      <c r="H18" s="17">
        <f t="shared" si="0"/>
        <v>242.17999999999998</v>
      </c>
      <c r="I18" s="17">
        <f t="shared" si="3"/>
        <v>14.870000000000003</v>
      </c>
      <c r="J18" s="17">
        <f t="shared" si="1"/>
        <v>242.17999999999998</v>
      </c>
      <c r="K18" s="17">
        <v>227.31</v>
      </c>
      <c r="L18" s="17">
        <f t="shared" si="2"/>
        <v>242.17999999999998</v>
      </c>
      <c r="M18" s="17"/>
    </row>
    <row r="19" spans="1:13" x14ac:dyDescent="0.25">
      <c r="A19" s="14">
        <v>14</v>
      </c>
      <c r="B19" s="15">
        <v>40161</v>
      </c>
      <c r="C19" s="15"/>
      <c r="D19" s="15"/>
      <c r="E19" s="16" t="s">
        <v>1107</v>
      </c>
      <c r="F19" s="17"/>
      <c r="G19" s="17"/>
      <c r="H19" s="17">
        <f t="shared" si="0"/>
        <v>242.17999999999998</v>
      </c>
      <c r="I19" s="17">
        <f t="shared" si="3"/>
        <v>14.870000000000003</v>
      </c>
      <c r="J19" s="17">
        <f t="shared" si="1"/>
        <v>242.17999999999998</v>
      </c>
      <c r="K19" s="17">
        <v>227.31</v>
      </c>
      <c r="L19" s="17">
        <f t="shared" si="2"/>
        <v>242.17999999999998</v>
      </c>
      <c r="M19" s="17" t="s">
        <v>1108</v>
      </c>
    </row>
    <row r="20" spans="1:13" x14ac:dyDescent="0.25">
      <c r="A20" s="14">
        <v>15</v>
      </c>
      <c r="B20" s="15">
        <v>40168</v>
      </c>
      <c r="C20" s="15">
        <v>40168</v>
      </c>
      <c r="D20" s="15"/>
      <c r="E20" s="16" t="s">
        <v>22</v>
      </c>
      <c r="F20" s="17"/>
      <c r="G20" s="17">
        <v>152.15</v>
      </c>
      <c r="H20" s="17">
        <f t="shared" si="0"/>
        <v>394.33</v>
      </c>
      <c r="I20" s="17">
        <f t="shared" si="3"/>
        <v>167.02</v>
      </c>
      <c r="J20" s="17">
        <f t="shared" si="1"/>
        <v>394.33</v>
      </c>
      <c r="K20" s="17">
        <v>227.31</v>
      </c>
      <c r="L20" s="17">
        <f t="shared" si="2"/>
        <v>394.33</v>
      </c>
      <c r="M20" s="17"/>
    </row>
    <row r="21" spans="1:13" x14ac:dyDescent="0.25">
      <c r="A21" s="14">
        <v>16</v>
      </c>
      <c r="B21" s="15">
        <v>40168</v>
      </c>
      <c r="C21" s="15"/>
      <c r="D21" s="15">
        <v>40190</v>
      </c>
      <c r="E21" s="16" t="s">
        <v>1029</v>
      </c>
      <c r="F21" s="17"/>
      <c r="G21" s="17"/>
      <c r="H21" s="17">
        <f t="shared" si="0"/>
        <v>394.33</v>
      </c>
      <c r="I21" s="17">
        <f t="shared" si="3"/>
        <v>167.02</v>
      </c>
      <c r="J21" s="17">
        <f t="shared" si="1"/>
        <v>394.33</v>
      </c>
      <c r="K21" s="17">
        <v>227.31</v>
      </c>
      <c r="L21" s="17">
        <f t="shared" si="2"/>
        <v>394.33</v>
      </c>
      <c r="M21" s="17"/>
    </row>
    <row r="22" spans="1:13" x14ac:dyDescent="0.25">
      <c r="A22" s="14">
        <v>17</v>
      </c>
      <c r="B22" s="15">
        <v>40171</v>
      </c>
      <c r="C22" s="15"/>
      <c r="D22" s="15">
        <v>40183</v>
      </c>
      <c r="E22" s="16" t="s">
        <v>1109</v>
      </c>
      <c r="F22" s="17"/>
      <c r="G22" s="17"/>
      <c r="H22" s="17">
        <f t="shared" si="0"/>
        <v>394.33</v>
      </c>
      <c r="I22" s="17">
        <f t="shared" si="3"/>
        <v>167.02</v>
      </c>
      <c r="J22" s="17">
        <f t="shared" si="1"/>
        <v>394.33</v>
      </c>
      <c r="K22" s="17">
        <v>227.31</v>
      </c>
      <c r="L22" s="17">
        <f t="shared" si="2"/>
        <v>394.33</v>
      </c>
      <c r="M22" s="17" t="s">
        <v>1108</v>
      </c>
    </row>
    <row r="23" spans="1:13" x14ac:dyDescent="0.25">
      <c r="A23" s="14">
        <v>18</v>
      </c>
      <c r="B23" s="15">
        <v>40176</v>
      </c>
      <c r="C23" s="15">
        <v>40199</v>
      </c>
      <c r="D23" s="15"/>
      <c r="E23" s="16" t="s">
        <v>21</v>
      </c>
      <c r="F23" s="17"/>
      <c r="G23" s="17">
        <v>2.41</v>
      </c>
      <c r="H23" s="17">
        <f t="shared" si="0"/>
        <v>396.74</v>
      </c>
      <c r="I23" s="17">
        <f t="shared" si="3"/>
        <v>169.43</v>
      </c>
      <c r="J23" s="17">
        <f t="shared" si="1"/>
        <v>396.74</v>
      </c>
      <c r="K23" s="17">
        <v>227.31</v>
      </c>
      <c r="L23" s="17">
        <f t="shared" si="2"/>
        <v>396.74</v>
      </c>
      <c r="M23" s="17"/>
    </row>
    <row r="24" spans="1:13" x14ac:dyDescent="0.25">
      <c r="A24" s="14">
        <v>19</v>
      </c>
      <c r="B24" s="15">
        <v>40179</v>
      </c>
      <c r="C24" s="15">
        <v>40199</v>
      </c>
      <c r="D24" s="15"/>
      <c r="E24" s="16" t="s">
        <v>34</v>
      </c>
      <c r="F24" s="17">
        <v>0.71</v>
      </c>
      <c r="G24" s="17"/>
      <c r="H24" s="17">
        <f t="shared" si="0"/>
        <v>396.03000000000003</v>
      </c>
      <c r="I24" s="17">
        <f t="shared" si="3"/>
        <v>168.72</v>
      </c>
      <c r="J24" s="17">
        <f t="shared" si="1"/>
        <v>396.03000000000003</v>
      </c>
      <c r="K24" s="17">
        <v>227.31</v>
      </c>
      <c r="L24" s="17">
        <f t="shared" si="2"/>
        <v>396.03000000000003</v>
      </c>
      <c r="M24" s="17"/>
    </row>
    <row r="25" spans="1:13" x14ac:dyDescent="0.25">
      <c r="A25" s="14">
        <v>20</v>
      </c>
      <c r="B25" s="15">
        <v>40184</v>
      </c>
      <c r="C25" s="15">
        <v>40199</v>
      </c>
      <c r="D25" s="15"/>
      <c r="E25" s="16" t="s">
        <v>32</v>
      </c>
      <c r="F25" s="17">
        <v>100</v>
      </c>
      <c r="G25" s="17"/>
      <c r="H25" s="17">
        <f t="shared" si="0"/>
        <v>296.03000000000003</v>
      </c>
      <c r="I25" s="17">
        <f t="shared" si="3"/>
        <v>68.72</v>
      </c>
      <c r="J25" s="17">
        <f t="shared" si="1"/>
        <v>296.03000000000003</v>
      </c>
      <c r="K25" s="17">
        <v>227.31</v>
      </c>
      <c r="L25" s="17">
        <f t="shared" si="2"/>
        <v>296.03000000000003</v>
      </c>
      <c r="M25" s="17"/>
    </row>
    <row r="26" spans="1:13" x14ac:dyDescent="0.25">
      <c r="A26" s="14">
        <v>21</v>
      </c>
      <c r="B26" s="15">
        <v>40191</v>
      </c>
      <c r="C26" s="15"/>
      <c r="D26" s="15"/>
      <c r="E26" s="16" t="s">
        <v>1110</v>
      </c>
      <c r="F26" s="17"/>
      <c r="G26" s="17"/>
      <c r="H26" s="17">
        <f t="shared" si="0"/>
        <v>296.03000000000003</v>
      </c>
      <c r="I26" s="17">
        <f t="shared" si="3"/>
        <v>68.72</v>
      </c>
      <c r="J26" s="17">
        <f t="shared" si="1"/>
        <v>296.03000000000003</v>
      </c>
      <c r="K26" s="17">
        <v>227.31</v>
      </c>
      <c r="L26" s="17">
        <f t="shared" si="2"/>
        <v>296.03000000000003</v>
      </c>
      <c r="M26" s="17"/>
    </row>
    <row r="27" spans="1:13" x14ac:dyDescent="0.25">
      <c r="A27" s="14">
        <v>22</v>
      </c>
      <c r="B27" s="15">
        <v>40199</v>
      </c>
      <c r="C27" s="15"/>
      <c r="D27" s="15"/>
      <c r="E27" s="16" t="s">
        <v>1111</v>
      </c>
      <c r="F27" s="17"/>
      <c r="G27" s="17"/>
      <c r="H27" s="17">
        <f t="shared" si="0"/>
        <v>296.03000000000003</v>
      </c>
      <c r="I27" s="17">
        <f t="shared" si="3"/>
        <v>68.72</v>
      </c>
      <c r="J27" s="17">
        <f t="shared" si="1"/>
        <v>296.03000000000003</v>
      </c>
      <c r="K27" s="17">
        <v>227.31</v>
      </c>
      <c r="L27" s="17">
        <f t="shared" si="2"/>
        <v>296.03000000000003</v>
      </c>
      <c r="M27" s="17" t="s">
        <v>114</v>
      </c>
    </row>
    <row r="28" spans="1:13" x14ac:dyDescent="0.25">
      <c r="A28" s="14">
        <v>23</v>
      </c>
      <c r="B28" s="15">
        <v>40199</v>
      </c>
      <c r="C28" s="15"/>
      <c r="D28" s="15"/>
      <c r="E28" s="16" t="s">
        <v>27</v>
      </c>
      <c r="F28" s="17"/>
      <c r="G28" s="17"/>
      <c r="H28" s="17">
        <f t="shared" si="0"/>
        <v>296.03000000000003</v>
      </c>
      <c r="I28" s="17">
        <f>I27-F28+G28</f>
        <v>68.72</v>
      </c>
      <c r="J28" s="17">
        <f t="shared" si="1"/>
        <v>296.03000000000003</v>
      </c>
      <c r="K28" s="17">
        <f>227.31</f>
        <v>227.31</v>
      </c>
      <c r="L28" s="17">
        <f t="shared" si="2"/>
        <v>296.03000000000003</v>
      </c>
      <c r="M28" s="17"/>
    </row>
    <row r="29" spans="1:13" x14ac:dyDescent="0.25">
      <c r="A29" s="14">
        <v>24</v>
      </c>
      <c r="B29" s="15">
        <v>40199</v>
      </c>
      <c r="C29" s="15">
        <v>40199</v>
      </c>
      <c r="D29" s="15"/>
      <c r="E29" s="16" t="s">
        <v>22</v>
      </c>
      <c r="F29" s="17"/>
      <c r="G29" s="17">
        <v>140.52000000000001</v>
      </c>
      <c r="H29" s="17">
        <f t="shared" si="0"/>
        <v>436.55000000000007</v>
      </c>
      <c r="I29" s="17">
        <f t="shared" si="3"/>
        <v>209.24</v>
      </c>
      <c r="J29" s="17">
        <f t="shared" si="1"/>
        <v>436.55000000000007</v>
      </c>
      <c r="K29" s="17">
        <v>227.31</v>
      </c>
      <c r="L29" s="17">
        <f t="shared" si="2"/>
        <v>436.55000000000007</v>
      </c>
      <c r="M29" s="17"/>
    </row>
    <row r="30" spans="1:13" x14ac:dyDescent="0.25">
      <c r="A30" s="14">
        <v>25</v>
      </c>
      <c r="B30" s="15">
        <v>40199</v>
      </c>
      <c r="C30" s="15">
        <v>40199</v>
      </c>
      <c r="D30" s="15"/>
      <c r="E30" s="16" t="s">
        <v>28</v>
      </c>
      <c r="F30" s="17"/>
      <c r="G30" s="17">
        <v>37</v>
      </c>
      <c r="H30" s="17">
        <f t="shared" si="0"/>
        <v>473.55000000000007</v>
      </c>
      <c r="I30" s="17">
        <f>I29-F30+G30-37</f>
        <v>209.24</v>
      </c>
      <c r="J30" s="17">
        <f t="shared" si="1"/>
        <v>473.55000000000007</v>
      </c>
      <c r="K30" s="17">
        <v>227.31</v>
      </c>
      <c r="L30" s="17">
        <f>L29-F30+G30-37</f>
        <v>436.55000000000007</v>
      </c>
      <c r="M30" s="17" t="s">
        <v>1112</v>
      </c>
    </row>
    <row r="31" spans="1:13" x14ac:dyDescent="0.25">
      <c r="A31" s="14">
        <v>26</v>
      </c>
      <c r="B31" s="15">
        <v>40199</v>
      </c>
      <c r="C31" s="15">
        <v>40199</v>
      </c>
      <c r="D31" s="15"/>
      <c r="E31" s="16" t="s">
        <v>29</v>
      </c>
      <c r="F31" s="17"/>
      <c r="G31" s="17">
        <v>40</v>
      </c>
      <c r="H31" s="17">
        <f t="shared" si="0"/>
        <v>513.55000000000007</v>
      </c>
      <c r="I31" s="17">
        <f t="shared" si="3"/>
        <v>249.24</v>
      </c>
      <c r="J31" s="17">
        <f t="shared" si="1"/>
        <v>513.55000000000007</v>
      </c>
      <c r="K31" s="17">
        <v>227.31</v>
      </c>
      <c r="L31" s="17">
        <f t="shared" si="2"/>
        <v>476.55000000000007</v>
      </c>
      <c r="M31" s="17"/>
    </row>
    <row r="32" spans="1:13" x14ac:dyDescent="0.25">
      <c r="A32" s="14">
        <v>27</v>
      </c>
      <c r="B32" s="15">
        <v>40199</v>
      </c>
      <c r="C32" s="15"/>
      <c r="D32" s="15">
        <v>40219</v>
      </c>
      <c r="E32" s="16" t="s">
        <v>1113</v>
      </c>
      <c r="F32" s="17"/>
      <c r="G32" s="17"/>
      <c r="H32" s="17">
        <f t="shared" si="0"/>
        <v>513.55000000000007</v>
      </c>
      <c r="I32" s="17">
        <f t="shared" si="3"/>
        <v>249.24</v>
      </c>
      <c r="J32" s="17">
        <f t="shared" si="1"/>
        <v>513.55000000000007</v>
      </c>
      <c r="K32" s="17">
        <v>227.31</v>
      </c>
      <c r="L32" s="17">
        <f t="shared" si="2"/>
        <v>476.55000000000007</v>
      </c>
      <c r="M32" s="17" t="s">
        <v>1114</v>
      </c>
    </row>
    <row r="33" spans="1:13" x14ac:dyDescent="0.25">
      <c r="A33" s="14">
        <v>28</v>
      </c>
      <c r="B33" s="15">
        <v>40200</v>
      </c>
      <c r="C33" s="15">
        <v>40231</v>
      </c>
      <c r="D33" s="15"/>
      <c r="E33" s="16" t="s">
        <v>32</v>
      </c>
      <c r="F33" s="17">
        <v>140.25</v>
      </c>
      <c r="G33" s="17"/>
      <c r="H33" s="17">
        <f t="shared" si="0"/>
        <v>373.30000000000007</v>
      </c>
      <c r="I33" s="17">
        <f t="shared" si="3"/>
        <v>108.99000000000001</v>
      </c>
      <c r="J33" s="17">
        <f t="shared" si="1"/>
        <v>373.30000000000007</v>
      </c>
      <c r="K33" s="17">
        <v>227.31</v>
      </c>
      <c r="L33" s="17">
        <f t="shared" si="2"/>
        <v>336.30000000000007</v>
      </c>
      <c r="M33" s="17"/>
    </row>
    <row r="34" spans="1:13" x14ac:dyDescent="0.25">
      <c r="A34" s="14">
        <v>29</v>
      </c>
      <c r="B34" s="15">
        <v>40204</v>
      </c>
      <c r="C34" s="15"/>
      <c r="D34" s="15">
        <v>40212</v>
      </c>
      <c r="E34" s="16" t="s">
        <v>1115</v>
      </c>
      <c r="F34" s="17"/>
      <c r="G34" s="17"/>
      <c r="H34" s="17">
        <f t="shared" si="0"/>
        <v>373.30000000000007</v>
      </c>
      <c r="I34" s="17">
        <f t="shared" si="3"/>
        <v>108.99000000000001</v>
      </c>
      <c r="J34" s="17">
        <f t="shared" si="1"/>
        <v>373.30000000000007</v>
      </c>
      <c r="K34" s="17">
        <v>227.31</v>
      </c>
      <c r="L34" s="17">
        <f t="shared" si="2"/>
        <v>336.30000000000007</v>
      </c>
      <c r="M34" s="17" t="s">
        <v>1116</v>
      </c>
    </row>
    <row r="35" spans="1:13" x14ac:dyDescent="0.25">
      <c r="A35" s="14">
        <v>30</v>
      </c>
      <c r="B35" s="15">
        <v>40206</v>
      </c>
      <c r="C35" s="15">
        <v>40231</v>
      </c>
      <c r="D35" s="15"/>
      <c r="E35" s="16" t="s">
        <v>21</v>
      </c>
      <c r="F35" s="17"/>
      <c r="G35" s="17">
        <v>1.53</v>
      </c>
      <c r="H35" s="17">
        <f t="shared" si="0"/>
        <v>374.83000000000004</v>
      </c>
      <c r="I35" s="17">
        <f t="shared" si="3"/>
        <v>110.52000000000001</v>
      </c>
      <c r="J35" s="17">
        <f t="shared" si="1"/>
        <v>374.83000000000004</v>
      </c>
      <c r="K35" s="17">
        <v>227.31</v>
      </c>
      <c r="L35" s="17">
        <f t="shared" si="2"/>
        <v>337.83000000000004</v>
      </c>
      <c r="M35" s="17"/>
    </row>
    <row r="36" spans="1:13" x14ac:dyDescent="0.25">
      <c r="A36" s="14">
        <v>31</v>
      </c>
      <c r="B36" s="15">
        <v>40228</v>
      </c>
      <c r="C36" s="15"/>
      <c r="D36" s="15"/>
      <c r="E36" s="16" t="s">
        <v>1117</v>
      </c>
      <c r="F36" s="17"/>
      <c r="G36" s="17"/>
      <c r="H36" s="17">
        <f t="shared" si="0"/>
        <v>374.83000000000004</v>
      </c>
      <c r="I36" s="17">
        <f t="shared" si="3"/>
        <v>110.52000000000001</v>
      </c>
      <c r="J36" s="17">
        <f t="shared" si="1"/>
        <v>374.83000000000004</v>
      </c>
      <c r="K36" s="17">
        <v>227.31</v>
      </c>
      <c r="L36" s="17">
        <f t="shared" si="2"/>
        <v>337.83000000000004</v>
      </c>
      <c r="M36" s="17" t="s">
        <v>114</v>
      </c>
    </row>
    <row r="37" spans="1:13" x14ac:dyDescent="0.25">
      <c r="A37" s="14">
        <v>32</v>
      </c>
      <c r="B37" s="15">
        <v>40228</v>
      </c>
      <c r="C37" s="15"/>
      <c r="D37" s="15"/>
      <c r="E37" s="16" t="s">
        <v>27</v>
      </c>
      <c r="F37" s="17"/>
      <c r="G37" s="17"/>
      <c r="H37" s="17">
        <f t="shared" si="0"/>
        <v>374.83000000000004</v>
      </c>
      <c r="I37" s="17">
        <f t="shared" si="3"/>
        <v>110.52000000000001</v>
      </c>
      <c r="J37" s="17">
        <f t="shared" si="1"/>
        <v>374.83000000000004</v>
      </c>
      <c r="K37" s="17">
        <v>227.31</v>
      </c>
      <c r="L37" s="17">
        <f t="shared" si="2"/>
        <v>337.83000000000004</v>
      </c>
      <c r="M37" s="17"/>
    </row>
    <row r="38" spans="1:13" x14ac:dyDescent="0.25">
      <c r="A38" s="14">
        <v>33</v>
      </c>
      <c r="B38" s="15">
        <v>40228</v>
      </c>
      <c r="C38" s="15">
        <v>40231</v>
      </c>
      <c r="D38" s="15"/>
      <c r="E38" s="16" t="s">
        <v>28</v>
      </c>
      <c r="F38" s="17"/>
      <c r="G38" s="17">
        <v>37</v>
      </c>
      <c r="H38" s="17">
        <f t="shared" si="0"/>
        <v>411.83000000000004</v>
      </c>
      <c r="I38" s="17">
        <f>I37-F38+G38-37</f>
        <v>110.52000000000001</v>
      </c>
      <c r="J38" s="17">
        <f t="shared" si="1"/>
        <v>411.83000000000004</v>
      </c>
      <c r="K38" s="17">
        <v>227.31</v>
      </c>
      <c r="L38" s="17">
        <f>L37-F38+G38-37</f>
        <v>337.83000000000004</v>
      </c>
      <c r="M38" s="17" t="s">
        <v>1112</v>
      </c>
    </row>
    <row r="39" spans="1:13" x14ac:dyDescent="0.25">
      <c r="A39" s="14">
        <v>34</v>
      </c>
      <c r="B39" s="15">
        <v>40228</v>
      </c>
      <c r="C39" s="15">
        <v>40231</v>
      </c>
      <c r="D39" s="15"/>
      <c r="E39" s="16" t="s">
        <v>32</v>
      </c>
      <c r="F39" s="17">
        <v>153.37</v>
      </c>
      <c r="G39" s="17"/>
      <c r="H39" s="17">
        <f t="shared" si="0"/>
        <v>258.46000000000004</v>
      </c>
      <c r="I39" s="17">
        <f t="shared" si="3"/>
        <v>-42.849999999999994</v>
      </c>
      <c r="J39" s="17">
        <f t="shared" si="1"/>
        <v>258.46000000000004</v>
      </c>
      <c r="K39" s="17">
        <v>227.31</v>
      </c>
      <c r="L39" s="17">
        <f t="shared" si="2"/>
        <v>184.46000000000004</v>
      </c>
      <c r="M39" s="17"/>
    </row>
    <row r="40" spans="1:13" x14ac:dyDescent="0.25">
      <c r="A40" s="14">
        <v>35</v>
      </c>
      <c r="B40" s="15">
        <v>40231</v>
      </c>
      <c r="C40" s="15">
        <v>40231</v>
      </c>
      <c r="D40" s="15"/>
      <c r="E40" s="16" t="s">
        <v>22</v>
      </c>
      <c r="F40" s="17"/>
      <c r="G40" s="17">
        <v>110.35</v>
      </c>
      <c r="H40" s="17">
        <f t="shared" si="0"/>
        <v>368.81000000000006</v>
      </c>
      <c r="I40" s="17">
        <f t="shared" si="3"/>
        <v>67.5</v>
      </c>
      <c r="J40" s="17">
        <f t="shared" si="1"/>
        <v>368.81000000000006</v>
      </c>
      <c r="K40" s="17">
        <v>227.31</v>
      </c>
      <c r="L40" s="17">
        <f t="shared" si="2"/>
        <v>294.81000000000006</v>
      </c>
      <c r="M40" s="17"/>
    </row>
    <row r="41" spans="1:13" x14ac:dyDescent="0.25">
      <c r="A41" s="14">
        <v>36</v>
      </c>
      <c r="B41" s="15">
        <v>40231</v>
      </c>
      <c r="C41" s="15"/>
      <c r="D41" s="15">
        <v>40249</v>
      </c>
      <c r="E41" s="16" t="s">
        <v>1118</v>
      </c>
      <c r="F41" s="17"/>
      <c r="G41" s="17"/>
      <c r="H41" s="17">
        <f t="shared" si="0"/>
        <v>368.81000000000006</v>
      </c>
      <c r="I41" s="17">
        <f t="shared" si="3"/>
        <v>67.5</v>
      </c>
      <c r="J41" s="17">
        <f t="shared" si="1"/>
        <v>368.81000000000006</v>
      </c>
      <c r="K41" s="17">
        <v>227.31</v>
      </c>
      <c r="L41" s="17">
        <f t="shared" si="2"/>
        <v>294.81000000000006</v>
      </c>
      <c r="M41" s="17" t="s">
        <v>1119</v>
      </c>
    </row>
    <row r="42" spans="1:13" x14ac:dyDescent="0.25">
      <c r="A42" s="14">
        <v>37</v>
      </c>
      <c r="B42" s="15">
        <v>40235</v>
      </c>
      <c r="C42" s="15">
        <v>40260</v>
      </c>
      <c r="D42" s="15"/>
      <c r="E42" s="16" t="s">
        <v>21</v>
      </c>
      <c r="F42" s="17"/>
      <c r="G42" s="17">
        <v>1.8</v>
      </c>
      <c r="H42" s="17">
        <f t="shared" si="0"/>
        <v>370.61000000000007</v>
      </c>
      <c r="I42" s="17">
        <f t="shared" si="3"/>
        <v>69.3</v>
      </c>
      <c r="J42" s="17">
        <f t="shared" si="1"/>
        <v>370.61000000000007</v>
      </c>
      <c r="K42" s="17">
        <v>227.31</v>
      </c>
      <c r="L42" s="17">
        <f t="shared" si="2"/>
        <v>296.61000000000007</v>
      </c>
      <c r="M42" s="17"/>
    </row>
    <row r="43" spans="1:13" x14ac:dyDescent="0.25">
      <c r="A43" s="14">
        <v>38</v>
      </c>
      <c r="B43" s="15">
        <v>40249</v>
      </c>
      <c r="C43" s="15">
        <v>40260</v>
      </c>
      <c r="D43" s="15"/>
      <c r="E43" s="16" t="s">
        <v>32</v>
      </c>
      <c r="F43" s="17">
        <v>100</v>
      </c>
      <c r="G43" s="17"/>
      <c r="H43" s="17">
        <f t="shared" si="0"/>
        <v>270.61000000000007</v>
      </c>
      <c r="I43" s="17">
        <f t="shared" si="3"/>
        <v>-30.700000000000003</v>
      </c>
      <c r="J43" s="17">
        <f t="shared" si="1"/>
        <v>270.61000000000007</v>
      </c>
      <c r="K43" s="17">
        <v>227.31</v>
      </c>
      <c r="L43" s="17">
        <f t="shared" si="2"/>
        <v>196.61000000000007</v>
      </c>
      <c r="M43" s="17"/>
    </row>
    <row r="44" spans="1:13" x14ac:dyDescent="0.25">
      <c r="A44" s="14">
        <v>39</v>
      </c>
      <c r="B44" s="15">
        <v>40260</v>
      </c>
      <c r="C44" s="15">
        <v>40260</v>
      </c>
      <c r="D44" s="15"/>
      <c r="E44" s="16" t="s">
        <v>22</v>
      </c>
      <c r="F44" s="17"/>
      <c r="G44" s="17">
        <v>115.13</v>
      </c>
      <c r="H44" s="17">
        <f t="shared" si="0"/>
        <v>385.74000000000007</v>
      </c>
      <c r="I44" s="17">
        <f t="shared" si="3"/>
        <v>84.429999999999993</v>
      </c>
      <c r="J44" s="17">
        <f t="shared" si="1"/>
        <v>385.74000000000007</v>
      </c>
      <c r="K44" s="17">
        <v>227.31</v>
      </c>
      <c r="L44" s="17">
        <f t="shared" si="2"/>
        <v>311.74000000000007</v>
      </c>
      <c r="M44" s="17"/>
    </row>
    <row r="45" spans="1:13" x14ac:dyDescent="0.25">
      <c r="A45" s="14">
        <v>40</v>
      </c>
      <c r="B45" s="15">
        <v>40260</v>
      </c>
      <c r="C45" s="15"/>
      <c r="D45" s="15">
        <v>40280</v>
      </c>
      <c r="E45" s="16" t="s">
        <v>1120</v>
      </c>
      <c r="F45" s="17"/>
      <c r="G45" s="17"/>
      <c r="H45" s="17">
        <f t="shared" si="0"/>
        <v>385.74000000000007</v>
      </c>
      <c r="I45" s="17">
        <f t="shared" si="3"/>
        <v>84.429999999999993</v>
      </c>
      <c r="J45" s="17">
        <f t="shared" si="1"/>
        <v>385.74000000000007</v>
      </c>
      <c r="K45" s="17">
        <v>227.31</v>
      </c>
      <c r="L45" s="17">
        <f t="shared" si="2"/>
        <v>311.74000000000007</v>
      </c>
      <c r="M45" s="17" t="s">
        <v>1121</v>
      </c>
    </row>
    <row r="46" spans="1:13" x14ac:dyDescent="0.25">
      <c r="A46" s="14">
        <v>41</v>
      </c>
      <c r="B46" s="15">
        <v>40266</v>
      </c>
      <c r="C46" s="15">
        <v>40289</v>
      </c>
      <c r="D46" s="15"/>
      <c r="E46" s="16" t="s">
        <v>21</v>
      </c>
      <c r="F46" s="17"/>
      <c r="G46" s="17">
        <v>2.29</v>
      </c>
      <c r="H46" s="17">
        <f t="shared" si="0"/>
        <v>388.03000000000009</v>
      </c>
      <c r="I46" s="17">
        <f t="shared" si="3"/>
        <v>86.72</v>
      </c>
      <c r="J46" s="17">
        <f t="shared" si="1"/>
        <v>388.03000000000009</v>
      </c>
      <c r="K46" s="17">
        <v>227.31</v>
      </c>
      <c r="L46" s="17">
        <f t="shared" si="2"/>
        <v>314.03000000000009</v>
      </c>
      <c r="M46" s="17"/>
    </row>
    <row r="47" spans="1:13" x14ac:dyDescent="0.25">
      <c r="A47" s="14">
        <v>42</v>
      </c>
      <c r="B47" s="15">
        <v>40274</v>
      </c>
      <c r="C47" s="15">
        <v>40289</v>
      </c>
      <c r="D47" s="15"/>
      <c r="E47" s="16" t="s">
        <v>32</v>
      </c>
      <c r="F47" s="17">
        <v>160</v>
      </c>
      <c r="G47" s="17"/>
      <c r="H47" s="17">
        <f t="shared" si="0"/>
        <v>228.03000000000009</v>
      </c>
      <c r="I47" s="17">
        <f t="shared" si="3"/>
        <v>-73.28</v>
      </c>
      <c r="J47" s="17">
        <f t="shared" si="1"/>
        <v>228.03000000000009</v>
      </c>
      <c r="K47" s="17">
        <v>227.31</v>
      </c>
      <c r="L47" s="17">
        <f t="shared" si="2"/>
        <v>154.03000000000009</v>
      </c>
      <c r="M47" s="17"/>
    </row>
    <row r="48" spans="1:13" x14ac:dyDescent="0.25">
      <c r="A48" s="14">
        <v>43</v>
      </c>
      <c r="B48" s="15">
        <v>40289</v>
      </c>
      <c r="C48" s="15">
        <v>40289</v>
      </c>
      <c r="D48" s="15"/>
      <c r="E48" s="16" t="s">
        <v>22</v>
      </c>
      <c r="F48" s="17"/>
      <c r="G48" s="17">
        <v>107.8</v>
      </c>
      <c r="H48" s="17">
        <f t="shared" si="0"/>
        <v>335.8300000000001</v>
      </c>
      <c r="I48" s="17">
        <f t="shared" si="3"/>
        <v>34.519999999999996</v>
      </c>
      <c r="J48" s="17">
        <f t="shared" si="1"/>
        <v>335.8300000000001</v>
      </c>
      <c r="K48" s="17">
        <v>227.31</v>
      </c>
      <c r="L48" s="17">
        <f t="shared" si="2"/>
        <v>261.8300000000001</v>
      </c>
      <c r="M48" s="17"/>
    </row>
    <row r="49" spans="1:13" x14ac:dyDescent="0.25">
      <c r="A49" s="14">
        <v>44</v>
      </c>
      <c r="B49" s="15">
        <v>40289</v>
      </c>
      <c r="C49" s="15"/>
      <c r="D49" s="15">
        <v>40310</v>
      </c>
      <c r="E49" s="16" t="s">
        <v>1122</v>
      </c>
      <c r="F49" s="17"/>
      <c r="G49" s="17"/>
      <c r="H49" s="17">
        <f t="shared" si="0"/>
        <v>335.8300000000001</v>
      </c>
      <c r="I49" s="17">
        <f t="shared" si="3"/>
        <v>34.519999999999996</v>
      </c>
      <c r="J49" s="17">
        <f t="shared" si="1"/>
        <v>335.8300000000001</v>
      </c>
      <c r="K49" s="17">
        <v>227.31</v>
      </c>
      <c r="L49" s="17">
        <f t="shared" si="2"/>
        <v>261.8300000000001</v>
      </c>
      <c r="M49" s="17" t="s">
        <v>1123</v>
      </c>
    </row>
    <row r="50" spans="1:13" x14ac:dyDescent="0.25">
      <c r="A50" s="14">
        <v>45</v>
      </c>
      <c r="B50" s="15">
        <v>40295</v>
      </c>
      <c r="C50" s="15">
        <v>40319</v>
      </c>
      <c r="D50" s="15"/>
      <c r="E50" s="16" t="s">
        <v>21</v>
      </c>
      <c r="F50" s="17"/>
      <c r="G50" s="17">
        <v>2.2599999999999998</v>
      </c>
      <c r="H50" s="17">
        <f t="shared" si="0"/>
        <v>338.09000000000009</v>
      </c>
      <c r="I50" s="17">
        <f t="shared" si="3"/>
        <v>36.779999999999994</v>
      </c>
      <c r="J50" s="17">
        <f t="shared" si="1"/>
        <v>338.09000000000009</v>
      </c>
      <c r="K50" s="17">
        <v>227.31</v>
      </c>
      <c r="L50" s="17">
        <f t="shared" si="2"/>
        <v>264.09000000000009</v>
      </c>
      <c r="M50" s="17"/>
    </row>
    <row r="51" spans="1:13" x14ac:dyDescent="0.25">
      <c r="A51" s="14">
        <v>46</v>
      </c>
      <c r="B51" s="18">
        <v>40303</v>
      </c>
      <c r="C51" s="15">
        <v>40319</v>
      </c>
      <c r="D51" s="15"/>
      <c r="E51" s="16" t="s">
        <v>31</v>
      </c>
      <c r="F51" s="17">
        <v>35</v>
      </c>
      <c r="G51" s="17"/>
      <c r="H51" s="17">
        <f t="shared" si="0"/>
        <v>303.09000000000009</v>
      </c>
      <c r="I51" s="17">
        <f t="shared" si="3"/>
        <v>1.779999999999994</v>
      </c>
      <c r="J51" s="17">
        <f t="shared" si="1"/>
        <v>303.09000000000009</v>
      </c>
      <c r="K51" s="17">
        <v>227.31</v>
      </c>
      <c r="L51" s="17">
        <f t="shared" si="2"/>
        <v>229.09000000000009</v>
      </c>
      <c r="M51" s="17" t="s">
        <v>96</v>
      </c>
    </row>
    <row r="52" spans="1:13" x14ac:dyDescent="0.25">
      <c r="A52" s="14">
        <v>47</v>
      </c>
      <c r="B52" s="15">
        <v>40316</v>
      </c>
      <c r="C52" s="15">
        <v>40319</v>
      </c>
      <c r="D52" s="15"/>
      <c r="E52" s="16" t="s">
        <v>31</v>
      </c>
      <c r="F52" s="17">
        <v>75</v>
      </c>
      <c r="G52" s="17"/>
      <c r="H52" s="17">
        <f t="shared" si="0"/>
        <v>228.09000000000009</v>
      </c>
      <c r="I52" s="17">
        <f t="shared" si="3"/>
        <v>-73.22</v>
      </c>
      <c r="J52" s="17">
        <f t="shared" si="1"/>
        <v>228.09000000000009</v>
      </c>
      <c r="K52" s="17">
        <v>227.31</v>
      </c>
      <c r="L52" s="17">
        <f t="shared" si="2"/>
        <v>154.09000000000009</v>
      </c>
      <c r="M52" s="17" t="s">
        <v>96</v>
      </c>
    </row>
    <row r="53" spans="1:13" x14ac:dyDescent="0.25">
      <c r="A53" s="14">
        <v>48</v>
      </c>
      <c r="B53" s="15">
        <v>40319</v>
      </c>
      <c r="C53" s="15">
        <v>40319</v>
      </c>
      <c r="D53" s="15"/>
      <c r="E53" s="16" t="s">
        <v>22</v>
      </c>
      <c r="F53" s="17"/>
      <c r="G53" s="17">
        <v>90.5</v>
      </c>
      <c r="H53" s="17">
        <f t="shared" si="0"/>
        <v>318.59000000000009</v>
      </c>
      <c r="I53" s="17">
        <f t="shared" si="3"/>
        <v>17.28</v>
      </c>
      <c r="J53" s="17">
        <f t="shared" si="1"/>
        <v>318.59000000000009</v>
      </c>
      <c r="K53" s="17">
        <v>227.31</v>
      </c>
      <c r="L53" s="17">
        <f t="shared" si="2"/>
        <v>244.59000000000009</v>
      </c>
      <c r="M53" s="17"/>
    </row>
    <row r="54" spans="1:13" x14ac:dyDescent="0.25">
      <c r="A54" s="14">
        <v>49</v>
      </c>
      <c r="B54" s="15">
        <v>40319</v>
      </c>
      <c r="C54" s="15"/>
      <c r="D54" s="15">
        <v>40340</v>
      </c>
      <c r="E54" s="16" t="s">
        <v>1124</v>
      </c>
      <c r="F54" s="17"/>
      <c r="G54" s="17"/>
      <c r="H54" s="17">
        <f t="shared" si="0"/>
        <v>318.59000000000009</v>
      </c>
      <c r="I54" s="17">
        <f t="shared" si="3"/>
        <v>17.28</v>
      </c>
      <c r="J54" s="17">
        <f t="shared" si="1"/>
        <v>318.59000000000009</v>
      </c>
      <c r="K54" s="17">
        <v>227.31</v>
      </c>
      <c r="L54" s="17">
        <f t="shared" si="2"/>
        <v>244.59000000000009</v>
      </c>
      <c r="M54" s="17" t="s">
        <v>1125</v>
      </c>
    </row>
    <row r="55" spans="1:13" x14ac:dyDescent="0.25">
      <c r="A55" s="14">
        <v>50</v>
      </c>
      <c r="B55" s="15">
        <v>40324</v>
      </c>
      <c r="C55" s="15">
        <v>40351</v>
      </c>
      <c r="D55" s="15"/>
      <c r="E55" s="16" t="s">
        <v>21</v>
      </c>
      <c r="F55" s="17"/>
      <c r="G55" s="17">
        <v>1.1599999999999999</v>
      </c>
      <c r="H55" s="17">
        <f t="shared" si="0"/>
        <v>319.75000000000011</v>
      </c>
      <c r="I55" s="17">
        <f t="shared" si="3"/>
        <v>18.440000000000001</v>
      </c>
      <c r="J55" s="17">
        <f t="shared" si="1"/>
        <v>319.75000000000011</v>
      </c>
      <c r="K55" s="17">
        <v>227.31</v>
      </c>
      <c r="L55" s="17">
        <f t="shared" si="2"/>
        <v>245.75000000000009</v>
      </c>
      <c r="M55" s="17"/>
    </row>
    <row r="56" spans="1:13" x14ac:dyDescent="0.25">
      <c r="A56" s="14">
        <v>51</v>
      </c>
      <c r="B56" s="15">
        <v>40325</v>
      </c>
      <c r="C56" s="15">
        <v>40351</v>
      </c>
      <c r="D56" s="15"/>
      <c r="E56" s="16" t="s">
        <v>21</v>
      </c>
      <c r="F56" s="17"/>
      <c r="G56" s="17">
        <v>1.1000000000000001</v>
      </c>
      <c r="H56" s="17">
        <f t="shared" si="0"/>
        <v>320.85000000000014</v>
      </c>
      <c r="I56" s="17">
        <f t="shared" si="3"/>
        <v>19.540000000000003</v>
      </c>
      <c r="J56" s="17">
        <f t="shared" si="1"/>
        <v>320.85000000000014</v>
      </c>
      <c r="K56" s="17">
        <v>227.31</v>
      </c>
      <c r="L56" s="17">
        <f t="shared" si="2"/>
        <v>246.85000000000008</v>
      </c>
      <c r="M56" s="17"/>
    </row>
    <row r="57" spans="1:13" x14ac:dyDescent="0.25">
      <c r="A57" s="14">
        <v>52</v>
      </c>
      <c r="B57" s="15">
        <v>40336</v>
      </c>
      <c r="C57" s="15">
        <v>40351</v>
      </c>
      <c r="D57" s="15"/>
      <c r="E57" s="16" t="s">
        <v>32</v>
      </c>
      <c r="F57" s="17">
        <v>60</v>
      </c>
      <c r="G57" s="17"/>
      <c r="H57" s="17">
        <f t="shared" si="0"/>
        <v>260.85000000000014</v>
      </c>
      <c r="I57" s="17">
        <f t="shared" si="3"/>
        <v>-40.459999999999994</v>
      </c>
      <c r="J57" s="17">
        <f t="shared" si="1"/>
        <v>260.85000000000014</v>
      </c>
      <c r="K57" s="17">
        <v>227.31</v>
      </c>
      <c r="L57" s="17">
        <f t="shared" si="2"/>
        <v>186.85000000000008</v>
      </c>
      <c r="M57" s="17"/>
    </row>
    <row r="58" spans="1:13" x14ac:dyDescent="0.25">
      <c r="A58" s="14">
        <v>53</v>
      </c>
      <c r="B58" s="15">
        <v>40347</v>
      </c>
      <c r="C58" s="15"/>
      <c r="D58" s="15"/>
      <c r="E58" s="16" t="s">
        <v>1126</v>
      </c>
      <c r="F58" s="17"/>
      <c r="G58" s="17"/>
      <c r="H58" s="17">
        <f t="shared" si="0"/>
        <v>260.85000000000014</v>
      </c>
      <c r="I58" s="17">
        <f t="shared" si="3"/>
        <v>-40.459999999999994</v>
      </c>
      <c r="J58" s="17">
        <f t="shared" si="1"/>
        <v>260.85000000000014</v>
      </c>
      <c r="K58" s="17">
        <v>227.31</v>
      </c>
      <c r="L58" s="17">
        <f t="shared" si="2"/>
        <v>186.85000000000008</v>
      </c>
      <c r="M58" s="17" t="s">
        <v>596</v>
      </c>
    </row>
    <row r="59" spans="1:13" x14ac:dyDescent="0.25">
      <c r="A59" s="14">
        <v>54</v>
      </c>
      <c r="B59" s="15">
        <v>40351</v>
      </c>
      <c r="C59" s="15">
        <v>40351</v>
      </c>
      <c r="D59" s="15"/>
      <c r="E59" s="16" t="s">
        <v>22</v>
      </c>
      <c r="F59" s="17"/>
      <c r="G59" s="17">
        <v>92.45</v>
      </c>
      <c r="H59" s="17">
        <f t="shared" si="0"/>
        <v>353.30000000000013</v>
      </c>
      <c r="I59" s="17">
        <f t="shared" si="3"/>
        <v>51.990000000000009</v>
      </c>
      <c r="J59" s="17">
        <f t="shared" si="1"/>
        <v>353.30000000000013</v>
      </c>
      <c r="K59" s="17">
        <v>227.31</v>
      </c>
      <c r="L59" s="17">
        <f t="shared" si="2"/>
        <v>279.30000000000007</v>
      </c>
      <c r="M59" s="17"/>
    </row>
    <row r="60" spans="1:13" x14ac:dyDescent="0.25">
      <c r="A60" s="14">
        <v>55</v>
      </c>
      <c r="B60" s="15">
        <v>40351</v>
      </c>
      <c r="C60" s="15"/>
      <c r="D60" s="15">
        <v>40372</v>
      </c>
      <c r="E60" s="16" t="s">
        <v>1127</v>
      </c>
      <c r="F60" s="17"/>
      <c r="G60" s="17"/>
      <c r="H60" s="17">
        <f t="shared" si="0"/>
        <v>353.30000000000013</v>
      </c>
      <c r="I60" s="17">
        <f t="shared" si="3"/>
        <v>51.990000000000009</v>
      </c>
      <c r="J60" s="17">
        <f t="shared" si="1"/>
        <v>353.30000000000013</v>
      </c>
      <c r="K60" s="17">
        <v>227.31</v>
      </c>
      <c r="L60" s="17">
        <f t="shared" si="2"/>
        <v>279.30000000000007</v>
      </c>
      <c r="M60" s="17" t="s">
        <v>1128</v>
      </c>
    </row>
    <row r="61" spans="1:13" x14ac:dyDescent="0.25">
      <c r="A61" s="14">
        <v>56</v>
      </c>
      <c r="B61" s="15">
        <v>40354</v>
      </c>
      <c r="C61" s="15">
        <v>40381</v>
      </c>
      <c r="D61" s="15"/>
      <c r="E61" s="16" t="s">
        <v>21</v>
      </c>
      <c r="F61" s="17"/>
      <c r="G61" s="17">
        <v>0.56000000000000005</v>
      </c>
      <c r="H61" s="17">
        <f t="shared" si="0"/>
        <v>353.86000000000013</v>
      </c>
      <c r="I61" s="17">
        <f t="shared" si="3"/>
        <v>52.550000000000011</v>
      </c>
      <c r="J61" s="17">
        <f t="shared" si="1"/>
        <v>353.86000000000013</v>
      </c>
      <c r="K61" s="17">
        <v>227.31</v>
      </c>
      <c r="L61" s="17">
        <f t="shared" si="2"/>
        <v>279.86000000000007</v>
      </c>
      <c r="M61" s="17"/>
    </row>
    <row r="62" spans="1:13" x14ac:dyDescent="0.25">
      <c r="A62" s="14">
        <v>57</v>
      </c>
      <c r="B62" s="15">
        <v>40357</v>
      </c>
      <c r="C62" s="15">
        <v>40381</v>
      </c>
      <c r="D62" s="15"/>
      <c r="E62" s="16" t="s">
        <v>21</v>
      </c>
      <c r="F62" s="17"/>
      <c r="G62" s="17">
        <v>2.0299999999999998</v>
      </c>
      <c r="H62" s="17">
        <f t="shared" si="0"/>
        <v>355.8900000000001</v>
      </c>
      <c r="I62" s="17">
        <f t="shared" si="3"/>
        <v>54.580000000000013</v>
      </c>
      <c r="J62" s="17">
        <f t="shared" si="1"/>
        <v>355.8900000000001</v>
      </c>
      <c r="K62" s="17">
        <v>227.31</v>
      </c>
      <c r="L62" s="17">
        <f t="shared" si="2"/>
        <v>281.89000000000004</v>
      </c>
      <c r="M62" s="17"/>
    </row>
    <row r="63" spans="1:13" x14ac:dyDescent="0.25">
      <c r="A63" s="14">
        <v>58</v>
      </c>
      <c r="B63" s="15">
        <v>40359</v>
      </c>
      <c r="C63" s="15"/>
      <c r="D63" s="15">
        <v>40368</v>
      </c>
      <c r="E63" s="16" t="s">
        <v>1129</v>
      </c>
      <c r="F63" s="17"/>
      <c r="G63" s="17"/>
      <c r="H63" s="17">
        <f t="shared" si="0"/>
        <v>355.8900000000001</v>
      </c>
      <c r="I63" s="17">
        <f t="shared" si="3"/>
        <v>54.580000000000013</v>
      </c>
      <c r="J63" s="17">
        <f t="shared" si="1"/>
        <v>355.8900000000001</v>
      </c>
      <c r="K63" s="17">
        <v>227.31</v>
      </c>
      <c r="L63" s="17">
        <f t="shared" si="2"/>
        <v>281.89000000000004</v>
      </c>
      <c r="M63" s="17" t="s">
        <v>599</v>
      </c>
    </row>
    <row r="64" spans="1:13" x14ac:dyDescent="0.25">
      <c r="A64" s="14">
        <v>59</v>
      </c>
      <c r="B64" s="15">
        <v>40366</v>
      </c>
      <c r="C64" s="15">
        <v>40381</v>
      </c>
      <c r="D64" s="15"/>
      <c r="E64" s="16" t="s">
        <v>32</v>
      </c>
      <c r="F64" s="17">
        <v>100</v>
      </c>
      <c r="G64" s="17"/>
      <c r="H64" s="17">
        <f t="shared" si="0"/>
        <v>255.8900000000001</v>
      </c>
      <c r="I64" s="17">
        <f t="shared" si="3"/>
        <v>-45.419999999999987</v>
      </c>
      <c r="J64" s="17">
        <f t="shared" si="1"/>
        <v>255.8900000000001</v>
      </c>
      <c r="K64" s="17">
        <v>227.31</v>
      </c>
      <c r="L64" s="17">
        <f t="shared" si="2"/>
        <v>181.89000000000004</v>
      </c>
      <c r="M64" s="17"/>
    </row>
    <row r="65" spans="1:13" x14ac:dyDescent="0.25">
      <c r="A65" s="14">
        <v>60</v>
      </c>
      <c r="B65" s="15">
        <v>40381</v>
      </c>
      <c r="C65" s="15">
        <v>40381</v>
      </c>
      <c r="D65" s="15"/>
      <c r="E65" s="16" t="s">
        <v>22</v>
      </c>
      <c r="F65" s="17"/>
      <c r="G65" s="17">
        <v>79.17</v>
      </c>
      <c r="H65" s="17">
        <f t="shared" si="0"/>
        <v>335.06000000000012</v>
      </c>
      <c r="I65" s="17">
        <f t="shared" si="3"/>
        <v>33.750000000000014</v>
      </c>
      <c r="J65" s="17">
        <f t="shared" si="1"/>
        <v>335.06000000000012</v>
      </c>
      <c r="K65" s="17">
        <v>227.31</v>
      </c>
      <c r="L65" s="17">
        <f t="shared" si="2"/>
        <v>261.06000000000006</v>
      </c>
      <c r="M65" s="17"/>
    </row>
    <row r="66" spans="1:13" x14ac:dyDescent="0.25">
      <c r="A66" s="14">
        <v>61</v>
      </c>
      <c r="B66" s="15">
        <v>40381</v>
      </c>
      <c r="C66" s="15"/>
      <c r="D66" s="15">
        <v>40401</v>
      </c>
      <c r="E66" s="16" t="s">
        <v>1130</v>
      </c>
      <c r="F66" s="17"/>
      <c r="G66" s="17"/>
      <c r="H66" s="17">
        <f t="shared" si="0"/>
        <v>335.06000000000012</v>
      </c>
      <c r="I66" s="17">
        <f t="shared" si="3"/>
        <v>33.750000000000014</v>
      </c>
      <c r="J66" s="17">
        <f t="shared" si="1"/>
        <v>335.06000000000012</v>
      </c>
      <c r="K66" s="17">
        <v>227.31</v>
      </c>
      <c r="L66" s="17">
        <f t="shared" si="2"/>
        <v>261.06000000000006</v>
      </c>
      <c r="M66" s="17" t="s">
        <v>1131</v>
      </c>
    </row>
    <row r="67" spans="1:13" x14ac:dyDescent="0.25">
      <c r="A67" s="14">
        <v>62</v>
      </c>
      <c r="B67" s="15">
        <v>40382</v>
      </c>
      <c r="C67" s="15"/>
      <c r="D67" s="15"/>
      <c r="E67" s="16" t="s">
        <v>1132</v>
      </c>
      <c r="F67" s="17"/>
      <c r="G67" s="17"/>
      <c r="H67" s="17">
        <f t="shared" si="0"/>
        <v>335.06000000000012</v>
      </c>
      <c r="I67" s="17">
        <f t="shared" si="3"/>
        <v>33.750000000000014</v>
      </c>
      <c r="J67" s="17">
        <f t="shared" si="1"/>
        <v>335.06000000000012</v>
      </c>
      <c r="K67" s="17">
        <v>227.31</v>
      </c>
      <c r="L67" s="17">
        <f t="shared" si="2"/>
        <v>261.06000000000006</v>
      </c>
      <c r="M67" s="17" t="s">
        <v>601</v>
      </c>
    </row>
    <row r="68" spans="1:13" x14ac:dyDescent="0.25">
      <c r="A68" s="14">
        <v>63</v>
      </c>
      <c r="B68" s="15">
        <v>40382</v>
      </c>
      <c r="C68" s="15"/>
      <c r="D68" s="15"/>
      <c r="E68" s="16" t="s">
        <v>27</v>
      </c>
      <c r="F68" s="17"/>
      <c r="G68" s="17"/>
      <c r="H68" s="17">
        <f t="shared" si="0"/>
        <v>335.06000000000012</v>
      </c>
      <c r="I68" s="17">
        <f>I67-F68+G68</f>
        <v>33.750000000000014</v>
      </c>
      <c r="J68" s="17">
        <f t="shared" si="1"/>
        <v>335.06000000000012</v>
      </c>
      <c r="K68" s="17">
        <v>227.31</v>
      </c>
      <c r="L68" s="17">
        <f>L67-F68+G68</f>
        <v>261.06000000000006</v>
      </c>
      <c r="M68" s="17"/>
    </row>
    <row r="69" spans="1:13" x14ac:dyDescent="0.25">
      <c r="A69" s="14">
        <v>64</v>
      </c>
      <c r="B69" s="15">
        <v>40382</v>
      </c>
      <c r="C69" s="15">
        <v>40410</v>
      </c>
      <c r="D69" s="15"/>
      <c r="E69" s="16" t="s">
        <v>28</v>
      </c>
      <c r="F69" s="17"/>
      <c r="G69" s="17">
        <v>37</v>
      </c>
      <c r="H69" s="17">
        <f t="shared" si="0"/>
        <v>372.06000000000012</v>
      </c>
      <c r="I69" s="17">
        <f>I68-F69+G69-37</f>
        <v>33.750000000000014</v>
      </c>
      <c r="J69" s="17">
        <f t="shared" si="1"/>
        <v>372.06000000000012</v>
      </c>
      <c r="K69" s="17">
        <v>227.31</v>
      </c>
      <c r="L69" s="17">
        <f>L68-F69+G69-37</f>
        <v>261.06000000000006</v>
      </c>
      <c r="M69" s="17" t="s">
        <v>1112</v>
      </c>
    </row>
    <row r="70" spans="1:13" x14ac:dyDescent="0.25">
      <c r="A70" s="14">
        <v>65</v>
      </c>
      <c r="B70" s="15">
        <v>40385</v>
      </c>
      <c r="C70" s="15">
        <v>40410</v>
      </c>
      <c r="D70" s="15"/>
      <c r="E70" s="16" t="s">
        <v>32</v>
      </c>
      <c r="F70" s="17">
        <v>195.59</v>
      </c>
      <c r="G70" s="17"/>
      <c r="H70" s="17">
        <f t="shared" si="0"/>
        <v>176.47000000000011</v>
      </c>
      <c r="I70" s="17">
        <f t="shared" ref="I70:I133" si="4">I69-F70+G70</f>
        <v>-161.83999999999997</v>
      </c>
      <c r="J70" s="17">
        <f t="shared" si="1"/>
        <v>176.47000000000011</v>
      </c>
      <c r="K70" s="17">
        <v>227.31</v>
      </c>
      <c r="L70" s="17">
        <f t="shared" ref="L70:L133" si="5">L69-F70+G70</f>
        <v>65.470000000000056</v>
      </c>
      <c r="M70" s="17"/>
    </row>
    <row r="71" spans="1:13" x14ac:dyDescent="0.25">
      <c r="A71" s="14">
        <v>66</v>
      </c>
      <c r="B71" s="15">
        <v>40387</v>
      </c>
      <c r="C71" s="15">
        <v>40410</v>
      </c>
      <c r="D71" s="15"/>
      <c r="E71" s="16" t="s">
        <v>21</v>
      </c>
      <c r="F71" s="17"/>
      <c r="G71" s="17">
        <v>0.57999999999999996</v>
      </c>
      <c r="H71" s="17">
        <f t="shared" ref="H71:H134" si="6">H70-F71+G71</f>
        <v>177.05000000000013</v>
      </c>
      <c r="I71" s="17">
        <f t="shared" si="4"/>
        <v>-161.25999999999996</v>
      </c>
      <c r="J71" s="17">
        <f t="shared" si="1"/>
        <v>177.05000000000013</v>
      </c>
      <c r="K71" s="17">
        <v>227.31</v>
      </c>
      <c r="L71" s="17">
        <f t="shared" si="5"/>
        <v>66.050000000000054</v>
      </c>
      <c r="M71" s="17"/>
    </row>
    <row r="72" spans="1:13" x14ac:dyDescent="0.25">
      <c r="A72" s="14">
        <v>67</v>
      </c>
      <c r="B72" s="15">
        <v>40402</v>
      </c>
      <c r="C72" s="15"/>
      <c r="D72" s="15"/>
      <c r="E72" s="16" t="s">
        <v>1133</v>
      </c>
      <c r="F72" s="17"/>
      <c r="G72" s="17"/>
      <c r="H72" s="17">
        <f t="shared" si="6"/>
        <v>177.05000000000013</v>
      </c>
      <c r="I72" s="17">
        <f t="shared" si="4"/>
        <v>-161.25999999999996</v>
      </c>
      <c r="J72" s="17">
        <f t="shared" ref="J72:J135" si="7">J71+G72-F72</f>
        <v>177.05000000000013</v>
      </c>
      <c r="K72" s="17">
        <v>227.31</v>
      </c>
      <c r="L72" s="17">
        <f t="shared" si="5"/>
        <v>66.050000000000054</v>
      </c>
      <c r="M72" s="17" t="s">
        <v>596</v>
      </c>
    </row>
    <row r="73" spans="1:13" x14ac:dyDescent="0.25">
      <c r="A73" s="14">
        <v>68</v>
      </c>
      <c r="B73" s="15">
        <v>40410</v>
      </c>
      <c r="C73" s="15">
        <v>40410</v>
      </c>
      <c r="D73" s="15"/>
      <c r="E73" s="16" t="s">
        <v>22</v>
      </c>
      <c r="F73" s="17"/>
      <c r="G73" s="17">
        <v>78.37</v>
      </c>
      <c r="H73" s="17">
        <f t="shared" si="6"/>
        <v>255.42000000000013</v>
      </c>
      <c r="I73" s="17">
        <f t="shared" si="4"/>
        <v>-82.889999999999958</v>
      </c>
      <c r="J73" s="17">
        <f t="shared" si="7"/>
        <v>255.42000000000013</v>
      </c>
      <c r="K73" s="17">
        <v>227.31</v>
      </c>
      <c r="L73" s="17">
        <f t="shared" si="5"/>
        <v>144.42000000000007</v>
      </c>
      <c r="M73" s="17"/>
    </row>
    <row r="74" spans="1:13" x14ac:dyDescent="0.25">
      <c r="A74" s="14">
        <v>69</v>
      </c>
      <c r="B74" s="15">
        <v>40410</v>
      </c>
      <c r="C74" s="15"/>
      <c r="D74" s="15">
        <v>40434</v>
      </c>
      <c r="E74" s="16" t="s">
        <v>1134</v>
      </c>
      <c r="F74" s="17"/>
      <c r="G74" s="17"/>
      <c r="H74" s="17">
        <f t="shared" si="6"/>
        <v>255.42000000000013</v>
      </c>
      <c r="I74" s="17">
        <f t="shared" si="4"/>
        <v>-82.889999999999958</v>
      </c>
      <c r="J74" s="17">
        <f t="shared" si="7"/>
        <v>255.42000000000013</v>
      </c>
      <c r="K74" s="17">
        <v>227.31</v>
      </c>
      <c r="L74" s="17">
        <f t="shared" si="5"/>
        <v>144.42000000000007</v>
      </c>
      <c r="M74" s="17" t="s">
        <v>1135</v>
      </c>
    </row>
    <row r="75" spans="1:13" x14ac:dyDescent="0.25">
      <c r="A75" s="14">
        <v>70</v>
      </c>
      <c r="B75" s="15">
        <v>40414</v>
      </c>
      <c r="C75" s="15"/>
      <c r="D75" s="15">
        <v>40422</v>
      </c>
      <c r="E75" s="16" t="s">
        <v>1136</v>
      </c>
      <c r="F75" s="17"/>
      <c r="G75" s="17"/>
      <c r="H75" s="17">
        <f t="shared" si="6"/>
        <v>255.42000000000013</v>
      </c>
      <c r="I75" s="17">
        <f t="shared" si="4"/>
        <v>-82.889999999999958</v>
      </c>
      <c r="J75" s="17">
        <f t="shared" si="7"/>
        <v>255.42000000000013</v>
      </c>
      <c r="K75" s="17">
        <v>227.31</v>
      </c>
      <c r="L75" s="17">
        <f t="shared" si="5"/>
        <v>144.42000000000007</v>
      </c>
      <c r="M75" s="17" t="s">
        <v>599</v>
      </c>
    </row>
    <row r="76" spans="1:13" x14ac:dyDescent="0.25">
      <c r="A76" s="14">
        <v>71</v>
      </c>
      <c r="B76" s="15">
        <v>40416</v>
      </c>
      <c r="C76" s="15">
        <v>40443</v>
      </c>
      <c r="D76" s="15"/>
      <c r="E76" s="16" t="s">
        <v>21</v>
      </c>
      <c r="F76" s="17"/>
      <c r="G76" s="17">
        <v>1.39</v>
      </c>
      <c r="H76" s="17">
        <f t="shared" si="6"/>
        <v>256.81000000000012</v>
      </c>
      <c r="I76" s="17">
        <f t="shared" si="4"/>
        <v>-81.499999999999957</v>
      </c>
      <c r="J76" s="17">
        <f t="shared" si="7"/>
        <v>256.81000000000012</v>
      </c>
      <c r="K76" s="17">
        <v>227.31</v>
      </c>
      <c r="L76" s="17">
        <f t="shared" si="5"/>
        <v>145.81000000000006</v>
      </c>
      <c r="M76" s="17"/>
    </row>
    <row r="77" spans="1:13" x14ac:dyDescent="0.25">
      <c r="A77" s="14">
        <v>72</v>
      </c>
      <c r="B77" s="15">
        <v>40431</v>
      </c>
      <c r="C77" s="15"/>
      <c r="D77" s="15"/>
      <c r="E77" s="16" t="s">
        <v>1137</v>
      </c>
      <c r="F77" s="17"/>
      <c r="G77" s="17"/>
      <c r="H77" s="17">
        <f t="shared" si="6"/>
        <v>256.81000000000012</v>
      </c>
      <c r="I77" s="17">
        <f t="shared" si="4"/>
        <v>-81.499999999999957</v>
      </c>
      <c r="J77" s="17">
        <f t="shared" si="7"/>
        <v>256.81000000000012</v>
      </c>
      <c r="K77" s="17">
        <v>227.31</v>
      </c>
      <c r="L77" s="17">
        <f t="shared" si="5"/>
        <v>145.81000000000006</v>
      </c>
      <c r="M77" s="17" t="s">
        <v>601</v>
      </c>
    </row>
    <row r="78" spans="1:13" x14ac:dyDescent="0.25">
      <c r="A78" s="14">
        <v>73</v>
      </c>
      <c r="B78" s="15">
        <v>40431</v>
      </c>
      <c r="C78" s="15"/>
      <c r="D78" s="15"/>
      <c r="E78" s="16" t="s">
        <v>27</v>
      </c>
      <c r="F78" s="17"/>
      <c r="G78" s="17"/>
      <c r="H78" s="17">
        <f t="shared" si="6"/>
        <v>256.81000000000012</v>
      </c>
      <c r="I78" s="17">
        <f t="shared" si="4"/>
        <v>-81.499999999999957</v>
      </c>
      <c r="J78" s="17">
        <f t="shared" si="7"/>
        <v>256.81000000000012</v>
      </c>
      <c r="K78" s="17">
        <v>227.31</v>
      </c>
      <c r="L78" s="17">
        <f t="shared" si="5"/>
        <v>145.81000000000006</v>
      </c>
      <c r="M78" s="17"/>
    </row>
    <row r="79" spans="1:13" x14ac:dyDescent="0.25">
      <c r="A79" s="14">
        <v>74</v>
      </c>
      <c r="B79" s="15">
        <v>40431</v>
      </c>
      <c r="C79" s="15">
        <v>40443</v>
      </c>
      <c r="D79" s="15"/>
      <c r="E79" s="16" t="s">
        <v>28</v>
      </c>
      <c r="F79" s="17"/>
      <c r="G79" s="17">
        <v>37</v>
      </c>
      <c r="H79" s="17">
        <f t="shared" si="6"/>
        <v>293.81000000000012</v>
      </c>
      <c r="I79" s="17">
        <f>I78-F79+G79-37</f>
        <v>-81.499999999999957</v>
      </c>
      <c r="J79" s="17">
        <f t="shared" si="7"/>
        <v>293.81000000000012</v>
      </c>
      <c r="K79" s="17">
        <v>227.31</v>
      </c>
      <c r="L79" s="17">
        <f>L78-F79+G79-37</f>
        <v>145.81000000000006</v>
      </c>
      <c r="M79" s="17" t="s">
        <v>1112</v>
      </c>
    </row>
    <row r="80" spans="1:13" x14ac:dyDescent="0.25">
      <c r="A80" s="14">
        <v>75</v>
      </c>
      <c r="B80" s="15">
        <v>40435</v>
      </c>
      <c r="C80" s="15">
        <v>40443</v>
      </c>
      <c r="D80" s="15"/>
      <c r="E80" s="16" t="s">
        <v>32</v>
      </c>
      <c r="F80" s="17">
        <v>139.47</v>
      </c>
      <c r="G80" s="17"/>
      <c r="H80" s="17">
        <f t="shared" si="6"/>
        <v>154.34000000000012</v>
      </c>
      <c r="I80" s="17">
        <f t="shared" si="4"/>
        <v>-220.96999999999997</v>
      </c>
      <c r="J80" s="17">
        <f t="shared" si="7"/>
        <v>154.34000000000012</v>
      </c>
      <c r="K80" s="17">
        <v>227.31</v>
      </c>
      <c r="L80" s="17">
        <f t="shared" si="5"/>
        <v>6.3400000000000603</v>
      </c>
      <c r="M80" s="17"/>
    </row>
    <row r="81" spans="1:13" x14ac:dyDescent="0.25">
      <c r="A81" s="14">
        <v>76</v>
      </c>
      <c r="B81" s="15">
        <v>40443</v>
      </c>
      <c r="C81" s="15">
        <v>40443</v>
      </c>
      <c r="D81" s="15"/>
      <c r="E81" s="16" t="s">
        <v>22</v>
      </c>
      <c r="F81" s="17"/>
      <c r="G81" s="17">
        <v>88.34</v>
      </c>
      <c r="H81" s="17">
        <f t="shared" si="6"/>
        <v>242.68000000000012</v>
      </c>
      <c r="I81" s="17">
        <f t="shared" si="4"/>
        <v>-132.62999999999997</v>
      </c>
      <c r="J81" s="17">
        <f t="shared" si="7"/>
        <v>242.68000000000012</v>
      </c>
      <c r="K81" s="17">
        <v>227.31</v>
      </c>
      <c r="L81" s="17">
        <f t="shared" si="5"/>
        <v>94.680000000000064</v>
      </c>
      <c r="M81" s="17"/>
    </row>
    <row r="82" spans="1:13" x14ac:dyDescent="0.25">
      <c r="A82" s="14">
        <v>77</v>
      </c>
      <c r="B82" s="15">
        <v>40443</v>
      </c>
      <c r="C82" s="15"/>
      <c r="D82" s="15">
        <v>40463</v>
      </c>
      <c r="E82" s="16" t="s">
        <v>1138</v>
      </c>
      <c r="F82" s="17"/>
      <c r="G82" s="17"/>
      <c r="H82" s="17">
        <f t="shared" si="6"/>
        <v>242.68000000000012</v>
      </c>
      <c r="I82" s="17">
        <f t="shared" si="4"/>
        <v>-132.62999999999997</v>
      </c>
      <c r="J82" s="17">
        <f t="shared" si="7"/>
        <v>242.68000000000012</v>
      </c>
      <c r="K82" s="17">
        <v>227.31</v>
      </c>
      <c r="L82" s="17">
        <f t="shared" si="5"/>
        <v>94.680000000000064</v>
      </c>
      <c r="M82" s="17" t="s">
        <v>1139</v>
      </c>
    </row>
    <row r="83" spans="1:13" x14ac:dyDescent="0.25">
      <c r="A83" s="14">
        <v>78</v>
      </c>
      <c r="B83" s="15">
        <v>40449</v>
      </c>
      <c r="C83" s="15">
        <v>40472</v>
      </c>
      <c r="D83" s="15"/>
      <c r="E83" s="16" t="s">
        <v>21</v>
      </c>
      <c r="F83" s="17"/>
      <c r="G83" s="17">
        <v>1.1599999999999999</v>
      </c>
      <c r="H83" s="17">
        <f t="shared" si="6"/>
        <v>243.84000000000012</v>
      </c>
      <c r="I83" s="17">
        <f t="shared" si="4"/>
        <v>-131.46999999999997</v>
      </c>
      <c r="J83" s="17">
        <f t="shared" si="7"/>
        <v>243.84000000000012</v>
      </c>
      <c r="K83" s="17">
        <v>227.31</v>
      </c>
      <c r="L83" s="17">
        <f t="shared" si="5"/>
        <v>95.84000000000006</v>
      </c>
      <c r="M83" s="17"/>
    </row>
    <row r="84" spans="1:13" x14ac:dyDescent="0.25">
      <c r="A84" s="14">
        <v>79</v>
      </c>
      <c r="B84" s="15">
        <v>40464</v>
      </c>
      <c r="C84" s="15"/>
      <c r="D84" s="15">
        <v>40479</v>
      </c>
      <c r="E84" s="16" t="s">
        <v>1140</v>
      </c>
      <c r="F84" s="17"/>
      <c r="G84" s="17"/>
      <c r="H84" s="17">
        <f t="shared" si="6"/>
        <v>243.84000000000012</v>
      </c>
      <c r="I84" s="17">
        <f t="shared" si="4"/>
        <v>-131.46999999999997</v>
      </c>
      <c r="J84" s="17">
        <f t="shared" si="7"/>
        <v>243.84000000000012</v>
      </c>
      <c r="K84" s="17">
        <v>227.31</v>
      </c>
      <c r="L84" s="17">
        <f t="shared" si="5"/>
        <v>95.84000000000006</v>
      </c>
      <c r="M84" s="17" t="s">
        <v>596</v>
      </c>
    </row>
    <row r="85" spans="1:13" x14ac:dyDescent="0.25">
      <c r="A85" s="14">
        <v>80</v>
      </c>
      <c r="B85" s="15">
        <v>40466</v>
      </c>
      <c r="C85" s="15">
        <v>40472</v>
      </c>
      <c r="D85" s="15"/>
      <c r="E85" s="16" t="s">
        <v>32</v>
      </c>
      <c r="F85" s="17">
        <v>100</v>
      </c>
      <c r="G85" s="17"/>
      <c r="H85" s="17">
        <f t="shared" si="6"/>
        <v>143.84000000000012</v>
      </c>
      <c r="I85" s="17">
        <f t="shared" si="4"/>
        <v>-231.46999999999997</v>
      </c>
      <c r="J85" s="17">
        <f t="shared" si="7"/>
        <v>143.84000000000012</v>
      </c>
      <c r="K85" s="17">
        <v>227.31</v>
      </c>
      <c r="L85" s="17">
        <f t="shared" si="5"/>
        <v>-4.1599999999999397</v>
      </c>
      <c r="M85" s="17"/>
    </row>
    <row r="86" spans="1:13" x14ac:dyDescent="0.25">
      <c r="A86" s="14">
        <v>81</v>
      </c>
      <c r="B86" s="15">
        <v>40472</v>
      </c>
      <c r="C86" s="15">
        <v>40472</v>
      </c>
      <c r="D86" s="15"/>
      <c r="E86" s="16" t="s">
        <v>22</v>
      </c>
      <c r="F86" s="17"/>
      <c r="G86" s="17">
        <v>83.51</v>
      </c>
      <c r="H86" s="17">
        <f t="shared" si="6"/>
        <v>227.35000000000014</v>
      </c>
      <c r="I86" s="17">
        <f t="shared" si="4"/>
        <v>-147.95999999999998</v>
      </c>
      <c r="J86" s="17">
        <f t="shared" si="7"/>
        <v>227.35000000000014</v>
      </c>
      <c r="K86" s="17">
        <v>227.31</v>
      </c>
      <c r="L86" s="17">
        <f t="shared" si="5"/>
        <v>79.350000000000065</v>
      </c>
      <c r="M86" s="17"/>
    </row>
    <row r="87" spans="1:13" x14ac:dyDescent="0.25">
      <c r="A87" s="14">
        <v>82</v>
      </c>
      <c r="B87" s="15">
        <v>40472</v>
      </c>
      <c r="C87" s="15"/>
      <c r="D87" s="15">
        <v>40492</v>
      </c>
      <c r="E87" s="16" t="s">
        <v>1141</v>
      </c>
      <c r="F87" s="17"/>
      <c r="G87" s="17"/>
      <c r="H87" s="17">
        <f t="shared" si="6"/>
        <v>227.35000000000014</v>
      </c>
      <c r="I87" s="17">
        <f t="shared" si="4"/>
        <v>-147.95999999999998</v>
      </c>
      <c r="J87" s="17">
        <f t="shared" si="7"/>
        <v>227.35000000000014</v>
      </c>
      <c r="K87" s="17">
        <v>227.31</v>
      </c>
      <c r="L87" s="17">
        <f t="shared" si="5"/>
        <v>79.350000000000065</v>
      </c>
      <c r="M87" s="17" t="s">
        <v>1142</v>
      </c>
    </row>
    <row r="88" spans="1:13" x14ac:dyDescent="0.25">
      <c r="A88" s="14">
        <v>83</v>
      </c>
      <c r="B88" s="15">
        <v>40476</v>
      </c>
      <c r="C88" s="15"/>
      <c r="D88" s="15">
        <v>40484</v>
      </c>
      <c r="E88" s="16" t="s">
        <v>1143</v>
      </c>
      <c r="F88" s="17"/>
      <c r="G88" s="17"/>
      <c r="H88" s="17">
        <f t="shared" si="6"/>
        <v>227.35000000000014</v>
      </c>
      <c r="I88" s="17">
        <f t="shared" si="4"/>
        <v>-147.95999999999998</v>
      </c>
      <c r="J88" s="17">
        <f t="shared" si="7"/>
        <v>227.35000000000014</v>
      </c>
      <c r="K88" s="17">
        <v>227.31</v>
      </c>
      <c r="L88" s="17">
        <f t="shared" si="5"/>
        <v>79.350000000000065</v>
      </c>
      <c r="M88" s="17" t="s">
        <v>599</v>
      </c>
    </row>
    <row r="89" spans="1:13" x14ac:dyDescent="0.25">
      <c r="A89" s="14">
        <v>84</v>
      </c>
      <c r="B89" s="15">
        <v>40478</v>
      </c>
      <c r="C89" s="15">
        <v>37214</v>
      </c>
      <c r="D89" s="15"/>
      <c r="E89" s="16" t="s">
        <v>21</v>
      </c>
      <c r="F89" s="17"/>
      <c r="G89" s="17">
        <v>1.43</v>
      </c>
      <c r="H89" s="17">
        <f t="shared" si="6"/>
        <v>228.78000000000014</v>
      </c>
      <c r="I89" s="17">
        <f t="shared" si="4"/>
        <v>-146.52999999999997</v>
      </c>
      <c r="J89" s="17">
        <f t="shared" si="7"/>
        <v>228.78000000000014</v>
      </c>
      <c r="K89" s="17">
        <v>227.31</v>
      </c>
      <c r="L89" s="17">
        <f t="shared" si="5"/>
        <v>80.780000000000072</v>
      </c>
      <c r="M89" s="17"/>
    </row>
    <row r="90" spans="1:13" x14ac:dyDescent="0.25">
      <c r="A90" s="14">
        <v>85</v>
      </c>
      <c r="B90" s="15">
        <v>40494</v>
      </c>
      <c r="C90" s="15"/>
      <c r="D90" s="15">
        <v>40513</v>
      </c>
      <c r="E90" s="16" t="s">
        <v>1144</v>
      </c>
      <c r="F90" s="17"/>
      <c r="G90" s="17"/>
      <c r="H90" s="17">
        <f t="shared" si="6"/>
        <v>228.78000000000014</v>
      </c>
      <c r="I90" s="17">
        <f t="shared" si="4"/>
        <v>-146.52999999999997</v>
      </c>
      <c r="J90" s="17">
        <f t="shared" si="7"/>
        <v>228.78000000000014</v>
      </c>
      <c r="K90" s="17">
        <v>227.31</v>
      </c>
      <c r="L90" s="17">
        <f t="shared" si="5"/>
        <v>80.780000000000072</v>
      </c>
      <c r="M90" s="17" t="s">
        <v>596</v>
      </c>
    </row>
    <row r="91" spans="1:13" x14ac:dyDescent="0.25">
      <c r="A91" s="14">
        <v>86</v>
      </c>
      <c r="B91" s="15">
        <v>40501</v>
      </c>
      <c r="C91" s="15">
        <v>40501</v>
      </c>
      <c r="D91" s="15"/>
      <c r="E91" s="16" t="s">
        <v>22</v>
      </c>
      <c r="F91" s="17"/>
      <c r="G91" s="17">
        <v>90.51</v>
      </c>
      <c r="H91" s="17">
        <f t="shared" si="6"/>
        <v>319.29000000000013</v>
      </c>
      <c r="I91" s="17">
        <f t="shared" si="4"/>
        <v>-56.019999999999968</v>
      </c>
      <c r="J91" s="17">
        <f t="shared" si="7"/>
        <v>319.29000000000013</v>
      </c>
      <c r="K91" s="17">
        <v>227.31</v>
      </c>
      <c r="L91" s="17">
        <f t="shared" si="5"/>
        <v>171.29000000000008</v>
      </c>
      <c r="M91" s="17"/>
    </row>
    <row r="92" spans="1:13" x14ac:dyDescent="0.25">
      <c r="A92" s="14">
        <v>87</v>
      </c>
      <c r="B92" s="15">
        <v>40501</v>
      </c>
      <c r="C92" s="15"/>
      <c r="D92" s="15">
        <v>40525</v>
      </c>
      <c r="E92" s="16" t="s">
        <v>1145</v>
      </c>
      <c r="F92" s="17"/>
      <c r="G92" s="17"/>
      <c r="H92" s="17">
        <f t="shared" si="6"/>
        <v>319.29000000000013</v>
      </c>
      <c r="I92" s="17">
        <f t="shared" si="4"/>
        <v>-56.019999999999968</v>
      </c>
      <c r="J92" s="17">
        <f t="shared" si="7"/>
        <v>319.29000000000013</v>
      </c>
      <c r="K92" s="17">
        <v>227.31</v>
      </c>
      <c r="L92" s="17">
        <f t="shared" si="5"/>
        <v>171.29000000000008</v>
      </c>
      <c r="M92" s="17" t="s">
        <v>1146</v>
      </c>
    </row>
    <row r="93" spans="1:13" x14ac:dyDescent="0.25">
      <c r="A93" s="14">
        <v>88</v>
      </c>
      <c r="B93" s="15">
        <v>40506</v>
      </c>
      <c r="C93" s="15"/>
      <c r="D93" s="15">
        <v>40518</v>
      </c>
      <c r="E93" s="16" t="s">
        <v>1147</v>
      </c>
      <c r="F93" s="17"/>
      <c r="G93" s="17"/>
      <c r="H93" s="17">
        <f t="shared" si="6"/>
        <v>319.29000000000013</v>
      </c>
      <c r="I93" s="17">
        <f t="shared" si="4"/>
        <v>-56.019999999999968</v>
      </c>
      <c r="J93" s="17">
        <f t="shared" si="7"/>
        <v>319.29000000000013</v>
      </c>
      <c r="K93" s="17">
        <v>227.31</v>
      </c>
      <c r="L93" s="17">
        <f t="shared" si="5"/>
        <v>171.29000000000008</v>
      </c>
      <c r="M93" s="17" t="s">
        <v>599</v>
      </c>
    </row>
    <row r="94" spans="1:13" x14ac:dyDescent="0.25">
      <c r="A94" s="14">
        <v>89</v>
      </c>
      <c r="B94" s="15">
        <v>40512</v>
      </c>
      <c r="C94" s="15">
        <v>40533</v>
      </c>
      <c r="D94" s="15"/>
      <c r="E94" s="16" t="s">
        <v>21</v>
      </c>
      <c r="F94" s="17"/>
      <c r="G94" s="17">
        <v>2.27</v>
      </c>
      <c r="H94" s="17">
        <f t="shared" si="6"/>
        <v>321.56000000000012</v>
      </c>
      <c r="I94" s="17">
        <f t="shared" si="4"/>
        <v>-53.749999999999964</v>
      </c>
      <c r="J94" s="17">
        <f t="shared" si="7"/>
        <v>321.56000000000012</v>
      </c>
      <c r="K94" s="17">
        <v>227.31</v>
      </c>
      <c r="L94" s="17">
        <f t="shared" si="5"/>
        <v>173.56000000000009</v>
      </c>
      <c r="M94" s="17"/>
    </row>
    <row r="95" spans="1:13" x14ac:dyDescent="0.25">
      <c r="A95" s="14">
        <v>90</v>
      </c>
      <c r="B95" s="15">
        <v>40525</v>
      </c>
      <c r="C95" s="15">
        <v>40533</v>
      </c>
      <c r="D95" s="15"/>
      <c r="E95" s="16" t="s">
        <v>32</v>
      </c>
      <c r="F95" s="17">
        <v>100</v>
      </c>
      <c r="G95" s="17"/>
      <c r="H95" s="17">
        <f t="shared" si="6"/>
        <v>221.56000000000012</v>
      </c>
      <c r="I95" s="17">
        <f t="shared" si="4"/>
        <v>-153.74999999999997</v>
      </c>
      <c r="J95" s="17">
        <f t="shared" si="7"/>
        <v>221.56000000000012</v>
      </c>
      <c r="K95" s="17">
        <v>227.31</v>
      </c>
      <c r="L95" s="17">
        <f t="shared" si="5"/>
        <v>73.560000000000088</v>
      </c>
      <c r="M95" s="17"/>
    </row>
    <row r="96" spans="1:13" x14ac:dyDescent="0.25">
      <c r="A96" s="14">
        <v>91</v>
      </c>
      <c r="B96" s="15">
        <v>40526</v>
      </c>
      <c r="C96" s="15"/>
      <c r="D96" s="15">
        <v>40542</v>
      </c>
      <c r="E96" s="16" t="s">
        <v>1148</v>
      </c>
      <c r="F96" s="17"/>
      <c r="G96" s="17"/>
      <c r="H96" s="17">
        <f t="shared" si="6"/>
        <v>221.56000000000012</v>
      </c>
      <c r="I96" s="17">
        <f t="shared" si="4"/>
        <v>-153.74999999999997</v>
      </c>
      <c r="J96" s="17">
        <f t="shared" si="7"/>
        <v>221.56000000000012</v>
      </c>
      <c r="K96" s="17">
        <v>227.31</v>
      </c>
      <c r="L96" s="17">
        <f t="shared" si="5"/>
        <v>73.560000000000088</v>
      </c>
      <c r="M96" s="17" t="s">
        <v>596</v>
      </c>
    </row>
    <row r="97" spans="1:13" x14ac:dyDescent="0.25">
      <c r="A97" s="14">
        <v>92</v>
      </c>
      <c r="B97" s="15">
        <v>40528</v>
      </c>
      <c r="C97" s="15">
        <v>40533</v>
      </c>
      <c r="D97" s="15"/>
      <c r="E97" s="16" t="s">
        <v>37</v>
      </c>
      <c r="F97" s="17"/>
      <c r="G97" s="17">
        <v>13</v>
      </c>
      <c r="H97" s="17">
        <f t="shared" si="6"/>
        <v>234.56000000000012</v>
      </c>
      <c r="I97" s="17">
        <f>I96-F97+G97-13</f>
        <v>-153.74999999999997</v>
      </c>
      <c r="J97" s="17">
        <f t="shared" si="7"/>
        <v>234.56000000000012</v>
      </c>
      <c r="K97" s="17">
        <v>227.31</v>
      </c>
      <c r="L97" s="17">
        <f>L96-F97+G97-13</f>
        <v>73.560000000000088</v>
      </c>
      <c r="M97" s="17" t="s">
        <v>1002</v>
      </c>
    </row>
    <row r="98" spans="1:13" x14ac:dyDescent="0.25">
      <c r="A98" s="14">
        <v>93</v>
      </c>
      <c r="B98" s="15">
        <v>40529</v>
      </c>
      <c r="C98" s="15">
        <v>40533</v>
      </c>
      <c r="D98" s="15"/>
      <c r="E98" s="16" t="s">
        <v>81</v>
      </c>
      <c r="F98" s="17">
        <v>118</v>
      </c>
      <c r="G98" s="17"/>
      <c r="H98" s="17">
        <f t="shared" si="6"/>
        <v>116.56000000000012</v>
      </c>
      <c r="I98" s="17">
        <f t="shared" si="4"/>
        <v>-271.75</v>
      </c>
      <c r="J98" s="17">
        <f t="shared" si="7"/>
        <v>116.56000000000012</v>
      </c>
      <c r="K98" s="17">
        <v>227.31</v>
      </c>
      <c r="L98" s="17">
        <f t="shared" si="5"/>
        <v>-44.439999999999912</v>
      </c>
      <c r="M98" s="17"/>
    </row>
    <row r="99" spans="1:13" x14ac:dyDescent="0.25">
      <c r="A99" s="14">
        <v>94</v>
      </c>
      <c r="B99" s="15">
        <v>40533</v>
      </c>
      <c r="C99" s="15">
        <v>40533</v>
      </c>
      <c r="D99" s="15"/>
      <c r="E99" s="16" t="s">
        <v>22</v>
      </c>
      <c r="F99" s="17"/>
      <c r="G99" s="17">
        <v>139.22999999999999</v>
      </c>
      <c r="H99" s="17">
        <f t="shared" si="6"/>
        <v>255.79000000000011</v>
      </c>
      <c r="I99" s="17">
        <f t="shared" si="4"/>
        <v>-132.52000000000001</v>
      </c>
      <c r="J99" s="17">
        <f t="shared" si="7"/>
        <v>255.79000000000011</v>
      </c>
      <c r="K99" s="17">
        <v>227.31</v>
      </c>
      <c r="L99" s="17">
        <f t="shared" si="5"/>
        <v>94.790000000000077</v>
      </c>
      <c r="M99" s="17"/>
    </row>
    <row r="100" spans="1:13" x14ac:dyDescent="0.25">
      <c r="A100" s="14">
        <v>95</v>
      </c>
      <c r="B100" s="15">
        <v>40533</v>
      </c>
      <c r="C100" s="15"/>
      <c r="D100" s="15">
        <v>40555</v>
      </c>
      <c r="E100" s="16" t="s">
        <v>1149</v>
      </c>
      <c r="F100" s="17"/>
      <c r="G100" s="17"/>
      <c r="H100" s="17">
        <f t="shared" si="6"/>
        <v>255.79000000000011</v>
      </c>
      <c r="I100" s="17">
        <f t="shared" si="4"/>
        <v>-132.52000000000001</v>
      </c>
      <c r="J100" s="17">
        <f t="shared" si="7"/>
        <v>255.79000000000011</v>
      </c>
      <c r="K100" s="17">
        <v>227.31</v>
      </c>
      <c r="L100" s="17">
        <f t="shared" si="5"/>
        <v>94.790000000000077</v>
      </c>
      <c r="M100" s="17" t="s">
        <v>1150</v>
      </c>
    </row>
    <row r="101" spans="1:13" x14ac:dyDescent="0.25">
      <c r="A101" s="14">
        <v>96</v>
      </c>
      <c r="B101" s="15">
        <v>40541</v>
      </c>
      <c r="C101" s="15">
        <v>40564</v>
      </c>
      <c r="D101" s="15"/>
      <c r="E101" s="16" t="s">
        <v>21</v>
      </c>
      <c r="F101" s="17"/>
      <c r="G101" s="17">
        <v>0.92</v>
      </c>
      <c r="H101" s="17">
        <f t="shared" si="6"/>
        <v>256.71000000000009</v>
      </c>
      <c r="I101" s="17">
        <f t="shared" si="4"/>
        <v>-131.60000000000002</v>
      </c>
      <c r="J101" s="17">
        <f t="shared" si="7"/>
        <v>256.71000000000009</v>
      </c>
      <c r="K101" s="17">
        <v>227.31</v>
      </c>
      <c r="L101" s="17">
        <f t="shared" si="5"/>
        <v>95.710000000000079</v>
      </c>
      <c r="M101" s="17"/>
    </row>
    <row r="102" spans="1:13" x14ac:dyDescent="0.25">
      <c r="A102" s="14">
        <v>97</v>
      </c>
      <c r="B102" s="15">
        <v>40542</v>
      </c>
      <c r="C102" s="15">
        <v>40564</v>
      </c>
      <c r="D102" s="15"/>
      <c r="E102" s="16" t="s">
        <v>21</v>
      </c>
      <c r="F102" s="17"/>
      <c r="G102" s="17">
        <v>0.09</v>
      </c>
      <c r="H102" s="17">
        <f t="shared" si="6"/>
        <v>256.80000000000007</v>
      </c>
      <c r="I102" s="17">
        <f t="shared" si="4"/>
        <v>-131.51000000000002</v>
      </c>
      <c r="J102" s="17">
        <f t="shared" si="7"/>
        <v>256.80000000000007</v>
      </c>
      <c r="K102" s="17">
        <v>227.31</v>
      </c>
      <c r="L102" s="17">
        <f t="shared" si="5"/>
        <v>95.800000000000082</v>
      </c>
      <c r="M102" s="17"/>
    </row>
    <row r="103" spans="1:13" x14ac:dyDescent="0.25">
      <c r="A103" s="14">
        <v>98</v>
      </c>
      <c r="B103" s="15">
        <v>40544</v>
      </c>
      <c r="C103" s="15">
        <v>40564</v>
      </c>
      <c r="D103" s="15"/>
      <c r="E103" s="16" t="s">
        <v>34</v>
      </c>
      <c r="F103" s="17">
        <v>0.09</v>
      </c>
      <c r="G103" s="17"/>
      <c r="H103" s="17">
        <f t="shared" si="6"/>
        <v>256.71000000000009</v>
      </c>
      <c r="I103" s="17">
        <f t="shared" si="4"/>
        <v>-131.60000000000002</v>
      </c>
      <c r="J103" s="17">
        <f t="shared" si="7"/>
        <v>256.71000000000009</v>
      </c>
      <c r="K103" s="17">
        <v>227.31</v>
      </c>
      <c r="L103" s="17">
        <f t="shared" si="5"/>
        <v>95.710000000000079</v>
      </c>
      <c r="M103" s="17"/>
    </row>
    <row r="104" spans="1:13" x14ac:dyDescent="0.25">
      <c r="A104" s="14">
        <v>99</v>
      </c>
      <c r="B104" s="15">
        <v>40544</v>
      </c>
      <c r="C104" s="15">
        <v>40564</v>
      </c>
      <c r="D104" s="15"/>
      <c r="E104" s="16" t="s">
        <v>34</v>
      </c>
      <c r="F104" s="17">
        <v>0.49</v>
      </c>
      <c r="G104" s="17"/>
      <c r="H104" s="17">
        <f t="shared" si="6"/>
        <v>256.22000000000008</v>
      </c>
      <c r="I104" s="17">
        <f t="shared" si="4"/>
        <v>-132.09000000000003</v>
      </c>
      <c r="J104" s="17">
        <f t="shared" si="7"/>
        <v>256.22000000000008</v>
      </c>
      <c r="K104" s="17">
        <v>227.31</v>
      </c>
      <c r="L104" s="17">
        <f t="shared" si="5"/>
        <v>95.220000000000084</v>
      </c>
      <c r="M104" s="17"/>
    </row>
    <row r="105" spans="1:13" x14ac:dyDescent="0.25">
      <c r="A105" s="14">
        <v>100</v>
      </c>
      <c r="B105" s="15">
        <v>40556</v>
      </c>
      <c r="C105" s="15"/>
      <c r="D105" s="15">
        <v>40574</v>
      </c>
      <c r="E105" s="16" t="s">
        <v>1151</v>
      </c>
      <c r="F105" s="17"/>
      <c r="G105" s="17"/>
      <c r="H105" s="17">
        <f t="shared" si="6"/>
        <v>256.22000000000008</v>
      </c>
      <c r="I105" s="17">
        <f t="shared" si="4"/>
        <v>-132.09000000000003</v>
      </c>
      <c r="J105" s="17">
        <f t="shared" si="7"/>
        <v>256.22000000000008</v>
      </c>
      <c r="K105" s="17">
        <v>227.31</v>
      </c>
      <c r="L105" s="17">
        <f t="shared" si="5"/>
        <v>95.220000000000084</v>
      </c>
      <c r="M105" s="17" t="s">
        <v>596</v>
      </c>
    </row>
    <row r="106" spans="1:13" x14ac:dyDescent="0.25">
      <c r="A106" s="14">
        <v>101</v>
      </c>
      <c r="B106" s="15">
        <v>40564</v>
      </c>
      <c r="C106" s="15">
        <v>40564</v>
      </c>
      <c r="D106" s="15"/>
      <c r="E106" s="16" t="s">
        <v>22</v>
      </c>
      <c r="F106" s="17"/>
      <c r="G106" s="17">
        <v>146.63</v>
      </c>
      <c r="H106" s="17">
        <f t="shared" si="6"/>
        <v>402.85000000000008</v>
      </c>
      <c r="I106" s="17">
        <f t="shared" si="4"/>
        <v>14.539999999999964</v>
      </c>
      <c r="J106" s="17">
        <f t="shared" si="7"/>
        <v>402.85000000000008</v>
      </c>
      <c r="K106" s="17">
        <v>227.31</v>
      </c>
      <c r="L106" s="17">
        <f t="shared" si="5"/>
        <v>241.85000000000008</v>
      </c>
      <c r="M106" s="17"/>
    </row>
    <row r="107" spans="1:13" x14ac:dyDescent="0.25">
      <c r="A107" s="14">
        <v>102</v>
      </c>
      <c r="B107" s="15">
        <v>40564</v>
      </c>
      <c r="C107" s="15"/>
      <c r="D107" s="15">
        <v>40584</v>
      </c>
      <c r="E107" s="16" t="s">
        <v>1152</v>
      </c>
      <c r="F107" s="17"/>
      <c r="G107" s="17"/>
      <c r="H107" s="17">
        <f t="shared" si="6"/>
        <v>402.85000000000008</v>
      </c>
      <c r="I107" s="17">
        <f t="shared" si="4"/>
        <v>14.539999999999964</v>
      </c>
      <c r="J107" s="17">
        <f t="shared" si="7"/>
        <v>402.85000000000008</v>
      </c>
      <c r="K107" s="17">
        <v>227.31</v>
      </c>
      <c r="L107" s="17">
        <f t="shared" si="5"/>
        <v>241.85000000000008</v>
      </c>
      <c r="M107" s="17" t="s">
        <v>1153</v>
      </c>
    </row>
    <row r="108" spans="1:13" x14ac:dyDescent="0.25">
      <c r="A108" s="14">
        <v>103</v>
      </c>
      <c r="B108" s="15">
        <v>40570</v>
      </c>
      <c r="C108" s="15"/>
      <c r="D108" s="15">
        <v>40578</v>
      </c>
      <c r="E108" s="16" t="s">
        <v>1154</v>
      </c>
      <c r="F108" s="17"/>
      <c r="G108" s="17"/>
      <c r="H108" s="17">
        <f t="shared" si="6"/>
        <v>402.85000000000008</v>
      </c>
      <c r="I108" s="17">
        <f t="shared" si="4"/>
        <v>14.539999999999964</v>
      </c>
      <c r="J108" s="17">
        <f t="shared" si="7"/>
        <v>402.85000000000008</v>
      </c>
      <c r="K108" s="17">
        <v>227.31</v>
      </c>
      <c r="L108" s="17">
        <f t="shared" si="5"/>
        <v>241.85000000000008</v>
      </c>
      <c r="M108" s="17" t="s">
        <v>599</v>
      </c>
    </row>
    <row r="109" spans="1:13" x14ac:dyDescent="0.25">
      <c r="A109" s="14">
        <v>104</v>
      </c>
      <c r="B109" s="15">
        <v>40571</v>
      </c>
      <c r="C109" s="15">
        <v>40596</v>
      </c>
      <c r="D109" s="15"/>
      <c r="E109" s="16" t="s">
        <v>21</v>
      </c>
      <c r="F109" s="17"/>
      <c r="G109" s="17">
        <v>1.55</v>
      </c>
      <c r="H109" s="17">
        <f t="shared" si="6"/>
        <v>404.40000000000009</v>
      </c>
      <c r="I109" s="17">
        <f t="shared" si="4"/>
        <v>16.089999999999964</v>
      </c>
      <c r="J109" s="17">
        <f t="shared" si="7"/>
        <v>404.40000000000009</v>
      </c>
      <c r="K109" s="17">
        <v>227.31</v>
      </c>
      <c r="L109" s="17">
        <f t="shared" si="5"/>
        <v>243.40000000000009</v>
      </c>
      <c r="M109" s="17"/>
    </row>
    <row r="110" spans="1:13" x14ac:dyDescent="0.25">
      <c r="A110" s="14">
        <v>105</v>
      </c>
      <c r="B110" s="15">
        <v>40574</v>
      </c>
      <c r="C110" s="15">
        <v>40596</v>
      </c>
      <c r="D110" s="15"/>
      <c r="E110" s="16" t="s">
        <v>21</v>
      </c>
      <c r="F110" s="17"/>
      <c r="G110" s="17">
        <v>0.92</v>
      </c>
      <c r="H110" s="17">
        <f t="shared" si="6"/>
        <v>405.32000000000011</v>
      </c>
      <c r="I110" s="17">
        <f t="shared" si="4"/>
        <v>17.009999999999966</v>
      </c>
      <c r="J110" s="17">
        <f t="shared" si="7"/>
        <v>405.32000000000011</v>
      </c>
      <c r="K110" s="17">
        <v>227.31</v>
      </c>
      <c r="L110" s="17">
        <f t="shared" si="5"/>
        <v>244.32000000000008</v>
      </c>
      <c r="M110" s="17"/>
    </row>
    <row r="111" spans="1:13" x14ac:dyDescent="0.25">
      <c r="A111" s="14">
        <v>106</v>
      </c>
      <c r="B111" s="15">
        <v>40575</v>
      </c>
      <c r="C111" s="15">
        <v>40596</v>
      </c>
      <c r="D111" s="15"/>
      <c r="E111" s="16" t="s">
        <v>21</v>
      </c>
      <c r="F111" s="17"/>
      <c r="G111" s="17">
        <v>0.09</v>
      </c>
      <c r="H111" s="17">
        <f t="shared" si="6"/>
        <v>405.41000000000008</v>
      </c>
      <c r="I111" s="17">
        <f t="shared" si="4"/>
        <v>17.099999999999966</v>
      </c>
      <c r="J111" s="17">
        <f t="shared" si="7"/>
        <v>405.41000000000008</v>
      </c>
      <c r="K111" s="17">
        <v>227.31</v>
      </c>
      <c r="L111" s="17">
        <f t="shared" si="5"/>
        <v>244.41000000000008</v>
      </c>
      <c r="M111" s="17"/>
    </row>
    <row r="112" spans="1:13" x14ac:dyDescent="0.25">
      <c r="A112" s="14">
        <v>107</v>
      </c>
      <c r="B112" s="15">
        <v>40585</v>
      </c>
      <c r="C112" s="15"/>
      <c r="D112" s="15">
        <v>40603</v>
      </c>
      <c r="E112" s="16" t="s">
        <v>1155</v>
      </c>
      <c r="F112" s="17"/>
      <c r="G112" s="17"/>
      <c r="H112" s="17">
        <f t="shared" si="6"/>
        <v>405.41000000000008</v>
      </c>
      <c r="I112" s="17">
        <f t="shared" si="4"/>
        <v>17.099999999999966</v>
      </c>
      <c r="J112" s="17">
        <f t="shared" si="7"/>
        <v>405.41000000000008</v>
      </c>
      <c r="K112" s="17">
        <v>227.31</v>
      </c>
      <c r="L112" s="17">
        <f t="shared" si="5"/>
        <v>244.41000000000008</v>
      </c>
      <c r="M112" s="17" t="s">
        <v>1156</v>
      </c>
    </row>
    <row r="113" spans="1:13" x14ac:dyDescent="0.25">
      <c r="A113" s="14">
        <v>108</v>
      </c>
      <c r="B113" s="15">
        <v>40589</v>
      </c>
      <c r="C113" s="15">
        <v>40596</v>
      </c>
      <c r="D113" s="15"/>
      <c r="E113" s="16" t="s">
        <v>32</v>
      </c>
      <c r="F113" s="17">
        <v>150</v>
      </c>
      <c r="G113" s="17"/>
      <c r="H113" s="17">
        <f t="shared" si="6"/>
        <v>255.41000000000008</v>
      </c>
      <c r="I113" s="17">
        <f t="shared" si="4"/>
        <v>-132.90000000000003</v>
      </c>
      <c r="J113" s="17">
        <f t="shared" si="7"/>
        <v>255.41000000000008</v>
      </c>
      <c r="K113" s="17">
        <v>227.31</v>
      </c>
      <c r="L113" s="17">
        <f t="shared" si="5"/>
        <v>94.410000000000082</v>
      </c>
      <c r="M113" s="17"/>
    </row>
    <row r="114" spans="1:13" x14ac:dyDescent="0.25">
      <c r="A114" s="14">
        <v>109</v>
      </c>
      <c r="B114" s="15">
        <v>40596</v>
      </c>
      <c r="C114" s="15">
        <v>40596</v>
      </c>
      <c r="D114" s="15"/>
      <c r="E114" s="16" t="s">
        <v>22</v>
      </c>
      <c r="F114" s="17"/>
      <c r="G114" s="17">
        <v>117.61</v>
      </c>
      <c r="H114" s="17">
        <f t="shared" si="6"/>
        <v>373.0200000000001</v>
      </c>
      <c r="I114" s="17">
        <f t="shared" si="4"/>
        <v>-15.290000000000035</v>
      </c>
      <c r="J114" s="17">
        <f t="shared" si="7"/>
        <v>373.0200000000001</v>
      </c>
      <c r="K114" s="17">
        <v>227.31</v>
      </c>
      <c r="L114" s="17">
        <f t="shared" si="5"/>
        <v>212.0200000000001</v>
      </c>
      <c r="M114" s="17"/>
    </row>
    <row r="115" spans="1:13" x14ac:dyDescent="0.25">
      <c r="A115" s="14">
        <v>110</v>
      </c>
      <c r="B115" s="15">
        <v>40596</v>
      </c>
      <c r="C115" s="15"/>
      <c r="D115" s="15">
        <v>40616</v>
      </c>
      <c r="E115" s="16" t="s">
        <v>1157</v>
      </c>
      <c r="F115" s="17"/>
      <c r="G115" s="17"/>
      <c r="H115" s="17">
        <f t="shared" si="6"/>
        <v>373.0200000000001</v>
      </c>
      <c r="I115" s="17">
        <f t="shared" si="4"/>
        <v>-15.290000000000035</v>
      </c>
      <c r="J115" s="17">
        <f t="shared" si="7"/>
        <v>373.0200000000001</v>
      </c>
      <c r="K115" s="17">
        <v>227.31</v>
      </c>
      <c r="L115" s="17">
        <f t="shared" si="5"/>
        <v>212.0200000000001</v>
      </c>
      <c r="M115" s="17" t="s">
        <v>1158</v>
      </c>
    </row>
    <row r="116" spans="1:13" x14ac:dyDescent="0.25">
      <c r="A116" s="14">
        <v>111</v>
      </c>
      <c r="B116" s="15">
        <v>40602</v>
      </c>
      <c r="C116" s="15">
        <v>40625</v>
      </c>
      <c r="D116" s="15"/>
      <c r="E116" s="16" t="s">
        <v>21</v>
      </c>
      <c r="F116" s="17"/>
      <c r="G116" s="17">
        <v>1.47</v>
      </c>
      <c r="H116" s="17">
        <f t="shared" si="6"/>
        <v>374.49000000000012</v>
      </c>
      <c r="I116" s="17">
        <f t="shared" si="4"/>
        <v>-13.820000000000034</v>
      </c>
      <c r="J116" s="17">
        <f t="shared" si="7"/>
        <v>374.49000000000012</v>
      </c>
      <c r="K116" s="17">
        <v>227.31</v>
      </c>
      <c r="L116" s="17">
        <f t="shared" si="5"/>
        <v>213.49000000000009</v>
      </c>
      <c r="M116" s="17"/>
    </row>
    <row r="117" spans="1:13" x14ac:dyDescent="0.25">
      <c r="A117" s="14">
        <v>112</v>
      </c>
      <c r="B117" s="15">
        <v>40603</v>
      </c>
      <c r="C117" s="15">
        <v>40625</v>
      </c>
      <c r="D117" s="15"/>
      <c r="E117" s="16" t="s">
        <v>21</v>
      </c>
      <c r="F117" s="17"/>
      <c r="G117" s="17">
        <v>1.05</v>
      </c>
      <c r="H117" s="17">
        <f t="shared" si="6"/>
        <v>375.54000000000013</v>
      </c>
      <c r="I117" s="17">
        <f t="shared" si="4"/>
        <v>-12.770000000000033</v>
      </c>
      <c r="J117" s="17">
        <f t="shared" si="7"/>
        <v>375.54000000000013</v>
      </c>
      <c r="K117" s="17">
        <v>227.31</v>
      </c>
      <c r="L117" s="17">
        <f t="shared" si="5"/>
        <v>214.54000000000011</v>
      </c>
      <c r="M117" s="17"/>
    </row>
    <row r="118" spans="1:13" x14ac:dyDescent="0.25">
      <c r="A118" s="14">
        <v>113</v>
      </c>
      <c r="B118" s="15">
        <v>40604</v>
      </c>
      <c r="C118" s="15"/>
      <c r="D118" s="15">
        <v>40612</v>
      </c>
      <c r="E118" s="16" t="s">
        <v>1159</v>
      </c>
      <c r="F118" s="17"/>
      <c r="G118" s="17"/>
      <c r="H118" s="17">
        <f t="shared" si="6"/>
        <v>375.54000000000013</v>
      </c>
      <c r="I118" s="17">
        <f t="shared" si="4"/>
        <v>-12.770000000000033</v>
      </c>
      <c r="J118" s="17">
        <f t="shared" si="7"/>
        <v>375.54000000000013</v>
      </c>
      <c r="K118" s="17">
        <v>227.31</v>
      </c>
      <c r="L118" s="17">
        <f t="shared" si="5"/>
        <v>214.54000000000011</v>
      </c>
      <c r="M118" s="17" t="s">
        <v>1156</v>
      </c>
    </row>
    <row r="119" spans="1:13" x14ac:dyDescent="0.25">
      <c r="A119" s="14">
        <v>114</v>
      </c>
      <c r="B119" s="15">
        <v>40613</v>
      </c>
      <c r="C119" s="15">
        <v>40625</v>
      </c>
      <c r="D119" s="15"/>
      <c r="E119" s="16" t="s">
        <v>37</v>
      </c>
      <c r="F119" s="17"/>
      <c r="G119" s="17">
        <v>13</v>
      </c>
      <c r="H119" s="17">
        <f t="shared" si="6"/>
        <v>388.54000000000013</v>
      </c>
      <c r="I119" s="17">
        <f>I118-F119+G119-13</f>
        <v>-12.770000000000033</v>
      </c>
      <c r="J119" s="17">
        <f t="shared" si="7"/>
        <v>388.54000000000013</v>
      </c>
      <c r="K119" s="17">
        <v>227.31</v>
      </c>
      <c r="L119" s="17">
        <f>L118-F119+G119-13</f>
        <v>214.54000000000011</v>
      </c>
      <c r="M119" s="17" t="s">
        <v>1002</v>
      </c>
    </row>
    <row r="120" spans="1:13" x14ac:dyDescent="0.25">
      <c r="A120" s="14">
        <v>115</v>
      </c>
      <c r="B120" s="15">
        <v>40617</v>
      </c>
      <c r="C120" s="15">
        <v>40625</v>
      </c>
      <c r="D120" s="15"/>
      <c r="E120" s="16" t="s">
        <v>81</v>
      </c>
      <c r="F120" s="17">
        <v>150</v>
      </c>
      <c r="G120" s="17"/>
      <c r="H120" s="17">
        <f t="shared" si="6"/>
        <v>238.54000000000013</v>
      </c>
      <c r="I120" s="17">
        <f t="shared" si="4"/>
        <v>-162.77000000000004</v>
      </c>
      <c r="J120" s="17">
        <f t="shared" si="7"/>
        <v>238.54000000000013</v>
      </c>
      <c r="K120" s="17">
        <v>227.31</v>
      </c>
      <c r="L120" s="17">
        <f t="shared" si="5"/>
        <v>64.540000000000106</v>
      </c>
      <c r="M120" s="17"/>
    </row>
    <row r="121" spans="1:13" x14ac:dyDescent="0.25">
      <c r="A121" s="14">
        <v>116</v>
      </c>
      <c r="B121" s="15">
        <v>40617</v>
      </c>
      <c r="C121" s="15"/>
      <c r="D121" s="15">
        <v>40632</v>
      </c>
      <c r="E121" s="16" t="s">
        <v>1160</v>
      </c>
      <c r="F121" s="17"/>
      <c r="G121" s="17"/>
      <c r="H121" s="17">
        <f t="shared" si="6"/>
        <v>238.54000000000013</v>
      </c>
      <c r="I121" s="17">
        <f t="shared" si="4"/>
        <v>-162.77000000000004</v>
      </c>
      <c r="J121" s="17">
        <f t="shared" si="7"/>
        <v>238.54000000000013</v>
      </c>
      <c r="K121" s="17">
        <v>227.31</v>
      </c>
      <c r="L121" s="17">
        <f t="shared" si="5"/>
        <v>64.540000000000106</v>
      </c>
      <c r="M121" s="17" t="s">
        <v>596</v>
      </c>
    </row>
    <row r="122" spans="1:13" x14ac:dyDescent="0.25">
      <c r="A122" s="14">
        <v>117</v>
      </c>
      <c r="B122" s="15">
        <v>40625</v>
      </c>
      <c r="C122" s="15">
        <v>40625</v>
      </c>
      <c r="D122" s="15"/>
      <c r="E122" s="16" t="s">
        <v>22</v>
      </c>
      <c r="F122" s="17"/>
      <c r="G122" s="17">
        <v>122.97</v>
      </c>
      <c r="H122" s="17">
        <f t="shared" si="6"/>
        <v>361.5100000000001</v>
      </c>
      <c r="I122" s="17">
        <f t="shared" si="4"/>
        <v>-39.80000000000004</v>
      </c>
      <c r="J122" s="17">
        <f t="shared" si="7"/>
        <v>361.5100000000001</v>
      </c>
      <c r="K122" s="17">
        <v>227.31</v>
      </c>
      <c r="L122" s="17">
        <f t="shared" si="5"/>
        <v>187.5100000000001</v>
      </c>
      <c r="M122" s="17"/>
    </row>
    <row r="123" spans="1:13" x14ac:dyDescent="0.25">
      <c r="A123" s="14">
        <v>118</v>
      </c>
      <c r="B123" s="15">
        <v>40625</v>
      </c>
      <c r="C123" s="15"/>
      <c r="D123" s="15">
        <v>40645</v>
      </c>
      <c r="E123" s="16" t="s">
        <v>1161</v>
      </c>
      <c r="F123" s="17"/>
      <c r="G123" s="17"/>
      <c r="H123" s="17">
        <f t="shared" si="6"/>
        <v>361.5100000000001</v>
      </c>
      <c r="I123" s="17">
        <f t="shared" si="4"/>
        <v>-39.80000000000004</v>
      </c>
      <c r="J123" s="17">
        <f t="shared" si="7"/>
        <v>361.5100000000001</v>
      </c>
      <c r="K123" s="17">
        <v>227.31</v>
      </c>
      <c r="L123" s="17">
        <f t="shared" si="5"/>
        <v>187.5100000000001</v>
      </c>
      <c r="M123" s="17" t="s">
        <v>1162</v>
      </c>
    </row>
    <row r="124" spans="1:13" x14ac:dyDescent="0.25">
      <c r="A124" s="14">
        <v>119</v>
      </c>
      <c r="B124" s="15">
        <v>40627</v>
      </c>
      <c r="C124" s="15"/>
      <c r="D124" s="15">
        <v>40637</v>
      </c>
      <c r="E124" s="16" t="s">
        <v>1163</v>
      </c>
      <c r="F124" s="17"/>
      <c r="G124" s="17"/>
      <c r="H124" s="17">
        <f t="shared" si="6"/>
        <v>361.5100000000001</v>
      </c>
      <c r="I124" s="17">
        <f t="shared" si="4"/>
        <v>-39.80000000000004</v>
      </c>
      <c r="J124" s="17">
        <f t="shared" si="7"/>
        <v>361.5100000000001</v>
      </c>
      <c r="K124" s="17">
        <v>227.31</v>
      </c>
      <c r="L124" s="17">
        <f t="shared" si="5"/>
        <v>187.5100000000001</v>
      </c>
      <c r="M124" s="17" t="s">
        <v>599</v>
      </c>
    </row>
    <row r="125" spans="1:13" x14ac:dyDescent="0.25">
      <c r="A125" s="14">
        <v>120</v>
      </c>
      <c r="B125" s="15">
        <v>40631</v>
      </c>
      <c r="C125" s="15">
        <v>40654</v>
      </c>
      <c r="D125" s="15"/>
      <c r="E125" s="16" t="s">
        <v>21</v>
      </c>
      <c r="F125" s="17"/>
      <c r="G125" s="17">
        <v>2.23</v>
      </c>
      <c r="H125" s="17">
        <f t="shared" si="6"/>
        <v>363.74000000000012</v>
      </c>
      <c r="I125" s="17">
        <f t="shared" si="4"/>
        <v>-37.570000000000043</v>
      </c>
      <c r="J125" s="17">
        <f t="shared" si="7"/>
        <v>363.74000000000012</v>
      </c>
      <c r="K125" s="17">
        <v>227.31</v>
      </c>
      <c r="L125" s="17">
        <f t="shared" si="5"/>
        <v>189.74000000000009</v>
      </c>
      <c r="M125" s="17"/>
    </row>
    <row r="126" spans="1:13" x14ac:dyDescent="0.25">
      <c r="A126" s="14">
        <v>121</v>
      </c>
      <c r="B126" s="15">
        <v>40641</v>
      </c>
      <c r="C126" s="15">
        <v>40654</v>
      </c>
      <c r="D126" s="15"/>
      <c r="E126" s="16" t="s">
        <v>37</v>
      </c>
      <c r="F126" s="17"/>
      <c r="G126" s="17">
        <v>13</v>
      </c>
      <c r="H126" s="17">
        <f t="shared" si="6"/>
        <v>376.74000000000012</v>
      </c>
      <c r="I126" s="17">
        <f>I125-F126+G126-13</f>
        <v>-37.570000000000043</v>
      </c>
      <c r="J126" s="17">
        <f t="shared" si="7"/>
        <v>376.74000000000012</v>
      </c>
      <c r="K126" s="17">
        <v>227.31</v>
      </c>
      <c r="L126" s="17">
        <f>L125-F126+G126-13</f>
        <v>189.74000000000009</v>
      </c>
      <c r="M126" s="17" t="s">
        <v>1002</v>
      </c>
    </row>
    <row r="127" spans="1:13" x14ac:dyDescent="0.25">
      <c r="A127" s="14">
        <v>122</v>
      </c>
      <c r="B127" s="15">
        <v>40644</v>
      </c>
      <c r="C127" s="15">
        <v>40654</v>
      </c>
      <c r="D127" s="15"/>
      <c r="E127" s="16" t="s">
        <v>81</v>
      </c>
      <c r="F127" s="17">
        <v>100</v>
      </c>
      <c r="G127" s="17"/>
      <c r="H127" s="17">
        <f t="shared" si="6"/>
        <v>276.74000000000012</v>
      </c>
      <c r="I127" s="17">
        <f t="shared" si="4"/>
        <v>-137.57000000000005</v>
      </c>
      <c r="J127" s="17">
        <f t="shared" si="7"/>
        <v>276.74000000000012</v>
      </c>
      <c r="K127" s="17">
        <v>227.31</v>
      </c>
      <c r="L127" s="17">
        <f t="shared" si="5"/>
        <v>89.740000000000094</v>
      </c>
      <c r="M127" s="17"/>
    </row>
    <row r="128" spans="1:13" x14ac:dyDescent="0.25">
      <c r="A128" s="14">
        <v>123</v>
      </c>
      <c r="B128" s="15">
        <v>40646</v>
      </c>
      <c r="C128" s="15"/>
      <c r="D128" s="15">
        <v>40661</v>
      </c>
      <c r="E128" s="16" t="s">
        <v>1164</v>
      </c>
      <c r="F128" s="17"/>
      <c r="G128" s="17"/>
      <c r="H128" s="17">
        <f t="shared" si="6"/>
        <v>276.74000000000012</v>
      </c>
      <c r="I128" s="17">
        <f t="shared" si="4"/>
        <v>-137.57000000000005</v>
      </c>
      <c r="J128" s="17">
        <f t="shared" si="7"/>
        <v>276.74000000000012</v>
      </c>
      <c r="K128" s="17">
        <v>227.31</v>
      </c>
      <c r="L128" s="17">
        <f t="shared" si="5"/>
        <v>89.740000000000094</v>
      </c>
      <c r="M128" s="17" t="s">
        <v>596</v>
      </c>
    </row>
    <row r="129" spans="1:13" x14ac:dyDescent="0.25">
      <c r="A129" s="14">
        <v>124</v>
      </c>
      <c r="B129" s="15">
        <v>40654</v>
      </c>
      <c r="C129" s="15">
        <v>40654</v>
      </c>
      <c r="D129" s="15"/>
      <c r="E129" s="16" t="s">
        <v>22</v>
      </c>
      <c r="F129" s="17"/>
      <c r="G129" s="17">
        <v>99.49</v>
      </c>
      <c r="H129" s="17">
        <f t="shared" si="6"/>
        <v>376.23000000000013</v>
      </c>
      <c r="I129" s="17">
        <f t="shared" si="4"/>
        <v>-38.080000000000055</v>
      </c>
      <c r="J129" s="17">
        <f t="shared" si="7"/>
        <v>376.23000000000013</v>
      </c>
      <c r="K129" s="17">
        <v>227.31</v>
      </c>
      <c r="L129" s="17">
        <f t="shared" si="5"/>
        <v>189.23000000000008</v>
      </c>
      <c r="M129" s="17"/>
    </row>
    <row r="130" spans="1:13" x14ac:dyDescent="0.25">
      <c r="A130" s="14">
        <v>125</v>
      </c>
      <c r="B130" s="15">
        <v>40658</v>
      </c>
      <c r="C130" s="15"/>
      <c r="D130" s="15">
        <v>40666</v>
      </c>
      <c r="E130" s="16" t="s">
        <v>1165</v>
      </c>
      <c r="F130" s="17"/>
      <c r="G130" s="17"/>
      <c r="H130" s="17">
        <f t="shared" si="6"/>
        <v>376.23000000000013</v>
      </c>
      <c r="I130" s="17">
        <f t="shared" si="4"/>
        <v>-38.080000000000055</v>
      </c>
      <c r="J130" s="17">
        <f t="shared" si="7"/>
        <v>376.23000000000013</v>
      </c>
      <c r="K130" s="17">
        <v>227.31</v>
      </c>
      <c r="L130" s="17">
        <f t="shared" si="5"/>
        <v>189.23000000000008</v>
      </c>
      <c r="M130" s="17" t="s">
        <v>599</v>
      </c>
    </row>
    <row r="131" spans="1:13" x14ac:dyDescent="0.25">
      <c r="A131" s="14">
        <v>126</v>
      </c>
      <c r="B131" s="15">
        <v>40654</v>
      </c>
      <c r="C131" s="15"/>
      <c r="D131" s="15">
        <v>40674</v>
      </c>
      <c r="E131" s="16" t="s">
        <v>1166</v>
      </c>
      <c r="F131" s="17"/>
      <c r="G131" s="17"/>
      <c r="H131" s="17">
        <f t="shared" si="6"/>
        <v>376.23000000000013</v>
      </c>
      <c r="I131" s="17">
        <f t="shared" si="4"/>
        <v>-38.080000000000055</v>
      </c>
      <c r="J131" s="17">
        <f t="shared" si="7"/>
        <v>376.23000000000013</v>
      </c>
      <c r="K131" s="17">
        <v>227.31</v>
      </c>
      <c r="L131" s="17">
        <f t="shared" si="5"/>
        <v>189.23000000000008</v>
      </c>
      <c r="M131" s="17" t="s">
        <v>1167</v>
      </c>
    </row>
    <row r="132" spans="1:13" x14ac:dyDescent="0.25">
      <c r="A132" s="14">
        <v>127</v>
      </c>
      <c r="B132" s="15">
        <v>40660</v>
      </c>
      <c r="C132" s="15"/>
      <c r="D132" s="15"/>
      <c r="E132" s="16" t="s">
        <v>21</v>
      </c>
      <c r="F132" s="17"/>
      <c r="G132" s="17">
        <v>2.62</v>
      </c>
      <c r="H132" s="17">
        <f t="shared" si="6"/>
        <v>378.85000000000014</v>
      </c>
      <c r="I132" s="17">
        <f t="shared" si="4"/>
        <v>-35.460000000000058</v>
      </c>
      <c r="J132" s="17">
        <f t="shared" si="7"/>
        <v>378.85000000000014</v>
      </c>
      <c r="K132" s="17">
        <v>227.31</v>
      </c>
      <c r="L132" s="17">
        <f t="shared" si="5"/>
        <v>191.85000000000008</v>
      </c>
      <c r="M132" s="17"/>
    </row>
    <row r="133" spans="1:13" x14ac:dyDescent="0.25">
      <c r="A133" s="14">
        <v>128</v>
      </c>
      <c r="B133" s="15">
        <v>40675</v>
      </c>
      <c r="C133" s="15"/>
      <c r="D133" s="15">
        <v>40690</v>
      </c>
      <c r="E133" s="16" t="s">
        <v>1168</v>
      </c>
      <c r="F133" s="17"/>
      <c r="G133" s="17"/>
      <c r="H133" s="17">
        <f t="shared" si="6"/>
        <v>378.85000000000014</v>
      </c>
      <c r="I133" s="17">
        <f t="shared" si="4"/>
        <v>-35.460000000000058</v>
      </c>
      <c r="J133" s="17">
        <f t="shared" si="7"/>
        <v>378.85000000000014</v>
      </c>
      <c r="K133" s="17">
        <v>227.31</v>
      </c>
      <c r="L133" s="17">
        <f t="shared" si="5"/>
        <v>191.85000000000008</v>
      </c>
      <c r="M133" s="17" t="s">
        <v>596</v>
      </c>
    </row>
    <row r="134" spans="1:13" x14ac:dyDescent="0.25">
      <c r="A134" s="14">
        <v>129</v>
      </c>
      <c r="B134" s="15">
        <v>40683</v>
      </c>
      <c r="C134" s="15"/>
      <c r="D134" s="15"/>
      <c r="E134" s="16" t="s">
        <v>22</v>
      </c>
      <c r="F134" s="17"/>
      <c r="G134" s="17">
        <v>92.71</v>
      </c>
      <c r="H134" s="17">
        <f t="shared" si="6"/>
        <v>471.56000000000012</v>
      </c>
      <c r="I134" s="17">
        <f t="shared" ref="I134:I180" si="8">I133-F134+G134</f>
        <v>57.249999999999936</v>
      </c>
      <c r="J134" s="17">
        <f t="shared" si="7"/>
        <v>471.56000000000012</v>
      </c>
      <c r="K134" s="17">
        <v>227.31</v>
      </c>
      <c r="L134" s="17">
        <f t="shared" ref="L134:L180" si="9">L133-F134+G134</f>
        <v>284.56000000000006</v>
      </c>
      <c r="M134" s="17"/>
    </row>
    <row r="135" spans="1:13" x14ac:dyDescent="0.25">
      <c r="A135" s="14">
        <v>130</v>
      </c>
      <c r="B135" s="15">
        <v>40686</v>
      </c>
      <c r="C135" s="15"/>
      <c r="D135" s="15"/>
      <c r="E135" s="16" t="s">
        <v>32</v>
      </c>
      <c r="F135" s="17">
        <v>160</v>
      </c>
      <c r="G135" s="17"/>
      <c r="H135" s="17">
        <f t="shared" ref="H135:H180" si="10">H134-F135+G135</f>
        <v>311.56000000000012</v>
      </c>
      <c r="I135" s="17">
        <f t="shared" si="8"/>
        <v>-102.75000000000006</v>
      </c>
      <c r="J135" s="17">
        <f t="shared" si="7"/>
        <v>311.56000000000012</v>
      </c>
      <c r="K135" s="17">
        <v>227.31</v>
      </c>
      <c r="L135" s="17">
        <f t="shared" si="9"/>
        <v>124.56000000000006</v>
      </c>
      <c r="M135" s="17"/>
    </row>
    <row r="136" spans="1:13" x14ac:dyDescent="0.25">
      <c r="A136" s="14">
        <v>131</v>
      </c>
      <c r="B136" s="15">
        <v>40687</v>
      </c>
      <c r="C136" s="15"/>
      <c r="D136" s="15">
        <v>40696</v>
      </c>
      <c r="E136" s="16" t="s">
        <v>1169</v>
      </c>
      <c r="F136" s="17"/>
      <c r="G136" s="17"/>
      <c r="H136" s="17">
        <f t="shared" si="10"/>
        <v>311.56000000000012</v>
      </c>
      <c r="I136" s="17">
        <f t="shared" si="8"/>
        <v>-102.75000000000006</v>
      </c>
      <c r="J136" s="17">
        <f t="shared" ref="J136:J180" si="11">J135+G136-F136</f>
        <v>311.56000000000012</v>
      </c>
      <c r="K136" s="17">
        <v>227.31</v>
      </c>
      <c r="L136" s="17">
        <f t="shared" si="9"/>
        <v>124.56000000000006</v>
      </c>
      <c r="M136" s="17" t="s">
        <v>599</v>
      </c>
    </row>
    <row r="137" spans="1:13" x14ac:dyDescent="0.25">
      <c r="A137" s="14">
        <v>132</v>
      </c>
      <c r="B137" s="15">
        <v>40689</v>
      </c>
      <c r="C137" s="15"/>
      <c r="D137" s="15"/>
      <c r="E137" s="16" t="s">
        <v>21</v>
      </c>
      <c r="F137" s="17"/>
      <c r="G137" s="17">
        <v>2.16</v>
      </c>
      <c r="H137" s="17">
        <f t="shared" si="10"/>
        <v>313.72000000000014</v>
      </c>
      <c r="I137" s="17">
        <f t="shared" si="8"/>
        <v>-100.59000000000006</v>
      </c>
      <c r="J137" s="17">
        <f t="shared" si="11"/>
        <v>313.72000000000014</v>
      </c>
      <c r="K137" s="17">
        <v>227.31</v>
      </c>
      <c r="L137" s="17">
        <f t="shared" si="9"/>
        <v>126.72000000000006</v>
      </c>
      <c r="M137" s="17"/>
    </row>
    <row r="138" spans="1:13" x14ac:dyDescent="0.25">
      <c r="A138" s="14">
        <v>133</v>
      </c>
      <c r="B138" s="15">
        <v>40702</v>
      </c>
      <c r="C138" s="15"/>
      <c r="D138" s="15"/>
      <c r="E138" s="16" t="s">
        <v>1170</v>
      </c>
      <c r="F138" s="17"/>
      <c r="G138" s="17"/>
      <c r="H138" s="17">
        <f t="shared" si="10"/>
        <v>313.72000000000014</v>
      </c>
      <c r="I138" s="17">
        <f t="shared" si="8"/>
        <v>-100.59000000000006</v>
      </c>
      <c r="J138" s="17">
        <f t="shared" si="11"/>
        <v>313.72000000000014</v>
      </c>
      <c r="K138" s="17">
        <v>227.31</v>
      </c>
      <c r="L138" s="17">
        <f t="shared" si="9"/>
        <v>126.72000000000006</v>
      </c>
      <c r="M138" s="17" t="s">
        <v>1171</v>
      </c>
    </row>
    <row r="139" spans="1:13" x14ac:dyDescent="0.25">
      <c r="A139" s="14">
        <v>134</v>
      </c>
      <c r="B139" s="15">
        <v>40702</v>
      </c>
      <c r="C139" s="15"/>
      <c r="D139" s="15"/>
      <c r="E139" s="16" t="s">
        <v>85</v>
      </c>
      <c r="F139" s="17"/>
      <c r="G139" s="17"/>
      <c r="H139" s="17">
        <f t="shared" si="10"/>
        <v>313.72000000000014</v>
      </c>
      <c r="I139" s="17">
        <f t="shared" si="8"/>
        <v>-100.59000000000006</v>
      </c>
      <c r="J139" s="17">
        <f t="shared" si="11"/>
        <v>313.72000000000014</v>
      </c>
      <c r="K139" s="17">
        <v>227.31</v>
      </c>
      <c r="L139" s="17">
        <f t="shared" si="9"/>
        <v>126.72000000000006</v>
      </c>
      <c r="M139" s="17" t="s">
        <v>87</v>
      </c>
    </row>
    <row r="140" spans="1:13" x14ac:dyDescent="0.25">
      <c r="A140" s="14">
        <v>135</v>
      </c>
      <c r="B140" s="15">
        <v>40702</v>
      </c>
      <c r="C140" s="15"/>
      <c r="D140" s="15"/>
      <c r="E140" s="16" t="s">
        <v>946</v>
      </c>
      <c r="F140" s="17">
        <v>2215.84</v>
      </c>
      <c r="G140" s="17">
        <v>2215.84</v>
      </c>
      <c r="H140" s="17">
        <f>H137-F140+G140</f>
        <v>313.72000000000025</v>
      </c>
      <c r="I140" s="17">
        <f>I137-F140+G140</f>
        <v>-100.59000000000015</v>
      </c>
      <c r="J140" s="17">
        <f>J137+G140-F140</f>
        <v>313.72000000000025</v>
      </c>
      <c r="K140" s="17">
        <v>227.31</v>
      </c>
      <c r="L140" s="17">
        <f>L137-F140+G140</f>
        <v>126.72000000000025</v>
      </c>
      <c r="M140" s="17"/>
    </row>
    <row r="141" spans="1:13" x14ac:dyDescent="0.25">
      <c r="A141" s="14">
        <v>136</v>
      </c>
      <c r="B141" s="15">
        <v>40702</v>
      </c>
      <c r="C141" s="15"/>
      <c r="D141" s="15"/>
      <c r="E141" s="16" t="s">
        <v>28</v>
      </c>
      <c r="F141" s="17">
        <v>37</v>
      </c>
      <c r="G141" s="17">
        <v>37</v>
      </c>
      <c r="H141" s="17">
        <f t="shared" si="10"/>
        <v>313.72000000000025</v>
      </c>
      <c r="I141" s="17">
        <f t="shared" si="8"/>
        <v>-100.59000000000015</v>
      </c>
      <c r="J141" s="17">
        <f t="shared" si="11"/>
        <v>313.72000000000025</v>
      </c>
      <c r="K141" s="17">
        <v>227.31</v>
      </c>
      <c r="L141" s="17">
        <f t="shared" si="9"/>
        <v>126.72000000000025</v>
      </c>
      <c r="M141" s="17"/>
    </row>
    <row r="142" spans="1:13" x14ac:dyDescent="0.25">
      <c r="A142" s="14">
        <v>137</v>
      </c>
      <c r="B142" s="15">
        <v>40702</v>
      </c>
      <c r="C142" s="15"/>
      <c r="D142" s="15"/>
      <c r="E142" s="16" t="s">
        <v>31</v>
      </c>
      <c r="F142" s="17"/>
      <c r="G142" s="17">
        <v>200</v>
      </c>
      <c r="H142" s="17">
        <f t="shared" si="10"/>
        <v>513.72000000000025</v>
      </c>
      <c r="I142" s="17">
        <f t="shared" si="8"/>
        <v>99.409999999999854</v>
      </c>
      <c r="J142" s="17">
        <f t="shared" si="11"/>
        <v>513.72000000000025</v>
      </c>
      <c r="K142" s="17">
        <v>227.31</v>
      </c>
      <c r="L142" s="17">
        <f t="shared" si="9"/>
        <v>326.72000000000025</v>
      </c>
      <c r="M142" s="17"/>
    </row>
    <row r="143" spans="1:13" x14ac:dyDescent="0.25">
      <c r="A143" s="14">
        <v>138</v>
      </c>
      <c r="B143" s="15">
        <v>40702</v>
      </c>
      <c r="C143" s="15"/>
      <c r="D143" s="15"/>
      <c r="E143" s="16" t="s">
        <v>31</v>
      </c>
      <c r="F143" s="17">
        <v>75</v>
      </c>
      <c r="G143" s="17">
        <v>75</v>
      </c>
      <c r="H143" s="17">
        <f t="shared" si="10"/>
        <v>513.72000000000025</v>
      </c>
      <c r="I143" s="17">
        <f t="shared" si="8"/>
        <v>99.409999999999854</v>
      </c>
      <c r="J143" s="17">
        <f t="shared" si="11"/>
        <v>513.72000000000025</v>
      </c>
      <c r="K143" s="17">
        <v>227.31</v>
      </c>
      <c r="L143" s="17">
        <f t="shared" si="9"/>
        <v>326.72000000000025</v>
      </c>
      <c r="M143" s="17"/>
    </row>
    <row r="144" spans="1:13" x14ac:dyDescent="0.25">
      <c r="A144" s="14">
        <v>139</v>
      </c>
      <c r="B144" s="15">
        <v>40702</v>
      </c>
      <c r="C144" s="15"/>
      <c r="D144" s="15"/>
      <c r="E144" s="16" t="s">
        <v>31</v>
      </c>
      <c r="F144" s="17">
        <v>35</v>
      </c>
      <c r="G144" s="17">
        <v>35</v>
      </c>
      <c r="H144" s="17">
        <f t="shared" si="10"/>
        <v>513.72000000000025</v>
      </c>
      <c r="I144" s="17">
        <f t="shared" si="8"/>
        <v>99.409999999999854</v>
      </c>
      <c r="J144" s="17">
        <f t="shared" si="11"/>
        <v>513.72000000000025</v>
      </c>
      <c r="K144" s="17">
        <v>227.31</v>
      </c>
      <c r="L144" s="17">
        <f t="shared" si="9"/>
        <v>326.72000000000025</v>
      </c>
      <c r="M144" s="17"/>
    </row>
    <row r="145" spans="1:13" x14ac:dyDescent="0.25">
      <c r="A145" s="14">
        <v>140</v>
      </c>
      <c r="B145" s="15">
        <v>40702</v>
      </c>
      <c r="C145" s="15"/>
      <c r="D145" s="15"/>
      <c r="E145" s="16" t="s">
        <v>31</v>
      </c>
      <c r="F145" s="17">
        <v>37</v>
      </c>
      <c r="G145" s="17"/>
      <c r="H145" s="17">
        <f t="shared" si="10"/>
        <v>476.72000000000025</v>
      </c>
      <c r="I145" s="17">
        <f t="shared" si="8"/>
        <v>62.409999999999854</v>
      </c>
      <c r="J145" s="17">
        <f t="shared" si="11"/>
        <v>476.72000000000025</v>
      </c>
      <c r="K145" s="17">
        <v>227.31</v>
      </c>
      <c r="L145" s="17">
        <f t="shared" si="9"/>
        <v>289.72000000000025</v>
      </c>
      <c r="M145" s="17"/>
    </row>
    <row r="146" spans="1:13" x14ac:dyDescent="0.25">
      <c r="A146" s="14">
        <v>141</v>
      </c>
      <c r="B146" s="15">
        <v>40702</v>
      </c>
      <c r="C146" s="15"/>
      <c r="D146" s="15"/>
      <c r="E146" s="16" t="s">
        <v>31</v>
      </c>
      <c r="F146" s="17">
        <v>163</v>
      </c>
      <c r="G146" s="17"/>
      <c r="H146" s="17">
        <f t="shared" si="10"/>
        <v>313.72000000000025</v>
      </c>
      <c r="I146" s="17">
        <f t="shared" si="8"/>
        <v>-100.59000000000015</v>
      </c>
      <c r="J146" s="17">
        <f t="shared" si="11"/>
        <v>313.72000000000025</v>
      </c>
      <c r="K146" s="17">
        <v>227.31</v>
      </c>
      <c r="L146" s="17">
        <f t="shared" si="9"/>
        <v>126.72000000000025</v>
      </c>
      <c r="M146" s="17"/>
    </row>
    <row r="147" spans="1:13" x14ac:dyDescent="0.25">
      <c r="A147" s="14">
        <v>142</v>
      </c>
      <c r="B147" s="15">
        <v>40702</v>
      </c>
      <c r="C147" s="15"/>
      <c r="D147" s="15"/>
      <c r="E147" s="16" t="s">
        <v>60</v>
      </c>
      <c r="F147" s="17">
        <v>37.01</v>
      </c>
      <c r="G147" s="17"/>
      <c r="H147" s="17">
        <f t="shared" si="10"/>
        <v>276.71000000000026</v>
      </c>
      <c r="I147" s="17">
        <f t="shared" si="8"/>
        <v>-137.60000000000014</v>
      </c>
      <c r="J147" s="17">
        <f t="shared" si="11"/>
        <v>276.71000000000026</v>
      </c>
      <c r="K147" s="17">
        <v>227.31</v>
      </c>
      <c r="L147" s="17">
        <f t="shared" si="9"/>
        <v>89.710000000000264</v>
      </c>
      <c r="M147" s="17"/>
    </row>
    <row r="148" spans="1:13" x14ac:dyDescent="0.25">
      <c r="A148" s="14">
        <v>143</v>
      </c>
      <c r="B148" s="15">
        <v>40702</v>
      </c>
      <c r="C148" s="15">
        <v>40702</v>
      </c>
      <c r="D148" s="15"/>
      <c r="E148" s="16" t="s">
        <v>29</v>
      </c>
      <c r="F148" s="17"/>
      <c r="G148" s="17">
        <v>205</v>
      </c>
      <c r="H148" s="17">
        <f t="shared" si="10"/>
        <v>481.71000000000026</v>
      </c>
      <c r="I148" s="17">
        <f t="shared" si="8"/>
        <v>67.399999999999864</v>
      </c>
      <c r="J148" s="17">
        <f t="shared" si="11"/>
        <v>481.71000000000026</v>
      </c>
      <c r="K148" s="17">
        <v>227.31</v>
      </c>
      <c r="L148" s="17">
        <f t="shared" si="9"/>
        <v>294.71000000000026</v>
      </c>
      <c r="M148" s="17"/>
    </row>
    <row r="149" spans="1:13" x14ac:dyDescent="0.25">
      <c r="A149" s="14">
        <v>144</v>
      </c>
      <c r="B149" s="15">
        <v>40702</v>
      </c>
      <c r="C149" s="15">
        <v>40702</v>
      </c>
      <c r="D149" s="15"/>
      <c r="E149" s="16" t="s">
        <v>34</v>
      </c>
      <c r="F149" s="17">
        <v>0.06</v>
      </c>
      <c r="G149" s="17"/>
      <c r="H149" s="17">
        <f t="shared" si="10"/>
        <v>481.65000000000026</v>
      </c>
      <c r="I149" s="17">
        <f t="shared" si="8"/>
        <v>67.339999999999861</v>
      </c>
      <c r="J149" s="17">
        <f t="shared" si="11"/>
        <v>481.65000000000026</v>
      </c>
      <c r="K149" s="17">
        <v>227.31</v>
      </c>
      <c r="L149" s="17">
        <f t="shared" si="9"/>
        <v>294.65000000000026</v>
      </c>
      <c r="M149" s="17"/>
    </row>
    <row r="150" spans="1:13" x14ac:dyDescent="0.25">
      <c r="A150" s="14">
        <v>145</v>
      </c>
      <c r="B150" s="15">
        <v>40702</v>
      </c>
      <c r="C150" s="15">
        <v>40702</v>
      </c>
      <c r="D150" s="15"/>
      <c r="E150" s="16" t="s">
        <v>34</v>
      </c>
      <c r="F150" s="17">
        <v>0.21</v>
      </c>
      <c r="G150" s="17"/>
      <c r="H150" s="17">
        <f t="shared" si="10"/>
        <v>481.44000000000028</v>
      </c>
      <c r="I150" s="17">
        <f t="shared" si="8"/>
        <v>67.129999999999868</v>
      </c>
      <c r="J150" s="17">
        <f t="shared" si="11"/>
        <v>481.44000000000028</v>
      </c>
      <c r="K150" s="17">
        <v>227.31</v>
      </c>
      <c r="L150" s="17">
        <f t="shared" si="9"/>
        <v>294.44000000000028</v>
      </c>
      <c r="M150" s="17"/>
    </row>
    <row r="151" spans="1:13" x14ac:dyDescent="0.25">
      <c r="A151" s="14">
        <v>146</v>
      </c>
      <c r="B151" s="15">
        <v>40702</v>
      </c>
      <c r="C151" s="15">
        <v>40702</v>
      </c>
      <c r="D151" s="15"/>
      <c r="E151" s="16" t="s">
        <v>46</v>
      </c>
      <c r="F151" s="17">
        <v>40</v>
      </c>
      <c r="G151" s="17"/>
      <c r="H151" s="17">
        <f t="shared" si="10"/>
        <v>441.44000000000028</v>
      </c>
      <c r="I151" s="17">
        <f t="shared" si="8"/>
        <v>27.129999999999868</v>
      </c>
      <c r="J151" s="17">
        <f t="shared" si="11"/>
        <v>441.44000000000028</v>
      </c>
      <c r="K151" s="17">
        <v>227.31</v>
      </c>
      <c r="L151" s="17">
        <f t="shared" si="9"/>
        <v>254.44000000000028</v>
      </c>
      <c r="M151" s="17"/>
    </row>
    <row r="152" spans="1:13" x14ac:dyDescent="0.25">
      <c r="A152" s="14">
        <v>147</v>
      </c>
      <c r="B152" s="15">
        <v>40702</v>
      </c>
      <c r="C152" s="15">
        <v>40702</v>
      </c>
      <c r="D152" s="15"/>
      <c r="E152" s="16" t="s">
        <v>46</v>
      </c>
      <c r="F152" s="17">
        <v>145</v>
      </c>
      <c r="G152" s="17"/>
      <c r="H152" s="17">
        <f t="shared" si="10"/>
        <v>296.44000000000028</v>
      </c>
      <c r="I152" s="17">
        <f t="shared" si="8"/>
        <v>-117.87000000000013</v>
      </c>
      <c r="J152" s="17">
        <f t="shared" si="11"/>
        <v>296.44000000000028</v>
      </c>
      <c r="K152" s="17">
        <v>227.31</v>
      </c>
      <c r="L152" s="17">
        <f t="shared" si="9"/>
        <v>109.44000000000028</v>
      </c>
      <c r="M152" s="17"/>
    </row>
    <row r="153" spans="1:13" x14ac:dyDescent="0.25">
      <c r="A153" s="14">
        <v>148</v>
      </c>
      <c r="B153" s="15">
        <v>40702</v>
      </c>
      <c r="C153" s="15">
        <v>40702</v>
      </c>
      <c r="D153" s="15"/>
      <c r="E153" s="16" t="s">
        <v>221</v>
      </c>
      <c r="F153" s="17"/>
      <c r="G153" s="17">
        <v>96.37</v>
      </c>
      <c r="H153" s="17">
        <f t="shared" si="10"/>
        <v>392.81000000000029</v>
      </c>
      <c r="I153" s="17">
        <f t="shared" si="8"/>
        <v>-21.500000000000128</v>
      </c>
      <c r="J153" s="17">
        <f t="shared" si="11"/>
        <v>392.81000000000029</v>
      </c>
      <c r="K153" s="17">
        <v>227.31</v>
      </c>
      <c r="L153" s="17">
        <f t="shared" si="9"/>
        <v>205.81000000000029</v>
      </c>
      <c r="M153" s="17"/>
    </row>
    <row r="154" spans="1:13" x14ac:dyDescent="0.25">
      <c r="A154" s="14">
        <v>149</v>
      </c>
      <c r="B154" s="15">
        <v>40702</v>
      </c>
      <c r="C154" s="15"/>
      <c r="D154" s="15">
        <v>40722</v>
      </c>
      <c r="E154" s="16" t="s">
        <v>1172</v>
      </c>
      <c r="F154" s="17"/>
      <c r="G154" s="17"/>
      <c r="H154" s="17">
        <f t="shared" si="10"/>
        <v>392.81000000000029</v>
      </c>
      <c r="I154" s="17">
        <f t="shared" si="8"/>
        <v>-21.500000000000128</v>
      </c>
      <c r="J154" s="17">
        <f t="shared" si="11"/>
        <v>392.81000000000029</v>
      </c>
      <c r="K154" s="17">
        <v>227.31</v>
      </c>
      <c r="L154" s="17">
        <f t="shared" si="9"/>
        <v>205.81000000000029</v>
      </c>
      <c r="M154" s="17" t="s">
        <v>1173</v>
      </c>
    </row>
    <row r="155" spans="1:13" x14ac:dyDescent="0.25">
      <c r="A155" s="14">
        <v>150</v>
      </c>
      <c r="B155" s="15">
        <v>40702</v>
      </c>
      <c r="C155" s="15">
        <v>40702</v>
      </c>
      <c r="D155" s="15"/>
      <c r="E155" s="16" t="s">
        <v>221</v>
      </c>
      <c r="F155" s="17">
        <v>96.37</v>
      </c>
      <c r="G155" s="17"/>
      <c r="H155" s="17">
        <f t="shared" si="10"/>
        <v>296.44000000000028</v>
      </c>
      <c r="I155" s="17">
        <f t="shared" si="8"/>
        <v>-117.87000000000013</v>
      </c>
      <c r="J155" s="17">
        <f t="shared" si="11"/>
        <v>296.44000000000028</v>
      </c>
      <c r="K155" s="17">
        <v>227.31</v>
      </c>
      <c r="L155" s="17">
        <f t="shared" si="9"/>
        <v>109.44000000000028</v>
      </c>
      <c r="M155" s="17"/>
    </row>
    <row r="156" spans="1:13" x14ac:dyDescent="0.25">
      <c r="A156" s="14">
        <v>151</v>
      </c>
      <c r="B156" s="15">
        <v>40715</v>
      </c>
      <c r="C156" s="15">
        <v>40715</v>
      </c>
      <c r="D156" s="15"/>
      <c r="E156" s="16" t="s">
        <v>22</v>
      </c>
      <c r="F156" s="17"/>
      <c r="G156" s="17">
        <v>98.99</v>
      </c>
      <c r="H156" s="17">
        <f t="shared" si="10"/>
        <v>395.43000000000029</v>
      </c>
      <c r="I156" s="17">
        <f t="shared" si="8"/>
        <v>-18.880000000000138</v>
      </c>
      <c r="J156" s="17">
        <f t="shared" si="11"/>
        <v>395.43000000000029</v>
      </c>
      <c r="K156" s="17">
        <v>227.31</v>
      </c>
      <c r="L156" s="17">
        <f t="shared" si="9"/>
        <v>208.43000000000029</v>
      </c>
      <c r="M156" s="17"/>
    </row>
    <row r="157" spans="1:13" x14ac:dyDescent="0.25">
      <c r="A157" s="14">
        <v>152</v>
      </c>
      <c r="B157" s="15">
        <v>40715</v>
      </c>
      <c r="C157" s="15"/>
      <c r="D157" s="15">
        <v>40736</v>
      </c>
      <c r="E157" s="16" t="s">
        <v>1174</v>
      </c>
      <c r="F157" s="17"/>
      <c r="G157" s="17"/>
      <c r="H157" s="17">
        <f t="shared" si="10"/>
        <v>395.43000000000029</v>
      </c>
      <c r="I157" s="17">
        <f t="shared" si="8"/>
        <v>-18.880000000000138</v>
      </c>
      <c r="J157" s="17">
        <f t="shared" si="11"/>
        <v>395.43000000000029</v>
      </c>
      <c r="K157" s="17">
        <v>227.31</v>
      </c>
      <c r="L157" s="17">
        <f t="shared" si="9"/>
        <v>208.43000000000029</v>
      </c>
      <c r="M157" s="17" t="s">
        <v>1175</v>
      </c>
    </row>
    <row r="158" spans="1:13" x14ac:dyDescent="0.25">
      <c r="A158" s="14">
        <v>153</v>
      </c>
      <c r="B158" s="15">
        <v>40731</v>
      </c>
      <c r="C158" s="15"/>
      <c r="D158" s="15"/>
      <c r="E158" s="16" t="s">
        <v>1176</v>
      </c>
      <c r="F158" s="17"/>
      <c r="G158" s="17"/>
      <c r="H158" s="17">
        <f t="shared" si="10"/>
        <v>395.43000000000029</v>
      </c>
      <c r="I158" s="17">
        <f t="shared" si="8"/>
        <v>-18.880000000000138</v>
      </c>
      <c r="J158" s="17">
        <f t="shared" si="11"/>
        <v>395.43000000000029</v>
      </c>
      <c r="K158" s="17">
        <v>227.31</v>
      </c>
      <c r="L158" s="17">
        <f t="shared" si="9"/>
        <v>208.43000000000029</v>
      </c>
      <c r="M158" s="17" t="s">
        <v>1171</v>
      </c>
    </row>
    <row r="159" spans="1:13" x14ac:dyDescent="0.25">
      <c r="A159" s="14">
        <v>154</v>
      </c>
      <c r="B159" s="15">
        <v>40745</v>
      </c>
      <c r="C159" s="15">
        <v>40745</v>
      </c>
      <c r="D159" s="15"/>
      <c r="E159" s="16" t="s">
        <v>22</v>
      </c>
      <c r="F159" s="17"/>
      <c r="G159" s="17">
        <v>90.53</v>
      </c>
      <c r="H159" s="17">
        <f>H157-F159+G159</f>
        <v>485.96000000000026</v>
      </c>
      <c r="I159" s="17">
        <f>I157-F159+G159</f>
        <v>71.649999999999864</v>
      </c>
      <c r="J159" s="17">
        <f>J157+G159-F159</f>
        <v>485.96000000000026</v>
      </c>
      <c r="K159" s="17">
        <v>227.31</v>
      </c>
      <c r="L159" s="17">
        <f>L157-F159+G159</f>
        <v>298.96000000000026</v>
      </c>
      <c r="M159" s="17"/>
    </row>
    <row r="160" spans="1:13" x14ac:dyDescent="0.25">
      <c r="A160" s="14">
        <v>155</v>
      </c>
      <c r="B160" s="15">
        <v>40745</v>
      </c>
      <c r="C160" s="15"/>
      <c r="D160" s="15">
        <v>40766</v>
      </c>
      <c r="E160" s="16" t="s">
        <v>1177</v>
      </c>
      <c r="F160" s="17"/>
      <c r="G160" s="17"/>
      <c r="H160" s="17">
        <f t="shared" si="10"/>
        <v>485.96000000000026</v>
      </c>
      <c r="I160" s="17">
        <f t="shared" si="8"/>
        <v>71.649999999999864</v>
      </c>
      <c r="J160" s="17">
        <f t="shared" si="11"/>
        <v>485.96000000000026</v>
      </c>
      <c r="K160" s="17">
        <v>227.31</v>
      </c>
      <c r="L160" s="17">
        <f t="shared" si="9"/>
        <v>298.96000000000026</v>
      </c>
      <c r="M160" s="17" t="s">
        <v>1178</v>
      </c>
    </row>
    <row r="161" spans="1:13" x14ac:dyDescent="0.25">
      <c r="A161" s="14">
        <v>156</v>
      </c>
      <c r="B161" s="15">
        <v>40749</v>
      </c>
      <c r="C161" s="15">
        <v>40777</v>
      </c>
      <c r="D161" s="15"/>
      <c r="E161" s="16" t="s">
        <v>32</v>
      </c>
      <c r="F161" s="17">
        <v>120</v>
      </c>
      <c r="G161" s="17"/>
      <c r="H161" s="17">
        <f t="shared" si="10"/>
        <v>365.96000000000026</v>
      </c>
      <c r="I161" s="17">
        <f t="shared" si="8"/>
        <v>-48.350000000000136</v>
      </c>
      <c r="J161" s="17">
        <f t="shared" si="11"/>
        <v>365.96000000000026</v>
      </c>
      <c r="K161" s="17">
        <v>227.31</v>
      </c>
      <c r="L161" s="17">
        <f t="shared" si="9"/>
        <v>178.96000000000026</v>
      </c>
      <c r="M161" s="17"/>
    </row>
    <row r="162" spans="1:13" x14ac:dyDescent="0.25">
      <c r="A162" s="14">
        <v>157</v>
      </c>
      <c r="B162" s="15">
        <v>40763</v>
      </c>
      <c r="C162" s="15">
        <v>40777</v>
      </c>
      <c r="D162" s="15"/>
      <c r="E162" s="16" t="s">
        <v>21</v>
      </c>
      <c r="F162" s="17"/>
      <c r="G162" s="17">
        <v>2.96</v>
      </c>
      <c r="H162" s="17">
        <f t="shared" si="10"/>
        <v>368.92000000000024</v>
      </c>
      <c r="I162" s="17">
        <f t="shared" si="8"/>
        <v>-45.390000000000136</v>
      </c>
      <c r="J162" s="17">
        <f t="shared" si="11"/>
        <v>368.92000000000024</v>
      </c>
      <c r="K162" s="17">
        <v>227.31</v>
      </c>
      <c r="L162" s="17">
        <f t="shared" si="9"/>
        <v>181.92000000000027</v>
      </c>
      <c r="M162" s="17"/>
    </row>
    <row r="163" spans="1:13" x14ac:dyDescent="0.25">
      <c r="A163" s="14">
        <v>158</v>
      </c>
      <c r="B163" s="15">
        <v>40777</v>
      </c>
      <c r="C163" s="15">
        <v>40777</v>
      </c>
      <c r="D163" s="15"/>
      <c r="E163" s="16" t="s">
        <v>22</v>
      </c>
      <c r="F163" s="17"/>
      <c r="G163" s="17">
        <v>94.25</v>
      </c>
      <c r="H163" s="17">
        <f t="shared" si="10"/>
        <v>463.17000000000024</v>
      </c>
      <c r="I163" s="17">
        <f t="shared" si="8"/>
        <v>48.859999999999864</v>
      </c>
      <c r="J163" s="17">
        <f t="shared" si="11"/>
        <v>463.17000000000024</v>
      </c>
      <c r="K163" s="17">
        <v>227.31</v>
      </c>
      <c r="L163" s="17">
        <f t="shared" si="9"/>
        <v>276.1700000000003</v>
      </c>
      <c r="M163" s="17"/>
    </row>
    <row r="164" spans="1:13" x14ac:dyDescent="0.25">
      <c r="A164" s="14">
        <v>159</v>
      </c>
      <c r="B164" s="15">
        <v>40777</v>
      </c>
      <c r="C164" s="15"/>
      <c r="D164" s="15">
        <v>40798</v>
      </c>
      <c r="E164" s="16" t="s">
        <v>1179</v>
      </c>
      <c r="F164" s="17"/>
      <c r="G164" s="17"/>
      <c r="H164" s="17">
        <f t="shared" si="10"/>
        <v>463.17000000000024</v>
      </c>
      <c r="I164" s="17">
        <f t="shared" si="8"/>
        <v>48.859999999999864</v>
      </c>
      <c r="J164" s="17">
        <f t="shared" si="11"/>
        <v>463.17000000000024</v>
      </c>
      <c r="K164" s="17">
        <v>227.31</v>
      </c>
      <c r="L164" s="17">
        <f t="shared" si="9"/>
        <v>276.1700000000003</v>
      </c>
      <c r="M164" s="17" t="s">
        <v>1180</v>
      </c>
    </row>
    <row r="165" spans="1:13" x14ac:dyDescent="0.25">
      <c r="A165" s="14">
        <v>160</v>
      </c>
      <c r="B165" s="15">
        <v>40781</v>
      </c>
      <c r="C165" s="15">
        <v>40807</v>
      </c>
      <c r="D165" s="15"/>
      <c r="E165" s="16" t="s">
        <v>21</v>
      </c>
      <c r="F165" s="17"/>
      <c r="G165" s="17">
        <v>0.7</v>
      </c>
      <c r="H165" s="17">
        <f t="shared" si="10"/>
        <v>463.87000000000023</v>
      </c>
      <c r="I165" s="17">
        <f t="shared" si="8"/>
        <v>49.559999999999867</v>
      </c>
      <c r="J165" s="17">
        <f t="shared" si="11"/>
        <v>463.87000000000023</v>
      </c>
      <c r="K165" s="17">
        <v>227.31</v>
      </c>
      <c r="L165" s="17">
        <f t="shared" si="9"/>
        <v>276.87000000000029</v>
      </c>
      <c r="M165" s="17"/>
    </row>
    <row r="166" spans="1:13" x14ac:dyDescent="0.25">
      <c r="A166" s="14">
        <v>161</v>
      </c>
      <c r="B166" s="15">
        <v>40788</v>
      </c>
      <c r="C166" s="15">
        <v>40807</v>
      </c>
      <c r="D166" s="15"/>
      <c r="E166" s="16" t="s">
        <v>1181</v>
      </c>
      <c r="F166" s="17"/>
      <c r="G166" s="17"/>
      <c r="H166" s="17">
        <f t="shared" si="10"/>
        <v>463.87000000000023</v>
      </c>
      <c r="I166" s="17">
        <f t="shared" si="8"/>
        <v>49.559999999999867</v>
      </c>
      <c r="J166" s="17">
        <f t="shared" si="11"/>
        <v>463.87000000000023</v>
      </c>
      <c r="K166" s="17">
        <v>227.31</v>
      </c>
      <c r="L166" s="17">
        <f t="shared" si="9"/>
        <v>276.87000000000029</v>
      </c>
      <c r="M166" s="17"/>
    </row>
    <row r="167" spans="1:13" x14ac:dyDescent="0.25">
      <c r="A167" s="14">
        <v>162</v>
      </c>
      <c r="B167" s="15">
        <v>40793</v>
      </c>
      <c r="C167" s="15">
        <v>40807</v>
      </c>
      <c r="D167" s="15"/>
      <c r="E167" s="16" t="s">
        <v>21</v>
      </c>
      <c r="F167" s="17"/>
      <c r="G167" s="17">
        <v>2.96</v>
      </c>
      <c r="H167" s="17">
        <f t="shared" si="10"/>
        <v>466.83000000000021</v>
      </c>
      <c r="I167" s="17">
        <f t="shared" si="8"/>
        <v>52.519999999999868</v>
      </c>
      <c r="J167" s="17">
        <f t="shared" si="11"/>
        <v>466.83000000000021</v>
      </c>
      <c r="K167" s="17">
        <v>227.31</v>
      </c>
      <c r="L167" s="17">
        <f t="shared" si="9"/>
        <v>279.83000000000027</v>
      </c>
      <c r="M167" s="17"/>
    </row>
    <row r="168" spans="1:13" x14ac:dyDescent="0.25">
      <c r="A168" s="14">
        <v>163</v>
      </c>
      <c r="B168" s="15">
        <v>40799</v>
      </c>
      <c r="C168" s="15"/>
      <c r="D168" s="15">
        <v>40814</v>
      </c>
      <c r="E168" s="16" t="s">
        <v>1182</v>
      </c>
      <c r="F168" s="17"/>
      <c r="G168" s="17"/>
      <c r="H168" s="17">
        <f t="shared" si="10"/>
        <v>466.83000000000021</v>
      </c>
      <c r="I168" s="17">
        <f t="shared" si="8"/>
        <v>52.519999999999868</v>
      </c>
      <c r="J168" s="17">
        <f t="shared" si="11"/>
        <v>466.83000000000021</v>
      </c>
      <c r="K168" s="17">
        <v>227.31</v>
      </c>
      <c r="L168" s="17">
        <f t="shared" si="9"/>
        <v>279.83000000000027</v>
      </c>
      <c r="M168" s="17" t="s">
        <v>1183</v>
      </c>
    </row>
    <row r="169" spans="1:13" x14ac:dyDescent="0.25">
      <c r="A169" s="14">
        <v>164</v>
      </c>
      <c r="B169" s="15">
        <v>40807</v>
      </c>
      <c r="C169" s="15">
        <v>40807</v>
      </c>
      <c r="D169" s="15"/>
      <c r="E169" s="16" t="s">
        <v>22</v>
      </c>
      <c r="F169" s="17"/>
      <c r="G169" s="17">
        <v>101.62</v>
      </c>
      <c r="H169" s="17">
        <f t="shared" si="10"/>
        <v>568.45000000000027</v>
      </c>
      <c r="I169" s="17">
        <f t="shared" si="8"/>
        <v>154.13999999999987</v>
      </c>
      <c r="J169" s="17">
        <f t="shared" si="11"/>
        <v>568.45000000000027</v>
      </c>
      <c r="K169" s="17">
        <v>227.31</v>
      </c>
      <c r="L169" s="17">
        <f t="shared" si="9"/>
        <v>381.45000000000027</v>
      </c>
      <c r="M169" s="17"/>
    </row>
    <row r="170" spans="1:13" x14ac:dyDescent="0.25">
      <c r="A170" s="14">
        <v>165</v>
      </c>
      <c r="B170" s="15">
        <v>40807</v>
      </c>
      <c r="C170" s="15"/>
      <c r="D170" s="15">
        <v>40827</v>
      </c>
      <c r="E170" s="16" t="s">
        <v>1184</v>
      </c>
      <c r="F170" s="17"/>
      <c r="G170" s="17"/>
      <c r="H170" s="17">
        <f t="shared" si="10"/>
        <v>568.45000000000027</v>
      </c>
      <c r="I170" s="17">
        <f t="shared" si="8"/>
        <v>154.13999999999987</v>
      </c>
      <c r="J170" s="17">
        <f t="shared" si="11"/>
        <v>568.45000000000027</v>
      </c>
      <c r="K170" s="17">
        <v>227.31</v>
      </c>
      <c r="L170" s="17">
        <f t="shared" si="9"/>
        <v>381.45000000000027</v>
      </c>
      <c r="M170" s="17" t="s">
        <v>1185</v>
      </c>
    </row>
    <row r="171" spans="1:13" x14ac:dyDescent="0.25">
      <c r="A171" s="14">
        <v>166</v>
      </c>
      <c r="B171" s="15">
        <v>40808</v>
      </c>
      <c r="C171" s="15">
        <v>40836</v>
      </c>
      <c r="D171" s="15"/>
      <c r="E171" s="16" t="s">
        <v>32</v>
      </c>
      <c r="F171" s="17">
        <v>200</v>
      </c>
      <c r="G171" s="17"/>
      <c r="H171" s="17">
        <f t="shared" si="10"/>
        <v>368.45000000000027</v>
      </c>
      <c r="I171" s="17">
        <f t="shared" si="8"/>
        <v>-45.860000000000127</v>
      </c>
      <c r="J171" s="17">
        <f t="shared" si="11"/>
        <v>368.45000000000027</v>
      </c>
      <c r="K171" s="17">
        <v>227.31</v>
      </c>
      <c r="L171" s="17">
        <f t="shared" si="9"/>
        <v>181.45000000000027</v>
      </c>
      <c r="M171" s="17"/>
    </row>
    <row r="172" spans="1:13" x14ac:dyDescent="0.25">
      <c r="A172" s="14">
        <v>167</v>
      </c>
      <c r="B172" s="15">
        <v>40822</v>
      </c>
      <c r="C172" s="15">
        <v>40836</v>
      </c>
      <c r="D172" s="15"/>
      <c r="E172" s="16" t="s">
        <v>21</v>
      </c>
      <c r="F172" s="17"/>
      <c r="G172" s="17">
        <v>2.96</v>
      </c>
      <c r="H172" s="17">
        <f t="shared" si="10"/>
        <v>371.41000000000025</v>
      </c>
      <c r="I172" s="17">
        <f t="shared" si="8"/>
        <v>-42.900000000000126</v>
      </c>
      <c r="J172" s="17">
        <f t="shared" si="11"/>
        <v>371.41000000000025</v>
      </c>
      <c r="K172" s="17">
        <v>227.31</v>
      </c>
      <c r="L172" s="17">
        <f t="shared" si="9"/>
        <v>184.41000000000028</v>
      </c>
      <c r="M172" s="17"/>
    </row>
    <row r="173" spans="1:13" x14ac:dyDescent="0.25">
      <c r="A173" s="14">
        <v>168</v>
      </c>
      <c r="B173" s="15">
        <v>40828</v>
      </c>
      <c r="C173" s="15"/>
      <c r="D173" s="15"/>
      <c r="E173" s="16" t="s">
        <v>1186</v>
      </c>
      <c r="F173" s="17"/>
      <c r="G173" s="17"/>
      <c r="H173" s="17">
        <f t="shared" si="10"/>
        <v>371.41000000000025</v>
      </c>
      <c r="I173" s="17">
        <f t="shared" si="8"/>
        <v>-42.900000000000126</v>
      </c>
      <c r="J173" s="17">
        <f t="shared" si="11"/>
        <v>371.41000000000025</v>
      </c>
      <c r="K173" s="17">
        <v>227.31</v>
      </c>
      <c r="L173" s="17">
        <f t="shared" si="9"/>
        <v>184.41000000000028</v>
      </c>
      <c r="M173" s="17"/>
    </row>
    <row r="174" spans="1:13" x14ac:dyDescent="0.25">
      <c r="A174" s="14">
        <v>169</v>
      </c>
      <c r="B174" s="15">
        <v>40836</v>
      </c>
      <c r="C174" s="15">
        <v>40836</v>
      </c>
      <c r="D174" s="15"/>
      <c r="E174" s="16" t="s">
        <v>22</v>
      </c>
      <c r="F174" s="17"/>
      <c r="G174" s="17">
        <v>97.11</v>
      </c>
      <c r="H174" s="17">
        <f t="shared" si="10"/>
        <v>468.52000000000027</v>
      </c>
      <c r="I174" s="17">
        <f t="shared" si="8"/>
        <v>54.209999999999873</v>
      </c>
      <c r="J174" s="17">
        <f t="shared" si="11"/>
        <v>468.52000000000027</v>
      </c>
      <c r="K174" s="17">
        <v>227.31</v>
      </c>
      <c r="L174" s="17">
        <f t="shared" si="9"/>
        <v>281.52000000000027</v>
      </c>
      <c r="M174" s="17"/>
    </row>
    <row r="175" spans="1:13" x14ac:dyDescent="0.25">
      <c r="A175" s="14">
        <v>170</v>
      </c>
      <c r="B175" s="15">
        <v>40836</v>
      </c>
      <c r="C175" s="15"/>
      <c r="D175" s="15">
        <v>40857</v>
      </c>
      <c r="E175" s="16" t="s">
        <v>1187</v>
      </c>
      <c r="F175" s="17"/>
      <c r="G175" s="17"/>
      <c r="H175" s="17">
        <f t="shared" si="10"/>
        <v>468.52000000000027</v>
      </c>
      <c r="I175" s="17">
        <f t="shared" si="8"/>
        <v>54.209999999999873</v>
      </c>
      <c r="J175" s="17">
        <f t="shared" si="11"/>
        <v>468.52000000000027</v>
      </c>
      <c r="K175" s="17">
        <v>227.31</v>
      </c>
      <c r="L175" s="17">
        <f t="shared" si="9"/>
        <v>281.52000000000027</v>
      </c>
      <c r="M175" s="17" t="s">
        <v>1188</v>
      </c>
    </row>
    <row r="176" spans="1:13" x14ac:dyDescent="0.25">
      <c r="A176" s="14">
        <v>171</v>
      </c>
      <c r="B176" s="15">
        <v>40842</v>
      </c>
      <c r="C176" s="15">
        <v>40868</v>
      </c>
      <c r="D176" s="15"/>
      <c r="E176" s="16" t="s">
        <v>21</v>
      </c>
      <c r="F176" s="17"/>
      <c r="G176" s="17">
        <v>0.66</v>
      </c>
      <c r="H176" s="17">
        <f t="shared" si="10"/>
        <v>469.18000000000029</v>
      </c>
      <c r="I176" s="17">
        <f t="shared" si="8"/>
        <v>54.86999999999987</v>
      </c>
      <c r="J176" s="17">
        <f t="shared" si="11"/>
        <v>469.18000000000029</v>
      </c>
      <c r="K176" s="17">
        <v>227.31</v>
      </c>
      <c r="L176" s="17">
        <f t="shared" si="9"/>
        <v>282.18000000000029</v>
      </c>
      <c r="M176" s="17"/>
    </row>
    <row r="177" spans="1:13" x14ac:dyDescent="0.25">
      <c r="A177" s="14">
        <v>172</v>
      </c>
      <c r="B177" s="15">
        <v>40861</v>
      </c>
      <c r="C177" s="15"/>
      <c r="D177" s="15">
        <v>40878</v>
      </c>
      <c r="E177" s="16" t="s">
        <v>1189</v>
      </c>
      <c r="F177" s="17"/>
      <c r="G177" s="17"/>
      <c r="H177" s="17">
        <f t="shared" si="10"/>
        <v>469.18000000000029</v>
      </c>
      <c r="I177" s="17">
        <f t="shared" si="8"/>
        <v>54.86999999999987</v>
      </c>
      <c r="J177" s="17">
        <f t="shared" si="11"/>
        <v>469.18000000000029</v>
      </c>
      <c r="K177" s="17">
        <v>227.31</v>
      </c>
      <c r="L177" s="17">
        <f t="shared" si="9"/>
        <v>282.18000000000029</v>
      </c>
      <c r="M177" s="17" t="s">
        <v>1190</v>
      </c>
    </row>
    <row r="178" spans="1:13" x14ac:dyDescent="0.25">
      <c r="A178" s="14">
        <v>173</v>
      </c>
      <c r="B178" s="15">
        <v>40864</v>
      </c>
      <c r="C178" s="15">
        <v>40868</v>
      </c>
      <c r="D178" s="15"/>
      <c r="E178" s="16" t="s">
        <v>32</v>
      </c>
      <c r="F178" s="17">
        <v>200</v>
      </c>
      <c r="G178" s="17"/>
      <c r="H178" s="17">
        <f t="shared" si="10"/>
        <v>269.18000000000029</v>
      </c>
      <c r="I178" s="17">
        <f t="shared" si="8"/>
        <v>-145.13000000000014</v>
      </c>
      <c r="J178" s="17">
        <f t="shared" si="11"/>
        <v>269.18000000000029</v>
      </c>
      <c r="K178" s="17">
        <v>227.31</v>
      </c>
      <c r="L178" s="17">
        <f t="shared" si="9"/>
        <v>82.180000000000291</v>
      </c>
      <c r="M178" s="17"/>
    </row>
    <row r="179" spans="1:13" x14ac:dyDescent="0.25">
      <c r="A179" s="14">
        <v>174</v>
      </c>
      <c r="B179" s="15">
        <v>40868</v>
      </c>
      <c r="C179" s="15">
        <v>40868</v>
      </c>
      <c r="D179" s="15"/>
      <c r="E179" s="16" t="s">
        <v>22</v>
      </c>
      <c r="F179" s="17"/>
      <c r="G179" s="17">
        <v>131.12</v>
      </c>
      <c r="H179" s="17">
        <f t="shared" si="10"/>
        <v>400.3000000000003</v>
      </c>
      <c r="I179" s="17">
        <f t="shared" si="8"/>
        <v>-14.010000000000133</v>
      </c>
      <c r="J179" s="17">
        <f t="shared" si="11"/>
        <v>400.3000000000003</v>
      </c>
      <c r="K179" s="17">
        <v>227.31</v>
      </c>
      <c r="L179" s="17">
        <f t="shared" si="9"/>
        <v>213.3000000000003</v>
      </c>
      <c r="M179" s="17"/>
    </row>
    <row r="180" spans="1:13" x14ac:dyDescent="0.25">
      <c r="A180" s="14">
        <v>175</v>
      </c>
      <c r="B180" s="15">
        <v>40868</v>
      </c>
      <c r="C180" s="15"/>
      <c r="D180" s="15">
        <v>40890</v>
      </c>
      <c r="E180" s="16" t="s">
        <v>1191</v>
      </c>
      <c r="F180" s="17"/>
      <c r="G180" s="17"/>
      <c r="H180" s="17">
        <f t="shared" si="10"/>
        <v>400.3000000000003</v>
      </c>
      <c r="I180" s="17">
        <f t="shared" si="8"/>
        <v>-14.010000000000133</v>
      </c>
      <c r="J180" s="17">
        <f t="shared" si="11"/>
        <v>400.3000000000003</v>
      </c>
      <c r="K180" s="17">
        <v>227.31</v>
      </c>
      <c r="L180" s="17">
        <f t="shared" si="9"/>
        <v>213.3000000000003</v>
      </c>
      <c r="M180" s="17" t="s">
        <v>1192</v>
      </c>
    </row>
    <row r="181" spans="1:13" x14ac:dyDescent="0.25">
      <c r="B181" s="1"/>
      <c r="C181" s="1"/>
      <c r="D181" s="2"/>
    </row>
    <row r="182" spans="1:13" x14ac:dyDescent="0.25">
      <c r="B182" s="1"/>
      <c r="C182" s="1"/>
      <c r="D182" s="2"/>
    </row>
    <row r="183" spans="1:13" x14ac:dyDescent="0.25">
      <c r="B183" s="1"/>
      <c r="C183" s="1"/>
      <c r="D183" s="2"/>
      <c r="E183" s="6" t="s">
        <v>6</v>
      </c>
      <c r="F183" s="5"/>
      <c r="G183" s="5"/>
      <c r="H183" s="9" t="s">
        <v>7</v>
      </c>
      <c r="I183" s="9" t="s">
        <v>8</v>
      </c>
    </row>
    <row r="184" spans="1:13" x14ac:dyDescent="0.25">
      <c r="B184" s="1"/>
      <c r="C184" s="1"/>
      <c r="D184" s="2"/>
      <c r="E184" s="5"/>
      <c r="F184" s="5"/>
      <c r="G184" s="5"/>
      <c r="H184" s="10" t="s">
        <v>3</v>
      </c>
      <c r="I184" s="10" t="s">
        <v>4</v>
      </c>
    </row>
    <row r="185" spans="1:13" x14ac:dyDescent="0.25">
      <c r="B185" s="1"/>
      <c r="C185" s="1"/>
      <c r="D185" s="2"/>
      <c r="E185" s="7" t="s">
        <v>9</v>
      </c>
      <c r="F185" s="8"/>
      <c r="G185" s="8"/>
      <c r="H185" s="3">
        <f>+H180</f>
        <v>400.3000000000003</v>
      </c>
      <c r="I185" s="3">
        <f>+J180</f>
        <v>400.3000000000003</v>
      </c>
    </row>
    <row r="186" spans="1:13" x14ac:dyDescent="0.25">
      <c r="B186" s="1"/>
      <c r="C186" s="1"/>
      <c r="D186" s="2"/>
      <c r="E186" s="7" t="s">
        <v>1193</v>
      </c>
      <c r="F186" s="8"/>
      <c r="G186" s="8"/>
      <c r="H186" s="3">
        <v>-227.31</v>
      </c>
      <c r="I186" s="3"/>
    </row>
    <row r="187" spans="1:13" x14ac:dyDescent="0.25">
      <c r="B187" s="1"/>
      <c r="C187" s="1"/>
      <c r="D187" s="2"/>
      <c r="E187" s="7" t="s">
        <v>1194</v>
      </c>
      <c r="F187" s="8"/>
      <c r="G187" s="8"/>
      <c r="H187" s="3">
        <v>-37</v>
      </c>
      <c r="I187" s="3">
        <v>-37</v>
      </c>
    </row>
    <row r="188" spans="1:13" x14ac:dyDescent="0.25">
      <c r="B188" s="1"/>
      <c r="C188" s="1"/>
      <c r="D188" s="2"/>
      <c r="E188" s="7" t="s">
        <v>1195</v>
      </c>
      <c r="F188" s="8"/>
      <c r="G188" s="8"/>
      <c r="H188" s="3">
        <v>-37</v>
      </c>
      <c r="I188" s="3">
        <v>-37</v>
      </c>
    </row>
    <row r="189" spans="1:13" x14ac:dyDescent="0.25">
      <c r="B189" s="1"/>
      <c r="C189" s="1"/>
      <c r="D189" s="2"/>
      <c r="E189" s="7" t="s">
        <v>1196</v>
      </c>
      <c r="F189" s="8"/>
      <c r="G189" s="8"/>
      <c r="H189" s="3">
        <v>-37</v>
      </c>
      <c r="I189" s="3">
        <v>-37</v>
      </c>
    </row>
    <row r="190" spans="1:13" x14ac:dyDescent="0.25">
      <c r="B190" s="1"/>
      <c r="C190" s="1"/>
      <c r="D190" s="2"/>
      <c r="E190" s="7" t="s">
        <v>1197</v>
      </c>
      <c r="F190" s="8"/>
      <c r="G190" s="8"/>
      <c r="H190" s="3">
        <v>-37</v>
      </c>
      <c r="I190" s="3">
        <v>-37</v>
      </c>
    </row>
    <row r="191" spans="1:13" x14ac:dyDescent="0.25">
      <c r="B191" s="1"/>
      <c r="C191" s="1"/>
      <c r="D191" s="2"/>
      <c r="E191" s="7" t="s">
        <v>1198</v>
      </c>
      <c r="F191" s="8"/>
      <c r="G191" s="8"/>
      <c r="H191" s="3">
        <v>-13</v>
      </c>
      <c r="I191" s="3">
        <v>-13</v>
      </c>
    </row>
    <row r="192" spans="1:13" x14ac:dyDescent="0.25">
      <c r="B192" s="1"/>
      <c r="C192" s="1"/>
      <c r="D192" s="2"/>
      <c r="E192" s="7" t="s">
        <v>1199</v>
      </c>
      <c r="F192" s="8"/>
      <c r="G192" s="8"/>
      <c r="H192" s="3">
        <v>-13</v>
      </c>
      <c r="I192" s="3">
        <v>-13</v>
      </c>
    </row>
    <row r="193" spans="2:9" x14ac:dyDescent="0.25">
      <c r="B193" s="1"/>
      <c r="C193" s="1"/>
      <c r="E193" s="7" t="s">
        <v>1200</v>
      </c>
      <c r="F193" s="8"/>
      <c r="G193" s="8"/>
      <c r="H193" s="3">
        <v>-13</v>
      </c>
      <c r="I193" s="3">
        <v>-13</v>
      </c>
    </row>
    <row r="194" spans="2:9" x14ac:dyDescent="0.25">
      <c r="B194" s="1"/>
      <c r="C194" s="1"/>
      <c r="E194" s="11" t="s">
        <v>5</v>
      </c>
      <c r="F194" s="12"/>
      <c r="G194" s="12"/>
      <c r="H194" s="13">
        <f>SUM(H185:H193)</f>
        <v>-14.009999999999707</v>
      </c>
      <c r="I194" s="13">
        <f>SUM(I185:I193)</f>
        <v>213.3000000000003</v>
      </c>
    </row>
    <row r="195" spans="2:9" x14ac:dyDescent="0.25">
      <c r="E195" s="5"/>
      <c r="F195" s="5"/>
      <c r="G195" s="5"/>
      <c r="H195" s="5"/>
      <c r="I195" s="5"/>
    </row>
  </sheetData>
  <mergeCells count="14">
    <mergeCell ref="J3:J5"/>
    <mergeCell ref="K3:K5"/>
    <mergeCell ref="L3:L5"/>
    <mergeCell ref="M3:M5"/>
    <mergeCell ref="A1:M1"/>
    <mergeCell ref="A3:A5"/>
    <mergeCell ref="B3:B5"/>
    <mergeCell ref="C3:C5"/>
    <mergeCell ref="D3:D5"/>
    <mergeCell ref="E3:E5"/>
    <mergeCell ref="F3:F5"/>
    <mergeCell ref="G3:G5"/>
    <mergeCell ref="H3:H5"/>
    <mergeCell ref="I3:I5"/>
  </mergeCells>
  <pageMargins left="0.25" right="0.25" top="0.75" bottom="0.75" header="0.3" footer="0.3"/>
  <pageSetup paperSize="5" orientation="landscape" r:id="rId1"/>
  <headerFooter>
    <oddFooter>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3"/>
  <sheetViews>
    <sheetView view="pageLayout" zoomScaleNormal="100" workbookViewId="0">
      <selection activeCell="C13" sqref="C13"/>
    </sheetView>
  </sheetViews>
  <sheetFormatPr defaultColWidth="9.140625" defaultRowHeight="15" x14ac:dyDescent="0.25"/>
  <cols>
    <col min="1" max="1" width="5.7109375" customWidth="1"/>
    <col min="2" max="3" width="8.28515625" customWidth="1"/>
    <col min="4" max="4" width="8.85546875" customWidth="1"/>
    <col min="5" max="5" width="22.7109375" customWidth="1"/>
    <col min="6" max="11" width="8.85546875" customWidth="1"/>
    <col min="12" max="12" width="9.42578125" customWidth="1"/>
    <col min="13" max="13" width="54.85546875" customWidth="1"/>
  </cols>
  <sheetData>
    <row r="1" spans="1:13" x14ac:dyDescent="0.25">
      <c r="A1" s="48" t="s">
        <v>146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</row>
    <row r="2" spans="1:13" x14ac:dyDescent="0.25">
      <c r="A2" s="5"/>
      <c r="B2" s="4"/>
    </row>
    <row r="3" spans="1:13" ht="15" customHeight="1" x14ac:dyDescent="0.25">
      <c r="A3" s="45" t="s">
        <v>10</v>
      </c>
      <c r="B3" s="45" t="s">
        <v>11</v>
      </c>
      <c r="C3" s="45" t="s">
        <v>12</v>
      </c>
      <c r="D3" s="45" t="s">
        <v>19</v>
      </c>
      <c r="E3" s="45" t="s">
        <v>13</v>
      </c>
      <c r="F3" s="45" t="s">
        <v>14</v>
      </c>
      <c r="G3" s="45" t="s">
        <v>15</v>
      </c>
      <c r="H3" s="45" t="s">
        <v>16</v>
      </c>
      <c r="I3" s="45" t="s">
        <v>17</v>
      </c>
      <c r="J3" s="45" t="s">
        <v>18</v>
      </c>
      <c r="K3" s="45" t="s">
        <v>97</v>
      </c>
      <c r="L3" s="45" t="s">
        <v>98</v>
      </c>
      <c r="M3" s="45" t="s">
        <v>99</v>
      </c>
    </row>
    <row r="4" spans="1:13" ht="15" customHeight="1" x14ac:dyDescent="0.25">
      <c r="A4" s="46"/>
      <c r="B4" s="46"/>
      <c r="C4" s="46"/>
      <c r="D4" s="46"/>
      <c r="E4" s="46"/>
      <c r="F4" s="46" t="s">
        <v>1</v>
      </c>
      <c r="G4" s="46" t="s">
        <v>2</v>
      </c>
      <c r="H4" s="46"/>
      <c r="I4" s="46"/>
      <c r="J4" s="46"/>
      <c r="K4" s="46" t="s">
        <v>100</v>
      </c>
      <c r="L4" s="46"/>
      <c r="M4" s="46"/>
    </row>
    <row r="5" spans="1:13" x14ac:dyDescent="0.25">
      <c r="A5" s="47"/>
      <c r="B5" s="47"/>
      <c r="C5" s="47"/>
      <c r="D5" s="47"/>
      <c r="E5" s="47"/>
      <c r="F5" s="47"/>
      <c r="G5" s="47"/>
      <c r="H5" s="47"/>
      <c r="I5" s="47"/>
      <c r="J5" s="47"/>
      <c r="K5" s="47" t="s">
        <v>101</v>
      </c>
      <c r="L5" s="47"/>
      <c r="M5" s="47"/>
    </row>
    <row r="6" spans="1:13" x14ac:dyDescent="0.25">
      <c r="A6" s="14">
        <v>1</v>
      </c>
      <c r="B6" s="15"/>
      <c r="C6" s="15"/>
      <c r="D6" s="16"/>
      <c r="E6" s="16" t="s">
        <v>0</v>
      </c>
      <c r="F6" s="17"/>
      <c r="G6" s="17"/>
      <c r="H6" s="17">
        <v>664.09</v>
      </c>
      <c r="I6" s="17">
        <v>664.09</v>
      </c>
      <c r="J6" s="17">
        <v>664.09</v>
      </c>
      <c r="K6" s="17">
        <v>0</v>
      </c>
      <c r="L6" s="17">
        <v>664.09</v>
      </c>
      <c r="M6" s="17" t="s">
        <v>147</v>
      </c>
    </row>
    <row r="7" spans="1:13" x14ac:dyDescent="0.25">
      <c r="A7" s="14">
        <v>2</v>
      </c>
      <c r="B7" s="15">
        <v>40087</v>
      </c>
      <c r="C7" s="15">
        <v>40087</v>
      </c>
      <c r="D7" s="15"/>
      <c r="E7" s="16" t="s">
        <v>22</v>
      </c>
      <c r="F7" s="17"/>
      <c r="G7" s="17">
        <v>86.44</v>
      </c>
      <c r="H7" s="17">
        <f t="shared" ref="H7:H70" si="0">H6-F7+G7</f>
        <v>750.53</v>
      </c>
      <c r="I7" s="17">
        <f>I6-F7+G7</f>
        <v>750.53</v>
      </c>
      <c r="J7" s="17">
        <f>J6+G7-F7</f>
        <v>750.53</v>
      </c>
      <c r="K7" s="17">
        <v>0</v>
      </c>
      <c r="L7" s="17">
        <f>L6-F7+G7</f>
        <v>750.53</v>
      </c>
      <c r="M7" s="17"/>
    </row>
    <row r="8" spans="1:13" x14ac:dyDescent="0.25">
      <c r="A8" s="14">
        <v>3</v>
      </c>
      <c r="B8" s="15">
        <v>40087</v>
      </c>
      <c r="C8" s="15"/>
      <c r="D8" s="15">
        <v>40107</v>
      </c>
      <c r="E8" s="16" t="s">
        <v>148</v>
      </c>
      <c r="F8" s="17"/>
      <c r="G8" s="17"/>
      <c r="H8" s="17">
        <f t="shared" si="0"/>
        <v>750.53</v>
      </c>
      <c r="I8" s="17">
        <f t="shared" ref="I8:I71" si="1">I7-F8+G8</f>
        <v>750.53</v>
      </c>
      <c r="J8" s="17">
        <f t="shared" ref="J8:J71" si="2">J7+G8-F8</f>
        <v>750.53</v>
      </c>
      <c r="K8" s="17">
        <v>0</v>
      </c>
      <c r="L8" s="17">
        <f t="shared" ref="L8:L71" si="3">L7-F8+G8</f>
        <v>750.53</v>
      </c>
      <c r="M8" s="17"/>
    </row>
    <row r="9" spans="1:13" x14ac:dyDescent="0.25">
      <c r="A9" s="14">
        <v>4</v>
      </c>
      <c r="B9" s="15">
        <v>40091</v>
      </c>
      <c r="C9" s="15"/>
      <c r="D9" s="15">
        <v>40099</v>
      </c>
      <c r="E9" s="16" t="s">
        <v>149</v>
      </c>
      <c r="F9" s="17"/>
      <c r="G9" s="17"/>
      <c r="H9" s="17">
        <f t="shared" si="0"/>
        <v>750.53</v>
      </c>
      <c r="I9" s="17">
        <f t="shared" si="1"/>
        <v>750.53</v>
      </c>
      <c r="J9" s="17">
        <f t="shared" si="2"/>
        <v>750.53</v>
      </c>
      <c r="K9" s="17">
        <v>0</v>
      </c>
      <c r="L9" s="17">
        <f t="shared" si="3"/>
        <v>750.53</v>
      </c>
      <c r="M9" s="17"/>
    </row>
    <row r="10" spans="1:13" x14ac:dyDescent="0.25">
      <c r="A10" s="14">
        <v>5</v>
      </c>
      <c r="B10" s="15">
        <v>40092</v>
      </c>
      <c r="C10" s="15">
        <v>40116</v>
      </c>
      <c r="D10" s="15"/>
      <c r="E10" s="16" t="s">
        <v>21</v>
      </c>
      <c r="F10" s="17"/>
      <c r="G10" s="17">
        <v>2.48</v>
      </c>
      <c r="H10" s="17">
        <f t="shared" si="0"/>
        <v>753.01</v>
      </c>
      <c r="I10" s="17">
        <f t="shared" si="1"/>
        <v>753.01</v>
      </c>
      <c r="J10" s="17">
        <f t="shared" si="2"/>
        <v>753.01</v>
      </c>
      <c r="K10" s="17">
        <v>0</v>
      </c>
      <c r="L10" s="17">
        <f t="shared" si="3"/>
        <v>753.01</v>
      </c>
      <c r="M10" s="17"/>
    </row>
    <row r="11" spans="1:13" x14ac:dyDescent="0.25">
      <c r="A11" s="14">
        <v>6</v>
      </c>
      <c r="B11" s="15">
        <v>40093</v>
      </c>
      <c r="C11" s="15">
        <v>40116</v>
      </c>
      <c r="D11" s="15"/>
      <c r="E11" s="16" t="s">
        <v>21</v>
      </c>
      <c r="F11" s="17"/>
      <c r="G11" s="17">
        <v>0.84</v>
      </c>
      <c r="H11" s="17">
        <f t="shared" si="0"/>
        <v>753.85</v>
      </c>
      <c r="I11" s="17">
        <f t="shared" si="1"/>
        <v>753.85</v>
      </c>
      <c r="J11" s="17">
        <f t="shared" si="2"/>
        <v>753.85</v>
      </c>
      <c r="K11" s="17">
        <v>0</v>
      </c>
      <c r="L11" s="17">
        <f t="shared" si="3"/>
        <v>753.85</v>
      </c>
      <c r="M11" s="17"/>
    </row>
    <row r="12" spans="1:13" x14ac:dyDescent="0.25">
      <c r="A12" s="14">
        <v>7</v>
      </c>
      <c r="B12" s="15">
        <v>40095</v>
      </c>
      <c r="C12" s="15">
        <v>40116</v>
      </c>
      <c r="D12" s="15"/>
      <c r="E12" s="16" t="s">
        <v>21</v>
      </c>
      <c r="F12" s="17"/>
      <c r="G12" s="17">
        <v>3.26</v>
      </c>
      <c r="H12" s="17">
        <f t="shared" si="0"/>
        <v>757.11</v>
      </c>
      <c r="I12" s="17">
        <f t="shared" si="1"/>
        <v>757.11</v>
      </c>
      <c r="J12" s="17">
        <f t="shared" si="2"/>
        <v>757.11</v>
      </c>
      <c r="K12" s="17">
        <v>0</v>
      </c>
      <c r="L12" s="17">
        <f t="shared" si="3"/>
        <v>757.11</v>
      </c>
      <c r="M12" s="17"/>
    </row>
    <row r="13" spans="1:13" x14ac:dyDescent="0.25">
      <c r="A13" s="14">
        <v>8</v>
      </c>
      <c r="B13" s="15">
        <v>40107</v>
      </c>
      <c r="C13" s="27"/>
      <c r="D13" s="15"/>
      <c r="E13" s="16" t="s">
        <v>150</v>
      </c>
      <c r="F13" s="17"/>
      <c r="G13" s="17"/>
      <c r="H13" s="17">
        <f t="shared" si="0"/>
        <v>757.11</v>
      </c>
      <c r="I13" s="17">
        <f>I12-F13+G13</f>
        <v>757.11</v>
      </c>
      <c r="J13" s="17">
        <f t="shared" si="2"/>
        <v>757.11</v>
      </c>
      <c r="K13" s="17">
        <v>0</v>
      </c>
      <c r="L13" s="17">
        <f t="shared" si="3"/>
        <v>757.11</v>
      </c>
      <c r="M13" s="17"/>
    </row>
    <row r="14" spans="1:13" x14ac:dyDescent="0.25">
      <c r="A14" s="14">
        <v>9</v>
      </c>
      <c r="B14" s="15">
        <v>40107</v>
      </c>
      <c r="C14" s="27"/>
      <c r="D14" s="15"/>
      <c r="E14" s="16" t="s">
        <v>151</v>
      </c>
      <c r="F14" s="17"/>
      <c r="G14" s="17"/>
      <c r="H14" s="17">
        <f>H12-F14+G14</f>
        <v>757.11</v>
      </c>
      <c r="I14" s="17">
        <f>I12-F14+G14</f>
        <v>757.11</v>
      </c>
      <c r="J14" s="17">
        <f>J12+G14-F14</f>
        <v>757.11</v>
      </c>
      <c r="K14" s="17">
        <v>0</v>
      </c>
      <c r="L14" s="17">
        <f>L12-F14+G14</f>
        <v>757.11</v>
      </c>
      <c r="M14" s="17"/>
    </row>
    <row r="15" spans="1:13" x14ac:dyDescent="0.25">
      <c r="A15" s="14">
        <v>10</v>
      </c>
      <c r="B15" s="15">
        <v>40108</v>
      </c>
      <c r="C15" s="15"/>
      <c r="D15" s="15"/>
      <c r="E15" s="16" t="s">
        <v>27</v>
      </c>
      <c r="F15" s="17"/>
      <c r="G15" s="17"/>
      <c r="H15" s="17">
        <f>H13-F15+G15</f>
        <v>757.11</v>
      </c>
      <c r="I15" s="17">
        <f>I13-F15+G15</f>
        <v>757.11</v>
      </c>
      <c r="J15" s="17">
        <f>J13+G15-F15</f>
        <v>757.11</v>
      </c>
      <c r="K15" s="17">
        <v>0</v>
      </c>
      <c r="L15" s="17">
        <f>L13-F15+G15</f>
        <v>757.11</v>
      </c>
      <c r="M15" s="17"/>
    </row>
    <row r="16" spans="1:13" x14ac:dyDescent="0.25">
      <c r="A16" s="14">
        <v>11</v>
      </c>
      <c r="B16" s="15">
        <v>40108</v>
      </c>
      <c r="C16" s="15">
        <v>40116</v>
      </c>
      <c r="D16" s="15"/>
      <c r="E16" s="16" t="s">
        <v>28</v>
      </c>
      <c r="F16" s="17"/>
      <c r="G16" s="17">
        <v>37</v>
      </c>
      <c r="H16" s="17">
        <f t="shared" si="0"/>
        <v>794.11</v>
      </c>
      <c r="I16" s="17">
        <f t="shared" si="1"/>
        <v>794.11</v>
      </c>
      <c r="J16" s="17">
        <f t="shared" si="2"/>
        <v>794.11</v>
      </c>
      <c r="K16" s="17">
        <v>0</v>
      </c>
      <c r="L16" s="17">
        <f t="shared" si="3"/>
        <v>794.11</v>
      </c>
      <c r="M16" s="17"/>
    </row>
    <row r="17" spans="1:13" x14ac:dyDescent="0.25">
      <c r="A17" s="14">
        <v>12</v>
      </c>
      <c r="B17" s="15">
        <v>40108</v>
      </c>
      <c r="C17" s="15">
        <v>40116</v>
      </c>
      <c r="D17" s="15"/>
      <c r="E17" s="16" t="s">
        <v>29</v>
      </c>
      <c r="F17" s="17"/>
      <c r="G17" s="17">
        <v>274</v>
      </c>
      <c r="H17" s="17">
        <f t="shared" si="0"/>
        <v>1068.1100000000001</v>
      </c>
      <c r="I17" s="17">
        <f t="shared" si="1"/>
        <v>1068.1100000000001</v>
      </c>
      <c r="J17" s="17">
        <f t="shared" si="2"/>
        <v>1068.1100000000001</v>
      </c>
      <c r="K17" s="17">
        <v>0</v>
      </c>
      <c r="L17" s="17">
        <f t="shared" si="3"/>
        <v>1068.1100000000001</v>
      </c>
      <c r="M17" s="17"/>
    </row>
    <row r="18" spans="1:13" x14ac:dyDescent="0.25">
      <c r="A18" s="14">
        <v>13</v>
      </c>
      <c r="B18" s="15">
        <v>40116</v>
      </c>
      <c r="C18" s="15">
        <v>40116</v>
      </c>
      <c r="D18" s="15"/>
      <c r="E18" s="16" t="s">
        <v>22</v>
      </c>
      <c r="F18" s="17"/>
      <c r="G18" s="17">
        <v>138.46</v>
      </c>
      <c r="H18" s="17">
        <f t="shared" si="0"/>
        <v>1206.5700000000002</v>
      </c>
      <c r="I18" s="17">
        <f t="shared" si="1"/>
        <v>1206.5700000000002</v>
      </c>
      <c r="J18" s="17">
        <f t="shared" si="2"/>
        <v>1206.5700000000002</v>
      </c>
      <c r="K18" s="17">
        <v>0</v>
      </c>
      <c r="L18" s="17">
        <f t="shared" si="3"/>
        <v>1206.5700000000002</v>
      </c>
      <c r="M18" s="17"/>
    </row>
    <row r="19" spans="1:13" x14ac:dyDescent="0.25">
      <c r="A19" s="14">
        <v>14</v>
      </c>
      <c r="B19" s="15">
        <v>40116</v>
      </c>
      <c r="C19" s="15"/>
      <c r="D19" s="15">
        <v>40136</v>
      </c>
      <c r="E19" s="16" t="s">
        <v>152</v>
      </c>
      <c r="F19" s="17"/>
      <c r="G19" s="17"/>
      <c r="H19" s="17">
        <f t="shared" si="0"/>
        <v>1206.5700000000002</v>
      </c>
      <c r="I19" s="17">
        <f t="shared" si="1"/>
        <v>1206.5700000000002</v>
      </c>
      <c r="J19" s="17">
        <f t="shared" si="2"/>
        <v>1206.5700000000002</v>
      </c>
      <c r="K19" s="17">
        <v>0</v>
      </c>
      <c r="L19" s="17">
        <f t="shared" si="3"/>
        <v>1206.5700000000002</v>
      </c>
      <c r="M19" s="17"/>
    </row>
    <row r="20" spans="1:13" x14ac:dyDescent="0.25">
      <c r="A20" s="14">
        <v>15</v>
      </c>
      <c r="B20" s="15">
        <v>40130</v>
      </c>
      <c r="C20" s="15">
        <v>40149</v>
      </c>
      <c r="D20" s="15"/>
      <c r="E20" s="16" t="s">
        <v>32</v>
      </c>
      <c r="F20" s="17">
        <v>124</v>
      </c>
      <c r="G20" s="17"/>
      <c r="H20" s="17">
        <f t="shared" si="0"/>
        <v>1082.5700000000002</v>
      </c>
      <c r="I20" s="17">
        <f t="shared" si="1"/>
        <v>1082.5700000000002</v>
      </c>
      <c r="J20" s="17">
        <f t="shared" si="2"/>
        <v>1082.5700000000002</v>
      </c>
      <c r="K20" s="17">
        <v>0</v>
      </c>
      <c r="L20" s="17">
        <f t="shared" si="3"/>
        <v>1082.5700000000002</v>
      </c>
      <c r="M20" s="17"/>
    </row>
    <row r="21" spans="1:13" x14ac:dyDescent="0.25">
      <c r="A21" s="14">
        <v>16</v>
      </c>
      <c r="B21" s="15">
        <v>40135</v>
      </c>
      <c r="C21" s="15">
        <v>40149</v>
      </c>
      <c r="D21" s="15"/>
      <c r="E21" s="16" t="s">
        <v>31</v>
      </c>
      <c r="F21" s="17">
        <v>964</v>
      </c>
      <c r="G21" s="17"/>
      <c r="H21" s="17">
        <f t="shared" si="0"/>
        <v>118.57000000000016</v>
      </c>
      <c r="I21" s="17">
        <f t="shared" si="1"/>
        <v>118.57000000000016</v>
      </c>
      <c r="J21" s="17">
        <f t="shared" si="2"/>
        <v>118.57000000000016</v>
      </c>
      <c r="K21" s="17">
        <v>0</v>
      </c>
      <c r="L21" s="17">
        <f t="shared" si="3"/>
        <v>118.57000000000016</v>
      </c>
      <c r="M21" s="17"/>
    </row>
    <row r="22" spans="1:13" x14ac:dyDescent="0.25">
      <c r="A22" s="14">
        <v>17</v>
      </c>
      <c r="B22" s="15">
        <v>40149</v>
      </c>
      <c r="C22" s="15">
        <v>40149</v>
      </c>
      <c r="D22" s="15"/>
      <c r="E22" s="16" t="s">
        <v>22</v>
      </c>
      <c r="F22" s="17"/>
      <c r="G22" s="17">
        <v>177.37</v>
      </c>
      <c r="H22" s="17">
        <f t="shared" si="0"/>
        <v>295.94000000000017</v>
      </c>
      <c r="I22" s="17">
        <f t="shared" si="1"/>
        <v>295.94000000000017</v>
      </c>
      <c r="J22" s="17">
        <f t="shared" si="2"/>
        <v>295.94000000000017</v>
      </c>
      <c r="K22" s="17">
        <v>0</v>
      </c>
      <c r="L22" s="17">
        <f t="shared" si="3"/>
        <v>295.94000000000017</v>
      </c>
      <c r="M22" s="17"/>
    </row>
    <row r="23" spans="1:13" x14ac:dyDescent="0.25">
      <c r="A23" s="14">
        <v>18</v>
      </c>
      <c r="B23" s="15">
        <v>40149</v>
      </c>
      <c r="C23" s="15"/>
      <c r="D23" s="15">
        <v>40169</v>
      </c>
      <c r="E23" s="16" t="s">
        <v>153</v>
      </c>
      <c r="F23" s="17"/>
      <c r="G23" s="17"/>
      <c r="H23" s="17">
        <f t="shared" si="0"/>
        <v>295.94000000000017</v>
      </c>
      <c r="I23" s="17">
        <f t="shared" si="1"/>
        <v>295.94000000000017</v>
      </c>
      <c r="J23" s="17">
        <f t="shared" si="2"/>
        <v>295.94000000000017</v>
      </c>
      <c r="K23" s="17">
        <v>0</v>
      </c>
      <c r="L23" s="17">
        <f t="shared" si="3"/>
        <v>295.94000000000017</v>
      </c>
      <c r="M23" s="17"/>
    </row>
    <row r="24" spans="1:13" x14ac:dyDescent="0.25">
      <c r="A24" s="14">
        <v>19</v>
      </c>
      <c r="B24" s="15">
        <v>40154</v>
      </c>
      <c r="C24" s="15">
        <v>40178</v>
      </c>
      <c r="D24" s="15"/>
      <c r="E24" s="16" t="s">
        <v>32</v>
      </c>
      <c r="F24" s="17">
        <v>150</v>
      </c>
      <c r="G24" s="17"/>
      <c r="H24" s="17">
        <f t="shared" si="0"/>
        <v>145.94000000000017</v>
      </c>
      <c r="I24" s="17">
        <f t="shared" si="1"/>
        <v>145.94000000000017</v>
      </c>
      <c r="J24" s="17">
        <f t="shared" si="2"/>
        <v>145.94000000000017</v>
      </c>
      <c r="K24" s="17">
        <v>0</v>
      </c>
      <c r="L24" s="17">
        <f t="shared" si="3"/>
        <v>145.94000000000017</v>
      </c>
      <c r="M24" s="17"/>
    </row>
    <row r="25" spans="1:13" x14ac:dyDescent="0.25">
      <c r="A25" s="14">
        <v>20</v>
      </c>
      <c r="B25" s="15">
        <v>40178</v>
      </c>
      <c r="C25" s="15">
        <v>40178</v>
      </c>
      <c r="D25" s="15"/>
      <c r="E25" s="16" t="s">
        <v>22</v>
      </c>
      <c r="F25" s="17"/>
      <c r="G25" s="17">
        <v>206.06</v>
      </c>
      <c r="H25" s="17">
        <f t="shared" si="0"/>
        <v>352.00000000000017</v>
      </c>
      <c r="I25" s="17">
        <f t="shared" si="1"/>
        <v>352.00000000000017</v>
      </c>
      <c r="J25" s="17">
        <f t="shared" si="2"/>
        <v>352.00000000000017</v>
      </c>
      <c r="K25" s="17">
        <v>0</v>
      </c>
      <c r="L25" s="17">
        <f t="shared" si="3"/>
        <v>352.00000000000017</v>
      </c>
      <c r="M25" s="17"/>
    </row>
    <row r="26" spans="1:13" x14ac:dyDescent="0.25">
      <c r="A26" s="14">
        <v>21</v>
      </c>
      <c r="B26" s="15">
        <v>40178</v>
      </c>
      <c r="C26" s="15"/>
      <c r="D26" s="15">
        <v>40200</v>
      </c>
      <c r="E26" s="16" t="s">
        <v>154</v>
      </c>
      <c r="F26" s="17"/>
      <c r="G26" s="17"/>
      <c r="H26" s="17">
        <f t="shared" si="0"/>
        <v>352.00000000000017</v>
      </c>
      <c r="I26" s="17">
        <f t="shared" si="1"/>
        <v>352.00000000000017</v>
      </c>
      <c r="J26" s="17">
        <f t="shared" si="2"/>
        <v>352.00000000000017</v>
      </c>
      <c r="K26" s="17">
        <v>0</v>
      </c>
      <c r="L26" s="17">
        <f t="shared" si="3"/>
        <v>352.00000000000017</v>
      </c>
      <c r="M26" s="17"/>
    </row>
    <row r="27" spans="1:13" x14ac:dyDescent="0.25">
      <c r="A27" s="14">
        <v>22</v>
      </c>
      <c r="B27" s="15">
        <v>40179</v>
      </c>
      <c r="C27" s="15"/>
      <c r="D27" s="15"/>
      <c r="E27" s="16" t="s">
        <v>34</v>
      </c>
      <c r="F27" s="17">
        <v>0.03</v>
      </c>
      <c r="G27" s="17"/>
      <c r="H27" s="17">
        <f t="shared" si="0"/>
        <v>351.9700000000002</v>
      </c>
      <c r="I27" s="17">
        <f t="shared" si="1"/>
        <v>351.9700000000002</v>
      </c>
      <c r="J27" s="17">
        <f t="shared" si="2"/>
        <v>351.9700000000002</v>
      </c>
      <c r="K27" s="17">
        <v>0</v>
      </c>
      <c r="L27" s="17">
        <f t="shared" si="3"/>
        <v>351.9700000000002</v>
      </c>
      <c r="M27" s="17"/>
    </row>
    <row r="28" spans="1:13" x14ac:dyDescent="0.25">
      <c r="A28" s="14">
        <v>23</v>
      </c>
      <c r="B28" s="15">
        <v>40186</v>
      </c>
      <c r="C28" s="15">
        <v>40210</v>
      </c>
      <c r="D28" s="15"/>
      <c r="E28" s="16" t="s">
        <v>21</v>
      </c>
      <c r="F28" s="17"/>
      <c r="G28" s="17">
        <v>1.45</v>
      </c>
      <c r="H28" s="17">
        <f t="shared" si="0"/>
        <v>353.42000000000019</v>
      </c>
      <c r="I28" s="17">
        <f t="shared" si="1"/>
        <v>353.42000000000019</v>
      </c>
      <c r="J28" s="17">
        <f t="shared" si="2"/>
        <v>353.42000000000019</v>
      </c>
      <c r="K28" s="17">
        <v>0</v>
      </c>
      <c r="L28" s="17">
        <f t="shared" si="3"/>
        <v>353.42000000000019</v>
      </c>
      <c r="M28" s="17"/>
    </row>
    <row r="29" spans="1:13" x14ac:dyDescent="0.25">
      <c r="A29" s="14">
        <v>24</v>
      </c>
      <c r="B29" s="15">
        <v>40189</v>
      </c>
      <c r="C29" s="15">
        <v>40210</v>
      </c>
      <c r="D29" s="15"/>
      <c r="E29" s="16" t="s">
        <v>32</v>
      </c>
      <c r="F29" s="17">
        <v>100</v>
      </c>
      <c r="G29" s="17"/>
      <c r="H29" s="17">
        <f t="shared" si="0"/>
        <v>253.42000000000019</v>
      </c>
      <c r="I29" s="17">
        <f t="shared" si="1"/>
        <v>253.42000000000019</v>
      </c>
      <c r="J29" s="17">
        <f t="shared" si="2"/>
        <v>253.42000000000019</v>
      </c>
      <c r="K29" s="17">
        <v>0</v>
      </c>
      <c r="L29" s="17">
        <f t="shared" si="3"/>
        <v>253.42000000000019</v>
      </c>
      <c r="M29" s="17"/>
    </row>
    <row r="30" spans="1:13" x14ac:dyDescent="0.25">
      <c r="A30" s="14">
        <v>25</v>
      </c>
      <c r="B30" s="15">
        <v>40204</v>
      </c>
      <c r="C30" s="15">
        <v>40210</v>
      </c>
      <c r="D30" s="15"/>
      <c r="E30" s="16" t="s">
        <v>32</v>
      </c>
      <c r="F30" s="17">
        <v>200</v>
      </c>
      <c r="G30" s="17"/>
      <c r="H30" s="17">
        <f t="shared" si="0"/>
        <v>53.420000000000186</v>
      </c>
      <c r="I30" s="17">
        <f t="shared" si="1"/>
        <v>53.420000000000186</v>
      </c>
      <c r="J30" s="17">
        <f t="shared" si="2"/>
        <v>53.420000000000186</v>
      </c>
      <c r="K30" s="17">
        <v>0</v>
      </c>
      <c r="L30" s="17">
        <f t="shared" si="3"/>
        <v>53.420000000000186</v>
      </c>
      <c r="M30" s="17"/>
    </row>
    <row r="31" spans="1:13" x14ac:dyDescent="0.25">
      <c r="A31" s="14">
        <v>26</v>
      </c>
      <c r="B31" s="15">
        <v>40210</v>
      </c>
      <c r="C31" s="15">
        <v>40210</v>
      </c>
      <c r="D31" s="15"/>
      <c r="E31" s="16" t="s">
        <v>22</v>
      </c>
      <c r="F31" s="17"/>
      <c r="G31" s="17">
        <v>216.5</v>
      </c>
      <c r="H31" s="17">
        <f t="shared" si="0"/>
        <v>269.92000000000019</v>
      </c>
      <c r="I31" s="17">
        <f t="shared" si="1"/>
        <v>269.92000000000019</v>
      </c>
      <c r="J31" s="17">
        <f t="shared" si="2"/>
        <v>269.92000000000019</v>
      </c>
      <c r="K31" s="17">
        <v>0</v>
      </c>
      <c r="L31" s="17">
        <f t="shared" si="3"/>
        <v>269.92000000000019</v>
      </c>
      <c r="M31" s="17"/>
    </row>
    <row r="32" spans="1:13" x14ac:dyDescent="0.25">
      <c r="A32" s="14">
        <v>27</v>
      </c>
      <c r="B32" s="15">
        <v>40210</v>
      </c>
      <c r="C32" s="15"/>
      <c r="D32" s="15">
        <v>40231</v>
      </c>
      <c r="E32" s="16" t="s">
        <v>155</v>
      </c>
      <c r="F32" s="17"/>
      <c r="G32" s="17"/>
      <c r="H32" s="17">
        <f t="shared" si="0"/>
        <v>269.92000000000019</v>
      </c>
      <c r="I32" s="17">
        <f t="shared" si="1"/>
        <v>269.92000000000019</v>
      </c>
      <c r="J32" s="17">
        <f t="shared" si="2"/>
        <v>269.92000000000019</v>
      </c>
      <c r="K32" s="17">
        <v>0</v>
      </c>
      <c r="L32" s="17">
        <f t="shared" si="3"/>
        <v>269.92000000000019</v>
      </c>
      <c r="M32" s="17"/>
    </row>
    <row r="33" spans="1:13" x14ac:dyDescent="0.25">
      <c r="A33" s="14">
        <v>28</v>
      </c>
      <c r="B33" s="15">
        <v>40217</v>
      </c>
      <c r="C33" s="15">
        <v>40240</v>
      </c>
      <c r="D33" s="15"/>
      <c r="E33" s="16" t="s">
        <v>21</v>
      </c>
      <c r="F33" s="17"/>
      <c r="G33" s="17">
        <v>0.52</v>
      </c>
      <c r="H33" s="17">
        <f t="shared" si="0"/>
        <v>270.44000000000017</v>
      </c>
      <c r="I33" s="17">
        <f t="shared" si="1"/>
        <v>270.44000000000017</v>
      </c>
      <c r="J33" s="17">
        <f t="shared" si="2"/>
        <v>270.44000000000017</v>
      </c>
      <c r="K33" s="17">
        <v>0</v>
      </c>
      <c r="L33" s="17">
        <f t="shared" si="3"/>
        <v>270.44000000000017</v>
      </c>
      <c r="M33" s="17"/>
    </row>
    <row r="34" spans="1:13" x14ac:dyDescent="0.25">
      <c r="A34" s="14">
        <v>29</v>
      </c>
      <c r="B34" s="15">
        <v>40240</v>
      </c>
      <c r="C34" s="15">
        <v>40240</v>
      </c>
      <c r="D34" s="15"/>
      <c r="E34" s="16" t="s">
        <v>22</v>
      </c>
      <c r="F34" s="17"/>
      <c r="G34" s="17">
        <v>219.58</v>
      </c>
      <c r="H34" s="17">
        <f t="shared" si="0"/>
        <v>490.02000000000021</v>
      </c>
      <c r="I34" s="17">
        <f t="shared" si="1"/>
        <v>490.02000000000021</v>
      </c>
      <c r="J34" s="17">
        <f t="shared" si="2"/>
        <v>490.02000000000021</v>
      </c>
      <c r="K34" s="17">
        <v>0</v>
      </c>
      <c r="L34" s="17">
        <f t="shared" si="3"/>
        <v>490.02000000000021</v>
      </c>
      <c r="M34" s="17"/>
    </row>
    <row r="35" spans="1:13" x14ac:dyDescent="0.25">
      <c r="A35" s="14">
        <v>30</v>
      </c>
      <c r="B35" s="15">
        <v>40240</v>
      </c>
      <c r="C35" s="15"/>
      <c r="D35" s="15">
        <v>40260</v>
      </c>
      <c r="E35" s="16" t="s">
        <v>156</v>
      </c>
      <c r="F35" s="17"/>
      <c r="G35" s="17"/>
      <c r="H35" s="17">
        <f t="shared" si="0"/>
        <v>490.02000000000021</v>
      </c>
      <c r="I35" s="17">
        <f t="shared" si="1"/>
        <v>490.02000000000021</v>
      </c>
      <c r="J35" s="17">
        <f t="shared" si="2"/>
        <v>490.02000000000021</v>
      </c>
      <c r="K35" s="17">
        <v>0</v>
      </c>
      <c r="L35" s="17">
        <f t="shared" si="3"/>
        <v>490.02000000000021</v>
      </c>
      <c r="M35" s="17"/>
    </row>
    <row r="36" spans="1:13" x14ac:dyDescent="0.25">
      <c r="A36" s="14">
        <v>31</v>
      </c>
      <c r="B36" s="15">
        <v>40242</v>
      </c>
      <c r="C36" s="15">
        <v>40269</v>
      </c>
      <c r="D36" s="15"/>
      <c r="E36" s="16" t="s">
        <v>32</v>
      </c>
      <c r="F36" s="17">
        <v>270.44</v>
      </c>
      <c r="G36" s="17"/>
      <c r="H36" s="17">
        <f t="shared" si="0"/>
        <v>219.58000000000021</v>
      </c>
      <c r="I36" s="17">
        <f t="shared" si="1"/>
        <v>219.58000000000021</v>
      </c>
      <c r="J36" s="17">
        <f t="shared" si="2"/>
        <v>219.58000000000021</v>
      </c>
      <c r="K36" s="17">
        <v>0</v>
      </c>
      <c r="L36" s="17">
        <f t="shared" si="3"/>
        <v>219.58000000000021</v>
      </c>
      <c r="M36" s="17"/>
    </row>
    <row r="37" spans="1:13" x14ac:dyDescent="0.25">
      <c r="A37" s="14">
        <v>32</v>
      </c>
      <c r="B37" s="15">
        <v>40269</v>
      </c>
      <c r="C37" s="15">
        <v>40269</v>
      </c>
      <c r="D37" s="15"/>
      <c r="E37" s="16" t="s">
        <v>22</v>
      </c>
      <c r="F37" s="17"/>
      <c r="G37" s="17">
        <v>183.7</v>
      </c>
      <c r="H37" s="17">
        <f t="shared" si="0"/>
        <v>403.2800000000002</v>
      </c>
      <c r="I37" s="17">
        <f t="shared" si="1"/>
        <v>403.2800000000002</v>
      </c>
      <c r="J37" s="17">
        <f t="shared" si="2"/>
        <v>403.2800000000002</v>
      </c>
      <c r="K37" s="17">
        <v>0</v>
      </c>
      <c r="L37" s="17">
        <f t="shared" si="3"/>
        <v>403.2800000000002</v>
      </c>
      <c r="M37" s="17"/>
    </row>
    <row r="38" spans="1:13" x14ac:dyDescent="0.25">
      <c r="A38" s="14">
        <v>33</v>
      </c>
      <c r="B38" s="15">
        <v>40269</v>
      </c>
      <c r="C38" s="15"/>
      <c r="D38" s="15">
        <v>40269</v>
      </c>
      <c r="E38" s="16" t="s">
        <v>157</v>
      </c>
      <c r="F38" s="17"/>
      <c r="G38" s="17"/>
      <c r="H38" s="17">
        <f t="shared" si="0"/>
        <v>403.2800000000002</v>
      </c>
      <c r="I38" s="17">
        <f t="shared" si="1"/>
        <v>403.2800000000002</v>
      </c>
      <c r="J38" s="17">
        <f t="shared" si="2"/>
        <v>403.2800000000002</v>
      </c>
      <c r="K38" s="17">
        <v>0</v>
      </c>
      <c r="L38" s="17">
        <f t="shared" si="3"/>
        <v>403.2800000000002</v>
      </c>
      <c r="M38" s="17"/>
    </row>
    <row r="39" spans="1:13" x14ac:dyDescent="0.25">
      <c r="A39" s="14">
        <v>34</v>
      </c>
      <c r="B39" s="15">
        <v>40274</v>
      </c>
      <c r="C39" s="15">
        <v>40301</v>
      </c>
      <c r="D39" s="15"/>
      <c r="E39" s="16" t="s">
        <v>32</v>
      </c>
      <c r="F39" s="17">
        <v>201.64</v>
      </c>
      <c r="G39" s="17"/>
      <c r="H39" s="17">
        <f t="shared" si="0"/>
        <v>201.64000000000021</v>
      </c>
      <c r="I39" s="17">
        <f t="shared" si="1"/>
        <v>201.64000000000021</v>
      </c>
      <c r="J39" s="17">
        <f t="shared" si="2"/>
        <v>201.64000000000021</v>
      </c>
      <c r="K39" s="17">
        <v>0</v>
      </c>
      <c r="L39" s="17">
        <f t="shared" si="3"/>
        <v>201.64000000000021</v>
      </c>
      <c r="M39" s="17"/>
    </row>
    <row r="40" spans="1:13" x14ac:dyDescent="0.25">
      <c r="A40" s="14">
        <v>35</v>
      </c>
      <c r="B40" s="15">
        <v>40294</v>
      </c>
      <c r="C40" s="15">
        <v>40301</v>
      </c>
      <c r="D40" s="15"/>
      <c r="E40" s="16" t="s">
        <v>21</v>
      </c>
      <c r="F40" s="17"/>
      <c r="G40" s="17">
        <v>0.18</v>
      </c>
      <c r="H40" s="17">
        <f t="shared" si="0"/>
        <v>201.82000000000022</v>
      </c>
      <c r="I40" s="17">
        <f t="shared" si="1"/>
        <v>201.82000000000022</v>
      </c>
      <c r="J40" s="17">
        <f t="shared" si="2"/>
        <v>201.82000000000022</v>
      </c>
      <c r="K40" s="17">
        <v>0</v>
      </c>
      <c r="L40" s="17">
        <f t="shared" si="3"/>
        <v>201.82000000000022</v>
      </c>
      <c r="M40" s="17"/>
    </row>
    <row r="41" spans="1:13" x14ac:dyDescent="0.25">
      <c r="A41" s="14">
        <v>36</v>
      </c>
      <c r="B41" s="15">
        <v>40301</v>
      </c>
      <c r="C41" s="15">
        <v>40301</v>
      </c>
      <c r="D41" s="15"/>
      <c r="E41" s="16" t="s">
        <v>22</v>
      </c>
      <c r="F41" s="17"/>
      <c r="G41" s="17">
        <v>185.21</v>
      </c>
      <c r="H41" s="17">
        <f t="shared" si="0"/>
        <v>387.0300000000002</v>
      </c>
      <c r="I41" s="17">
        <f t="shared" si="1"/>
        <v>387.0300000000002</v>
      </c>
      <c r="J41" s="17">
        <f t="shared" si="2"/>
        <v>387.0300000000002</v>
      </c>
      <c r="K41" s="17">
        <v>0</v>
      </c>
      <c r="L41" s="17">
        <f t="shared" si="3"/>
        <v>387.0300000000002</v>
      </c>
      <c r="M41" s="17"/>
    </row>
    <row r="42" spans="1:13" x14ac:dyDescent="0.25">
      <c r="A42" s="14">
        <v>37</v>
      </c>
      <c r="B42" s="15">
        <v>40393</v>
      </c>
      <c r="C42" s="15"/>
      <c r="D42" s="15">
        <v>40319</v>
      </c>
      <c r="E42" s="16" t="s">
        <v>158</v>
      </c>
      <c r="F42" s="17"/>
      <c r="G42" s="17"/>
      <c r="H42" s="17">
        <f t="shared" si="0"/>
        <v>387.0300000000002</v>
      </c>
      <c r="I42" s="17">
        <f t="shared" si="1"/>
        <v>387.0300000000002</v>
      </c>
      <c r="J42" s="17">
        <f t="shared" si="2"/>
        <v>387.0300000000002</v>
      </c>
      <c r="K42" s="17">
        <v>0</v>
      </c>
      <c r="L42" s="17">
        <f t="shared" si="3"/>
        <v>387.0300000000002</v>
      </c>
      <c r="M42" s="17"/>
    </row>
    <row r="43" spans="1:13" x14ac:dyDescent="0.25">
      <c r="A43" s="14">
        <v>38</v>
      </c>
      <c r="B43" s="15">
        <v>40317</v>
      </c>
      <c r="C43" s="15">
        <v>40331</v>
      </c>
      <c r="D43" s="15"/>
      <c r="E43" s="16" t="s">
        <v>31</v>
      </c>
      <c r="F43" s="17">
        <v>815</v>
      </c>
      <c r="G43" s="17"/>
      <c r="H43" s="17">
        <f t="shared" si="0"/>
        <v>-427.9699999999998</v>
      </c>
      <c r="I43" s="17">
        <f t="shared" si="1"/>
        <v>-427.9699999999998</v>
      </c>
      <c r="J43" s="17">
        <f t="shared" si="2"/>
        <v>-427.9699999999998</v>
      </c>
      <c r="K43" s="17">
        <v>0</v>
      </c>
      <c r="L43" s="17">
        <f t="shared" si="3"/>
        <v>-427.9699999999998</v>
      </c>
      <c r="M43" s="17"/>
    </row>
    <row r="44" spans="1:13" x14ac:dyDescent="0.25">
      <c r="A44" s="14">
        <v>39</v>
      </c>
      <c r="B44" s="15">
        <v>40331</v>
      </c>
      <c r="C44" s="15">
        <v>40331</v>
      </c>
      <c r="D44" s="15"/>
      <c r="E44" s="16" t="s">
        <v>22</v>
      </c>
      <c r="F44" s="17"/>
      <c r="G44" s="17">
        <v>135.91999999999999</v>
      </c>
      <c r="H44" s="17">
        <f t="shared" si="0"/>
        <v>-292.04999999999984</v>
      </c>
      <c r="I44" s="17">
        <f t="shared" si="1"/>
        <v>-292.04999999999984</v>
      </c>
      <c r="J44" s="17">
        <f t="shared" si="2"/>
        <v>-292.04999999999984</v>
      </c>
      <c r="K44" s="17">
        <v>0</v>
      </c>
      <c r="L44" s="17">
        <f t="shared" si="3"/>
        <v>-292.04999999999984</v>
      </c>
      <c r="M44" s="17"/>
    </row>
    <row r="45" spans="1:13" x14ac:dyDescent="0.25">
      <c r="A45" s="14">
        <v>40</v>
      </c>
      <c r="B45" s="15">
        <v>40331</v>
      </c>
      <c r="C45" s="15"/>
      <c r="D45" s="15">
        <v>40351</v>
      </c>
      <c r="E45" s="16" t="s">
        <v>159</v>
      </c>
      <c r="F45" s="17"/>
      <c r="G45" s="17"/>
      <c r="H45" s="17">
        <f t="shared" si="0"/>
        <v>-292.04999999999984</v>
      </c>
      <c r="I45" s="17">
        <f t="shared" si="1"/>
        <v>-292.04999999999984</v>
      </c>
      <c r="J45" s="17">
        <f t="shared" si="2"/>
        <v>-292.04999999999984</v>
      </c>
      <c r="K45" s="17">
        <v>0</v>
      </c>
      <c r="L45" s="17">
        <f t="shared" si="3"/>
        <v>-292.04999999999984</v>
      </c>
      <c r="M45" s="17"/>
    </row>
    <row r="46" spans="1:13" x14ac:dyDescent="0.25">
      <c r="A46" s="14">
        <v>41</v>
      </c>
      <c r="B46" s="15">
        <v>40360</v>
      </c>
      <c r="C46" s="15">
        <v>40360</v>
      </c>
      <c r="D46" s="15"/>
      <c r="E46" s="16" t="s">
        <v>22</v>
      </c>
      <c r="F46" s="17"/>
      <c r="G46" s="17">
        <v>104.52</v>
      </c>
      <c r="H46" s="17">
        <f t="shared" si="0"/>
        <v>-187.52999999999986</v>
      </c>
      <c r="I46" s="17">
        <f t="shared" si="1"/>
        <v>-187.52999999999986</v>
      </c>
      <c r="J46" s="17">
        <f t="shared" si="2"/>
        <v>-187.52999999999986</v>
      </c>
      <c r="K46" s="17">
        <v>0</v>
      </c>
      <c r="L46" s="17">
        <f t="shared" si="3"/>
        <v>-187.52999999999986</v>
      </c>
      <c r="M46" s="17"/>
    </row>
    <row r="47" spans="1:13" x14ac:dyDescent="0.25">
      <c r="A47" s="14">
        <v>42</v>
      </c>
      <c r="B47" s="15">
        <v>40360</v>
      </c>
      <c r="C47" s="15"/>
      <c r="D47" s="15">
        <v>40381</v>
      </c>
      <c r="E47" s="16" t="s">
        <v>160</v>
      </c>
      <c r="F47" s="17"/>
      <c r="G47" s="17"/>
      <c r="H47" s="17">
        <f t="shared" si="0"/>
        <v>-187.52999999999986</v>
      </c>
      <c r="I47" s="17">
        <f t="shared" si="1"/>
        <v>-187.52999999999986</v>
      </c>
      <c r="J47" s="17">
        <f t="shared" si="2"/>
        <v>-187.52999999999986</v>
      </c>
      <c r="K47" s="17">
        <v>0</v>
      </c>
      <c r="L47" s="17">
        <f t="shared" si="3"/>
        <v>-187.52999999999986</v>
      </c>
      <c r="M47" s="17"/>
    </row>
    <row r="48" spans="1:13" x14ac:dyDescent="0.25">
      <c r="A48" s="14">
        <v>43</v>
      </c>
      <c r="B48" s="15">
        <v>40392</v>
      </c>
      <c r="C48" s="15">
        <v>40392</v>
      </c>
      <c r="D48" s="15"/>
      <c r="E48" s="16" t="s">
        <v>22</v>
      </c>
      <c r="F48" s="17"/>
      <c r="G48" s="17">
        <v>85.39</v>
      </c>
      <c r="H48" s="17">
        <f t="shared" si="0"/>
        <v>-102.13999999999986</v>
      </c>
      <c r="I48" s="17">
        <f t="shared" si="1"/>
        <v>-102.13999999999986</v>
      </c>
      <c r="J48" s="17">
        <f t="shared" si="2"/>
        <v>-102.13999999999986</v>
      </c>
      <c r="K48" s="17">
        <v>0</v>
      </c>
      <c r="L48" s="17">
        <f t="shared" si="3"/>
        <v>-102.13999999999986</v>
      </c>
      <c r="M48" s="17"/>
    </row>
    <row r="49" spans="1:13" x14ac:dyDescent="0.25">
      <c r="A49" s="14">
        <v>44</v>
      </c>
      <c r="B49" s="15">
        <v>40392</v>
      </c>
      <c r="C49" s="15"/>
      <c r="D49" s="15">
        <v>40410</v>
      </c>
      <c r="E49" s="16" t="s">
        <v>161</v>
      </c>
      <c r="F49" s="17"/>
      <c r="G49" s="17"/>
      <c r="H49" s="17">
        <f t="shared" si="0"/>
        <v>-102.13999999999986</v>
      </c>
      <c r="I49" s="17">
        <f t="shared" si="1"/>
        <v>-102.13999999999986</v>
      </c>
      <c r="J49" s="17">
        <f t="shared" si="2"/>
        <v>-102.13999999999986</v>
      </c>
      <c r="K49" s="17">
        <v>0</v>
      </c>
      <c r="L49" s="17">
        <f t="shared" si="3"/>
        <v>-102.13999999999986</v>
      </c>
      <c r="M49" s="17"/>
    </row>
    <row r="50" spans="1:13" x14ac:dyDescent="0.25">
      <c r="A50" s="14">
        <v>45</v>
      </c>
      <c r="B50" s="15">
        <v>40422</v>
      </c>
      <c r="C50" s="15">
        <v>40422</v>
      </c>
      <c r="D50" s="15"/>
      <c r="E50" s="16" t="s">
        <v>22</v>
      </c>
      <c r="F50" s="17"/>
      <c r="G50" s="17">
        <v>90.91</v>
      </c>
      <c r="H50" s="17">
        <f t="shared" si="0"/>
        <v>-11.229999999999862</v>
      </c>
      <c r="I50" s="17">
        <f t="shared" si="1"/>
        <v>-11.229999999999862</v>
      </c>
      <c r="J50" s="17">
        <f t="shared" si="2"/>
        <v>-11.229999999999862</v>
      </c>
      <c r="K50" s="17">
        <v>0</v>
      </c>
      <c r="L50" s="17">
        <f t="shared" si="3"/>
        <v>-11.229999999999862</v>
      </c>
      <c r="M50" s="17"/>
    </row>
    <row r="51" spans="1:13" x14ac:dyDescent="0.25">
      <c r="A51" s="14">
        <v>46</v>
      </c>
      <c r="B51" s="15">
        <v>40422</v>
      </c>
      <c r="C51" s="15"/>
      <c r="D51" s="15">
        <v>40443</v>
      </c>
      <c r="E51" s="16" t="s">
        <v>162</v>
      </c>
      <c r="F51" s="17"/>
      <c r="G51" s="17"/>
      <c r="H51" s="17">
        <f t="shared" si="0"/>
        <v>-11.229999999999862</v>
      </c>
      <c r="I51" s="17">
        <f t="shared" si="1"/>
        <v>-11.229999999999862</v>
      </c>
      <c r="J51" s="17">
        <f t="shared" si="2"/>
        <v>-11.229999999999862</v>
      </c>
      <c r="K51" s="17">
        <v>0</v>
      </c>
      <c r="L51" s="17">
        <f t="shared" si="3"/>
        <v>-11.229999999999862</v>
      </c>
      <c r="M51" s="17"/>
    </row>
    <row r="52" spans="1:13" x14ac:dyDescent="0.25">
      <c r="A52" s="14">
        <v>47</v>
      </c>
      <c r="B52" s="18">
        <v>40452</v>
      </c>
      <c r="C52" s="15">
        <v>40452</v>
      </c>
      <c r="D52" s="15"/>
      <c r="E52" s="16" t="s">
        <v>22</v>
      </c>
      <c r="F52" s="17"/>
      <c r="G52" s="17">
        <v>100.8</v>
      </c>
      <c r="H52" s="17">
        <f t="shared" si="0"/>
        <v>89.570000000000135</v>
      </c>
      <c r="I52" s="17">
        <f t="shared" si="1"/>
        <v>89.570000000000135</v>
      </c>
      <c r="J52" s="17">
        <f t="shared" si="2"/>
        <v>89.570000000000135</v>
      </c>
      <c r="K52" s="17">
        <v>0</v>
      </c>
      <c r="L52" s="17">
        <f t="shared" si="3"/>
        <v>89.570000000000135</v>
      </c>
      <c r="M52" s="17"/>
    </row>
    <row r="53" spans="1:13" x14ac:dyDescent="0.25">
      <c r="A53" s="14">
        <v>48</v>
      </c>
      <c r="B53" s="15">
        <v>40452</v>
      </c>
      <c r="C53" s="15"/>
      <c r="D53" s="15">
        <v>40472</v>
      </c>
      <c r="E53" s="16" t="s">
        <v>163</v>
      </c>
      <c r="F53" s="17"/>
      <c r="G53" s="17"/>
      <c r="H53" s="17">
        <f t="shared" si="0"/>
        <v>89.570000000000135</v>
      </c>
      <c r="I53" s="17">
        <f t="shared" si="1"/>
        <v>89.570000000000135</v>
      </c>
      <c r="J53" s="17">
        <f t="shared" si="2"/>
        <v>89.570000000000135</v>
      </c>
      <c r="K53" s="17">
        <v>0</v>
      </c>
      <c r="L53" s="17">
        <f t="shared" si="3"/>
        <v>89.570000000000135</v>
      </c>
      <c r="M53" s="17"/>
    </row>
    <row r="54" spans="1:13" x14ac:dyDescent="0.25">
      <c r="A54" s="14">
        <v>49</v>
      </c>
      <c r="B54" s="15">
        <v>40483</v>
      </c>
      <c r="C54" s="15">
        <v>40483</v>
      </c>
      <c r="D54" s="15"/>
      <c r="E54" s="16" t="s">
        <v>22</v>
      </c>
      <c r="F54" s="17"/>
      <c r="G54" s="17">
        <v>141.58000000000001</v>
      </c>
      <c r="H54" s="17">
        <f t="shared" si="0"/>
        <v>231.15000000000015</v>
      </c>
      <c r="I54" s="17">
        <f t="shared" si="1"/>
        <v>231.15000000000015</v>
      </c>
      <c r="J54" s="17">
        <f t="shared" si="2"/>
        <v>231.15000000000015</v>
      </c>
      <c r="K54" s="17">
        <v>0</v>
      </c>
      <c r="L54" s="17">
        <f t="shared" si="3"/>
        <v>231.15000000000015</v>
      </c>
      <c r="M54" s="17"/>
    </row>
    <row r="55" spans="1:13" x14ac:dyDescent="0.25">
      <c r="A55" s="14">
        <v>50</v>
      </c>
      <c r="B55" s="15">
        <v>40483</v>
      </c>
      <c r="C55" s="15"/>
      <c r="D55" s="15">
        <v>40504</v>
      </c>
      <c r="E55" s="16" t="s">
        <v>164</v>
      </c>
      <c r="F55" s="17"/>
      <c r="G55" s="17"/>
      <c r="H55" s="17">
        <f t="shared" si="0"/>
        <v>231.15000000000015</v>
      </c>
      <c r="I55" s="17">
        <f t="shared" si="1"/>
        <v>231.15000000000015</v>
      </c>
      <c r="J55" s="17">
        <f t="shared" si="2"/>
        <v>231.15000000000015</v>
      </c>
      <c r="K55" s="17">
        <v>0</v>
      </c>
      <c r="L55" s="17">
        <f t="shared" si="3"/>
        <v>231.15000000000015</v>
      </c>
      <c r="M55" s="17"/>
    </row>
    <row r="56" spans="1:13" x14ac:dyDescent="0.25">
      <c r="A56" s="14">
        <v>51</v>
      </c>
      <c r="B56" s="15">
        <v>40487</v>
      </c>
      <c r="C56" s="15">
        <v>40514</v>
      </c>
      <c r="D56" s="15"/>
      <c r="E56" s="16" t="s">
        <v>21</v>
      </c>
      <c r="F56" s="17"/>
      <c r="G56" s="17">
        <v>0.9</v>
      </c>
      <c r="H56" s="17">
        <f t="shared" si="0"/>
        <v>232.05000000000015</v>
      </c>
      <c r="I56" s="17">
        <f t="shared" si="1"/>
        <v>232.05000000000015</v>
      </c>
      <c r="J56" s="17">
        <f t="shared" si="2"/>
        <v>232.05000000000015</v>
      </c>
      <c r="K56" s="17">
        <v>0</v>
      </c>
      <c r="L56" s="17">
        <f t="shared" si="3"/>
        <v>232.05000000000015</v>
      </c>
      <c r="M56" s="17"/>
    </row>
    <row r="57" spans="1:13" x14ac:dyDescent="0.25">
      <c r="A57" s="14">
        <v>52</v>
      </c>
      <c r="B57" s="15">
        <v>40514</v>
      </c>
      <c r="C57" s="15">
        <v>40514</v>
      </c>
      <c r="D57" s="15"/>
      <c r="E57" s="16" t="s">
        <v>22</v>
      </c>
      <c r="F57" s="17"/>
      <c r="G57" s="17">
        <v>241.35</v>
      </c>
      <c r="H57" s="17">
        <f t="shared" si="0"/>
        <v>473.40000000000015</v>
      </c>
      <c r="I57" s="17">
        <f t="shared" si="1"/>
        <v>473.40000000000015</v>
      </c>
      <c r="J57" s="17">
        <f t="shared" si="2"/>
        <v>473.40000000000015</v>
      </c>
      <c r="K57" s="17">
        <v>0</v>
      </c>
      <c r="L57" s="17">
        <f t="shared" si="3"/>
        <v>473.40000000000015</v>
      </c>
      <c r="M57" s="17"/>
    </row>
    <row r="58" spans="1:13" x14ac:dyDescent="0.25">
      <c r="A58" s="14">
        <v>53</v>
      </c>
      <c r="B58" s="15">
        <v>40514</v>
      </c>
      <c r="C58" s="15"/>
      <c r="D58" s="15">
        <v>40534</v>
      </c>
      <c r="E58" s="16" t="s">
        <v>165</v>
      </c>
      <c r="F58" s="17"/>
      <c r="G58" s="17"/>
      <c r="H58" s="17">
        <f t="shared" si="0"/>
        <v>473.40000000000015</v>
      </c>
      <c r="I58" s="17">
        <f t="shared" si="1"/>
        <v>473.40000000000015</v>
      </c>
      <c r="J58" s="17">
        <f t="shared" si="2"/>
        <v>473.40000000000015</v>
      </c>
      <c r="K58" s="17">
        <v>0</v>
      </c>
      <c r="L58" s="17">
        <f t="shared" si="3"/>
        <v>473.40000000000015</v>
      </c>
      <c r="M58" s="17"/>
    </row>
    <row r="59" spans="1:13" x14ac:dyDescent="0.25">
      <c r="A59" s="14">
        <v>54</v>
      </c>
      <c r="B59" s="15">
        <v>40525</v>
      </c>
      <c r="C59" s="15">
        <v>40546</v>
      </c>
      <c r="D59" s="15"/>
      <c r="E59" s="16" t="s">
        <v>31</v>
      </c>
      <c r="F59" s="17">
        <v>1000</v>
      </c>
      <c r="G59" s="17"/>
      <c r="H59" s="17">
        <f t="shared" si="0"/>
        <v>-526.59999999999991</v>
      </c>
      <c r="I59" s="17">
        <f t="shared" si="1"/>
        <v>-526.59999999999991</v>
      </c>
      <c r="J59" s="17">
        <f t="shared" si="2"/>
        <v>-526.59999999999991</v>
      </c>
      <c r="K59" s="17">
        <v>0</v>
      </c>
      <c r="L59" s="17">
        <f t="shared" si="3"/>
        <v>-526.59999999999991</v>
      </c>
      <c r="M59" s="17"/>
    </row>
    <row r="60" spans="1:13" x14ac:dyDescent="0.25">
      <c r="A60" s="14">
        <v>55</v>
      </c>
      <c r="B60" s="15">
        <v>40544</v>
      </c>
      <c r="C60" s="15">
        <v>40546</v>
      </c>
      <c r="D60" s="15"/>
      <c r="E60" s="16" t="s">
        <v>34</v>
      </c>
      <c r="F60" s="17">
        <v>0.93</v>
      </c>
      <c r="G60" s="17"/>
      <c r="H60" s="17">
        <f t="shared" si="0"/>
        <v>-527.52999999999986</v>
      </c>
      <c r="I60" s="17">
        <f t="shared" si="1"/>
        <v>-527.52999999999986</v>
      </c>
      <c r="J60" s="17">
        <f t="shared" si="2"/>
        <v>-527.52999999999986</v>
      </c>
      <c r="K60" s="17">
        <v>0</v>
      </c>
      <c r="L60" s="17">
        <f t="shared" si="3"/>
        <v>-527.52999999999986</v>
      </c>
      <c r="M60" s="17"/>
    </row>
    <row r="61" spans="1:13" x14ac:dyDescent="0.25">
      <c r="A61" s="14">
        <v>56</v>
      </c>
      <c r="B61" s="15">
        <v>40546</v>
      </c>
      <c r="C61" s="15">
        <v>40546</v>
      </c>
      <c r="D61" s="15"/>
      <c r="E61" s="16" t="s">
        <v>22</v>
      </c>
      <c r="F61" s="17"/>
      <c r="G61" s="17">
        <v>228.12</v>
      </c>
      <c r="H61" s="17">
        <f t="shared" si="0"/>
        <v>-299.40999999999985</v>
      </c>
      <c r="I61" s="17">
        <f t="shared" si="1"/>
        <v>-299.40999999999985</v>
      </c>
      <c r="J61" s="17">
        <f t="shared" si="2"/>
        <v>-299.40999999999985</v>
      </c>
      <c r="K61" s="17">
        <v>0</v>
      </c>
      <c r="L61" s="17">
        <f t="shared" si="3"/>
        <v>-299.40999999999985</v>
      </c>
      <c r="M61" s="17"/>
    </row>
    <row r="62" spans="1:13" x14ac:dyDescent="0.25">
      <c r="A62" s="14">
        <v>57</v>
      </c>
      <c r="B62" s="15">
        <v>40546</v>
      </c>
      <c r="C62" s="15">
        <v>40567</v>
      </c>
      <c r="D62" s="15"/>
      <c r="E62" s="16" t="s">
        <v>166</v>
      </c>
      <c r="F62" s="17"/>
      <c r="G62" s="17"/>
      <c r="H62" s="17">
        <f t="shared" si="0"/>
        <v>-299.40999999999985</v>
      </c>
      <c r="I62" s="17">
        <f t="shared" si="1"/>
        <v>-299.40999999999985</v>
      </c>
      <c r="J62" s="17">
        <f t="shared" si="2"/>
        <v>-299.40999999999985</v>
      </c>
      <c r="K62" s="17">
        <v>0</v>
      </c>
      <c r="L62" s="17">
        <f t="shared" si="3"/>
        <v>-299.40999999999985</v>
      </c>
      <c r="M62" s="17"/>
    </row>
    <row r="63" spans="1:13" x14ac:dyDescent="0.25">
      <c r="A63" s="14">
        <v>58</v>
      </c>
      <c r="B63" s="15">
        <v>40575</v>
      </c>
      <c r="C63" s="15">
        <v>40575</v>
      </c>
      <c r="D63" s="15"/>
      <c r="E63" s="16" t="s">
        <v>22</v>
      </c>
      <c r="F63" s="17"/>
      <c r="G63" s="17">
        <v>254.22</v>
      </c>
      <c r="H63" s="17">
        <f t="shared" si="0"/>
        <v>-45.189999999999856</v>
      </c>
      <c r="I63" s="17">
        <f t="shared" si="1"/>
        <v>-45.189999999999856</v>
      </c>
      <c r="J63" s="17">
        <f t="shared" si="2"/>
        <v>-45.189999999999856</v>
      </c>
      <c r="K63" s="17">
        <v>0</v>
      </c>
      <c r="L63" s="17">
        <f t="shared" si="3"/>
        <v>-45.189999999999856</v>
      </c>
      <c r="M63" s="17"/>
    </row>
    <row r="64" spans="1:13" x14ac:dyDescent="0.25">
      <c r="A64" s="14">
        <v>59</v>
      </c>
      <c r="B64" s="15">
        <v>40575</v>
      </c>
      <c r="C64" s="15">
        <v>40596</v>
      </c>
      <c r="D64" s="15"/>
      <c r="E64" s="16" t="s">
        <v>167</v>
      </c>
      <c r="F64" s="17"/>
      <c r="G64" s="17"/>
      <c r="H64" s="17">
        <f t="shared" si="0"/>
        <v>-45.189999999999856</v>
      </c>
      <c r="I64" s="17">
        <f t="shared" si="1"/>
        <v>-45.189999999999856</v>
      </c>
      <c r="J64" s="17">
        <f t="shared" si="2"/>
        <v>-45.189999999999856</v>
      </c>
      <c r="K64" s="17">
        <v>0</v>
      </c>
      <c r="L64" s="17">
        <f t="shared" si="3"/>
        <v>-45.189999999999856</v>
      </c>
      <c r="M64" s="17"/>
    </row>
    <row r="65" spans="1:13" x14ac:dyDescent="0.25">
      <c r="A65" s="14">
        <v>60</v>
      </c>
      <c r="B65" s="15">
        <v>40605</v>
      </c>
      <c r="C65" s="15">
        <v>40605</v>
      </c>
      <c r="D65" s="15"/>
      <c r="E65" s="16" t="s">
        <v>22</v>
      </c>
      <c r="F65" s="17"/>
      <c r="G65" s="17">
        <v>244.5</v>
      </c>
      <c r="H65" s="17">
        <f t="shared" si="0"/>
        <v>199.31000000000014</v>
      </c>
      <c r="I65" s="17">
        <f t="shared" si="1"/>
        <v>199.31000000000014</v>
      </c>
      <c r="J65" s="17">
        <f t="shared" si="2"/>
        <v>199.31000000000014</v>
      </c>
      <c r="K65" s="17">
        <v>0</v>
      </c>
      <c r="L65" s="17">
        <f t="shared" si="3"/>
        <v>199.31000000000014</v>
      </c>
      <c r="M65" s="17"/>
    </row>
    <row r="66" spans="1:13" x14ac:dyDescent="0.25">
      <c r="A66" s="14">
        <v>61</v>
      </c>
      <c r="B66" s="15">
        <v>40605</v>
      </c>
      <c r="C66" s="15"/>
      <c r="D66" s="15">
        <v>40625</v>
      </c>
      <c r="E66" s="16" t="s">
        <v>168</v>
      </c>
      <c r="F66" s="17"/>
      <c r="G66" s="17"/>
      <c r="H66" s="17">
        <f t="shared" si="0"/>
        <v>199.31000000000014</v>
      </c>
      <c r="I66" s="17">
        <f t="shared" si="1"/>
        <v>199.31000000000014</v>
      </c>
      <c r="J66" s="17">
        <f t="shared" si="2"/>
        <v>199.31000000000014</v>
      </c>
      <c r="K66" s="17">
        <v>0</v>
      </c>
      <c r="L66" s="17">
        <f t="shared" si="3"/>
        <v>199.31000000000014</v>
      </c>
      <c r="M66" s="17"/>
    </row>
    <row r="67" spans="1:13" x14ac:dyDescent="0.25">
      <c r="A67" s="14">
        <v>62</v>
      </c>
      <c r="B67" s="15">
        <v>40634</v>
      </c>
      <c r="C67" s="15">
        <v>40634</v>
      </c>
      <c r="D67" s="15"/>
      <c r="E67" s="16" t="s">
        <v>22</v>
      </c>
      <c r="F67" s="17"/>
      <c r="G67" s="17">
        <v>190.52</v>
      </c>
      <c r="H67" s="17">
        <f t="shared" si="0"/>
        <v>389.83000000000015</v>
      </c>
      <c r="I67" s="17">
        <f t="shared" si="1"/>
        <v>389.83000000000015</v>
      </c>
      <c r="J67" s="17">
        <f t="shared" si="2"/>
        <v>389.83000000000015</v>
      </c>
      <c r="K67" s="17">
        <v>0</v>
      </c>
      <c r="L67" s="17">
        <f t="shared" si="3"/>
        <v>389.83000000000015</v>
      </c>
      <c r="M67" s="17"/>
    </row>
    <row r="68" spans="1:13" x14ac:dyDescent="0.25">
      <c r="A68" s="14">
        <v>63</v>
      </c>
      <c r="B68" s="15">
        <v>40651</v>
      </c>
      <c r="C68" s="15">
        <v>40665</v>
      </c>
      <c r="D68" s="15"/>
      <c r="E68" s="16" t="s">
        <v>31</v>
      </c>
      <c r="F68" s="17">
        <v>862</v>
      </c>
      <c r="G68" s="17"/>
      <c r="H68" s="17">
        <f t="shared" si="0"/>
        <v>-472.16999999999985</v>
      </c>
      <c r="I68" s="17">
        <f t="shared" si="1"/>
        <v>-472.16999999999985</v>
      </c>
      <c r="J68" s="17">
        <f t="shared" si="2"/>
        <v>-472.16999999999985</v>
      </c>
      <c r="K68" s="17">
        <v>0</v>
      </c>
      <c r="L68" s="17">
        <f t="shared" si="3"/>
        <v>-472.16999999999985</v>
      </c>
      <c r="M68" s="17"/>
    </row>
    <row r="69" spans="1:13" x14ac:dyDescent="0.25">
      <c r="A69" s="14">
        <v>64</v>
      </c>
      <c r="B69" s="15">
        <v>40665</v>
      </c>
      <c r="C69" s="15">
        <v>40665</v>
      </c>
      <c r="D69" s="15"/>
      <c r="E69" s="16" t="s">
        <v>22</v>
      </c>
      <c r="F69" s="17"/>
      <c r="G69" s="17">
        <v>175.02</v>
      </c>
      <c r="H69" s="17">
        <f t="shared" si="0"/>
        <v>-297.14999999999986</v>
      </c>
      <c r="I69" s="17">
        <f t="shared" si="1"/>
        <v>-297.14999999999986</v>
      </c>
      <c r="J69" s="17">
        <f t="shared" si="2"/>
        <v>-297.14999999999986</v>
      </c>
      <c r="K69" s="17">
        <v>0</v>
      </c>
      <c r="L69" s="17">
        <f t="shared" si="3"/>
        <v>-297.14999999999986</v>
      </c>
      <c r="M69" s="17"/>
    </row>
    <row r="70" spans="1:13" x14ac:dyDescent="0.25">
      <c r="A70" s="14">
        <v>65</v>
      </c>
      <c r="B70" s="15">
        <v>40665</v>
      </c>
      <c r="C70" s="15"/>
      <c r="D70" s="15">
        <v>40683</v>
      </c>
      <c r="E70" s="16" t="s">
        <v>169</v>
      </c>
      <c r="F70" s="17"/>
      <c r="G70" s="17"/>
      <c r="H70" s="17">
        <f t="shared" si="0"/>
        <v>-297.14999999999986</v>
      </c>
      <c r="I70" s="17">
        <f t="shared" si="1"/>
        <v>-297.14999999999986</v>
      </c>
      <c r="J70" s="17">
        <f t="shared" si="2"/>
        <v>-297.14999999999986</v>
      </c>
      <c r="K70" s="17">
        <v>0</v>
      </c>
      <c r="L70" s="17">
        <f t="shared" si="3"/>
        <v>-297.14999999999986</v>
      </c>
      <c r="M70" s="17"/>
    </row>
    <row r="71" spans="1:13" x14ac:dyDescent="0.25">
      <c r="A71" s="14">
        <v>66</v>
      </c>
      <c r="B71" s="15">
        <v>40680</v>
      </c>
      <c r="C71" s="15"/>
      <c r="D71" s="15"/>
      <c r="E71" s="16" t="s">
        <v>170</v>
      </c>
      <c r="F71" s="17">
        <v>3406.17</v>
      </c>
      <c r="G71" s="17">
        <v>3406.17</v>
      </c>
      <c r="H71" s="17">
        <f t="shared" ref="H71:H74" si="4">H70-F71+G71</f>
        <v>-297.14999999999964</v>
      </c>
      <c r="I71" s="17">
        <f t="shared" si="1"/>
        <v>-297.14999999999964</v>
      </c>
      <c r="J71" s="17">
        <f t="shared" si="2"/>
        <v>-297.14999999999964</v>
      </c>
      <c r="K71" s="17">
        <v>0</v>
      </c>
      <c r="L71" s="17">
        <f t="shared" si="3"/>
        <v>-297.14999999999964</v>
      </c>
      <c r="M71" s="17"/>
    </row>
    <row r="72" spans="1:13" x14ac:dyDescent="0.25">
      <c r="A72" s="14">
        <v>67</v>
      </c>
      <c r="B72" s="15">
        <v>40680</v>
      </c>
      <c r="C72" s="15"/>
      <c r="D72" s="15"/>
      <c r="E72" s="16" t="s">
        <v>60</v>
      </c>
      <c r="F72" s="17">
        <v>3.05</v>
      </c>
      <c r="G72" s="17"/>
      <c r="H72" s="17">
        <f t="shared" si="4"/>
        <v>-300.19999999999965</v>
      </c>
      <c r="I72" s="17">
        <f t="shared" ref="I72:I74" si="5">I71-F72+G72</f>
        <v>-300.19999999999965</v>
      </c>
      <c r="J72" s="17">
        <f t="shared" ref="J72:J74" si="6">J71+G72-F72</f>
        <v>-300.19999999999965</v>
      </c>
      <c r="K72" s="17">
        <v>0</v>
      </c>
      <c r="L72" s="17">
        <f t="shared" ref="L72:L74" si="7">L71-F72+G72</f>
        <v>-300.19999999999965</v>
      </c>
      <c r="M72" s="17"/>
    </row>
    <row r="73" spans="1:13" x14ac:dyDescent="0.25">
      <c r="A73" s="14">
        <v>68</v>
      </c>
      <c r="B73" s="15">
        <v>40680</v>
      </c>
      <c r="C73" s="15"/>
      <c r="D73" s="15"/>
      <c r="E73" s="16" t="s">
        <v>171</v>
      </c>
      <c r="F73" s="17"/>
      <c r="G73" s="17"/>
      <c r="H73" s="17">
        <f t="shared" si="4"/>
        <v>-300.19999999999965</v>
      </c>
      <c r="I73" s="17">
        <f t="shared" si="5"/>
        <v>-300.19999999999965</v>
      </c>
      <c r="J73" s="17">
        <f t="shared" si="6"/>
        <v>-300.19999999999965</v>
      </c>
      <c r="K73" s="17">
        <v>0</v>
      </c>
      <c r="L73" s="17">
        <f t="shared" si="7"/>
        <v>-300.19999999999965</v>
      </c>
      <c r="M73" s="17"/>
    </row>
    <row r="74" spans="1:13" x14ac:dyDescent="0.25">
      <c r="A74" s="14">
        <v>69</v>
      </c>
      <c r="B74" s="15">
        <v>40680</v>
      </c>
      <c r="C74" s="15"/>
      <c r="D74" s="15"/>
      <c r="E74" s="16" t="s">
        <v>172</v>
      </c>
      <c r="F74" s="17"/>
      <c r="G74" s="17"/>
      <c r="H74" s="17">
        <f t="shared" si="4"/>
        <v>-300.19999999999965</v>
      </c>
      <c r="I74" s="17">
        <f t="shared" si="5"/>
        <v>-300.19999999999965</v>
      </c>
      <c r="J74" s="17">
        <f t="shared" si="6"/>
        <v>-300.19999999999965</v>
      </c>
      <c r="K74" s="17">
        <v>0</v>
      </c>
      <c r="L74" s="17">
        <f t="shared" si="7"/>
        <v>-300.19999999999965</v>
      </c>
      <c r="M74" s="17"/>
    </row>
    <row r="75" spans="1:13" x14ac:dyDescent="0.25">
      <c r="A75" s="14">
        <v>70</v>
      </c>
      <c r="B75" s="15">
        <v>40680</v>
      </c>
      <c r="C75" s="15">
        <v>40695</v>
      </c>
      <c r="D75" s="15"/>
      <c r="E75" s="16" t="s">
        <v>29</v>
      </c>
      <c r="F75" s="17"/>
      <c r="G75" s="17">
        <v>332</v>
      </c>
      <c r="H75" s="17">
        <f>H72-F75+G75</f>
        <v>31.800000000000352</v>
      </c>
      <c r="I75" s="17">
        <f>I72-F75+G75</f>
        <v>31.800000000000352</v>
      </c>
      <c r="J75" s="17">
        <f>J72+G75-F75</f>
        <v>31.800000000000352</v>
      </c>
      <c r="K75" s="17">
        <v>0</v>
      </c>
      <c r="L75" s="17">
        <f>L72-F75+G75</f>
        <v>31.800000000000352</v>
      </c>
      <c r="M75" s="17"/>
    </row>
    <row r="76" spans="1:13" x14ac:dyDescent="0.25">
      <c r="A76" s="14">
        <v>71</v>
      </c>
      <c r="B76" s="15">
        <v>40680</v>
      </c>
      <c r="C76" s="15">
        <v>40695</v>
      </c>
      <c r="D76" s="15"/>
      <c r="E76" s="16" t="s">
        <v>34</v>
      </c>
      <c r="F76" s="17">
        <v>0.36</v>
      </c>
      <c r="G76" s="17"/>
      <c r="H76" s="17">
        <f t="shared" ref="H76:H88" si="8">H75-F76+G76</f>
        <v>31.440000000000353</v>
      </c>
      <c r="I76" s="17">
        <f t="shared" ref="I76:I88" si="9">I75-F76+G76</f>
        <v>31.440000000000353</v>
      </c>
      <c r="J76" s="17">
        <f t="shared" ref="J76:J88" si="10">J75+G76-F76</f>
        <v>31.440000000000353</v>
      </c>
      <c r="K76" s="17">
        <v>0</v>
      </c>
      <c r="L76" s="17">
        <f t="shared" ref="L76:L88" si="11">L75-F76+G76</f>
        <v>31.440000000000353</v>
      </c>
      <c r="M76" s="17"/>
    </row>
    <row r="77" spans="1:13" x14ac:dyDescent="0.25">
      <c r="A77" s="14">
        <v>72</v>
      </c>
      <c r="B77" s="15">
        <v>40680</v>
      </c>
      <c r="C77" s="15">
        <v>40695</v>
      </c>
      <c r="D77" s="15"/>
      <c r="E77" s="16" t="s">
        <v>46</v>
      </c>
      <c r="F77" s="17">
        <v>274</v>
      </c>
      <c r="G77" s="17"/>
      <c r="H77" s="17">
        <f t="shared" si="8"/>
        <v>-242.55999999999966</v>
      </c>
      <c r="I77" s="17">
        <f t="shared" si="9"/>
        <v>-242.55999999999966</v>
      </c>
      <c r="J77" s="17">
        <f t="shared" si="10"/>
        <v>-242.55999999999966</v>
      </c>
      <c r="K77" s="17">
        <v>0</v>
      </c>
      <c r="L77" s="17">
        <f t="shared" si="11"/>
        <v>-242.55999999999966</v>
      </c>
      <c r="M77" s="17"/>
    </row>
    <row r="78" spans="1:13" x14ac:dyDescent="0.25">
      <c r="A78" s="14">
        <v>73</v>
      </c>
      <c r="B78" s="15">
        <v>40695</v>
      </c>
      <c r="C78" s="15">
        <v>40695</v>
      </c>
      <c r="D78" s="15"/>
      <c r="E78" s="16" t="s">
        <v>22</v>
      </c>
      <c r="F78" s="17"/>
      <c r="G78" s="17">
        <v>118.56</v>
      </c>
      <c r="H78" s="17">
        <f t="shared" si="8"/>
        <v>-123.99999999999966</v>
      </c>
      <c r="I78" s="17">
        <f t="shared" si="9"/>
        <v>-123.99999999999966</v>
      </c>
      <c r="J78" s="17">
        <f t="shared" si="10"/>
        <v>-123.99999999999966</v>
      </c>
      <c r="K78" s="17">
        <v>0</v>
      </c>
      <c r="L78" s="17">
        <f t="shared" si="11"/>
        <v>-123.99999999999966</v>
      </c>
      <c r="M78" s="17"/>
    </row>
    <row r="79" spans="1:13" x14ac:dyDescent="0.25">
      <c r="A79" s="14">
        <v>74</v>
      </c>
      <c r="B79" s="15">
        <v>40695</v>
      </c>
      <c r="C79" s="15">
        <v>40695</v>
      </c>
      <c r="D79" s="15"/>
      <c r="E79" s="16" t="s">
        <v>173</v>
      </c>
      <c r="F79" s="17"/>
      <c r="G79" s="17"/>
      <c r="H79" s="17">
        <f t="shared" si="8"/>
        <v>-123.99999999999966</v>
      </c>
      <c r="I79" s="17">
        <f t="shared" si="9"/>
        <v>-123.99999999999966</v>
      </c>
      <c r="J79" s="17">
        <f t="shared" si="10"/>
        <v>-123.99999999999966</v>
      </c>
      <c r="K79" s="17">
        <v>0</v>
      </c>
      <c r="L79" s="17">
        <f t="shared" si="11"/>
        <v>-123.99999999999966</v>
      </c>
      <c r="M79" s="17"/>
    </row>
    <row r="80" spans="1:13" x14ac:dyDescent="0.25">
      <c r="A80" s="14">
        <v>75</v>
      </c>
      <c r="B80" s="15">
        <v>40695</v>
      </c>
      <c r="C80" s="15"/>
      <c r="D80" s="15"/>
      <c r="E80" s="16" t="s">
        <v>174</v>
      </c>
      <c r="F80" s="17"/>
      <c r="G80" s="17"/>
      <c r="H80" s="17">
        <f t="shared" si="8"/>
        <v>-123.99999999999966</v>
      </c>
      <c r="I80" s="17">
        <f t="shared" si="9"/>
        <v>-123.99999999999966</v>
      </c>
      <c r="J80" s="17">
        <f t="shared" si="10"/>
        <v>-123.99999999999966</v>
      </c>
      <c r="K80" s="17">
        <v>0</v>
      </c>
      <c r="L80" s="17">
        <f t="shared" si="11"/>
        <v>-123.99999999999966</v>
      </c>
      <c r="M80" s="17"/>
    </row>
    <row r="81" spans="1:13" x14ac:dyDescent="0.25">
      <c r="A81" s="14">
        <v>76</v>
      </c>
      <c r="B81" s="15">
        <v>40701</v>
      </c>
      <c r="C81" s="15"/>
      <c r="D81" s="15"/>
      <c r="E81" s="16" t="s">
        <v>31</v>
      </c>
      <c r="F81" s="17">
        <v>3641</v>
      </c>
      <c r="G81" s="17">
        <v>3641</v>
      </c>
      <c r="H81" s="17">
        <f>H79-F81+G81</f>
        <v>-123.99999999999955</v>
      </c>
      <c r="I81" s="17">
        <f>I79-F81+G81</f>
        <v>-123.99999999999955</v>
      </c>
      <c r="J81" s="17">
        <f>J79+G81-F81</f>
        <v>-123.99999999999955</v>
      </c>
      <c r="K81" s="17">
        <v>0</v>
      </c>
      <c r="L81" s="17">
        <f>L79-F81+G81</f>
        <v>-123.99999999999955</v>
      </c>
      <c r="M81" s="17"/>
    </row>
    <row r="82" spans="1:13" x14ac:dyDescent="0.25">
      <c r="A82" s="14">
        <v>77</v>
      </c>
      <c r="B82" s="15">
        <v>40703</v>
      </c>
      <c r="C82" s="15"/>
      <c r="D82" s="15"/>
      <c r="E82" s="16" t="s">
        <v>175</v>
      </c>
      <c r="F82" s="17"/>
      <c r="G82" s="17"/>
      <c r="H82" s="17">
        <f>H80-F82+G82</f>
        <v>-123.99999999999966</v>
      </c>
      <c r="I82" s="17">
        <f>I80-F82+G82</f>
        <v>-123.99999999999966</v>
      </c>
      <c r="J82" s="17">
        <f>J80+G82-F82</f>
        <v>-123.99999999999966</v>
      </c>
      <c r="K82" s="17">
        <v>0</v>
      </c>
      <c r="L82" s="17">
        <f>L80-F82+G82</f>
        <v>-123.99999999999966</v>
      </c>
      <c r="M82" s="17" t="s">
        <v>87</v>
      </c>
    </row>
    <row r="83" spans="1:13" x14ac:dyDescent="0.25">
      <c r="A83" s="14">
        <v>78</v>
      </c>
      <c r="B83" s="15">
        <v>40724</v>
      </c>
      <c r="C83" s="15">
        <v>40724</v>
      </c>
      <c r="D83" s="15">
        <v>40745</v>
      </c>
      <c r="E83" s="16" t="s">
        <v>22</v>
      </c>
      <c r="F83" s="17"/>
      <c r="G83" s="17">
        <v>85.5</v>
      </c>
      <c r="H83" s="17">
        <f>H81-F83+G83</f>
        <v>-38.499999999999545</v>
      </c>
      <c r="I83" s="17">
        <f>I81-F83+G83</f>
        <v>-38.499999999999545</v>
      </c>
      <c r="J83" s="17">
        <f>J81+G83-F83</f>
        <v>-38.499999999999545</v>
      </c>
      <c r="K83" s="17">
        <v>0</v>
      </c>
      <c r="L83" s="17">
        <f>L81-F83+G83</f>
        <v>-38.499999999999545</v>
      </c>
      <c r="M83" s="17"/>
    </row>
    <row r="84" spans="1:13" x14ac:dyDescent="0.25">
      <c r="A84" s="14">
        <v>79</v>
      </c>
      <c r="B84" s="15">
        <v>40724</v>
      </c>
      <c r="C84" s="15"/>
      <c r="D84" s="15">
        <v>40745</v>
      </c>
      <c r="E84" s="16" t="s">
        <v>176</v>
      </c>
      <c r="F84" s="17"/>
      <c r="G84" s="17"/>
      <c r="H84" s="17">
        <f t="shared" si="8"/>
        <v>-38.499999999999545</v>
      </c>
      <c r="I84" s="17">
        <f t="shared" si="9"/>
        <v>-38.499999999999545</v>
      </c>
      <c r="J84" s="17">
        <f t="shared" si="10"/>
        <v>-38.499999999999545</v>
      </c>
      <c r="K84" s="17">
        <v>0</v>
      </c>
      <c r="L84" s="17">
        <f t="shared" si="11"/>
        <v>-38.499999999999545</v>
      </c>
      <c r="M84" s="17"/>
    </row>
    <row r="85" spans="1:13" x14ac:dyDescent="0.25">
      <c r="A85" s="14">
        <v>80</v>
      </c>
      <c r="B85" s="15">
        <v>40729</v>
      </c>
      <c r="C85" s="15">
        <v>40729</v>
      </c>
      <c r="D85" s="15"/>
      <c r="E85" s="16" t="s">
        <v>22</v>
      </c>
      <c r="F85" s="17"/>
      <c r="G85" s="17">
        <v>8.65</v>
      </c>
      <c r="H85" s="17">
        <f t="shared" si="8"/>
        <v>-29.849999999999547</v>
      </c>
      <c r="I85" s="17">
        <f t="shared" si="9"/>
        <v>-29.849999999999547</v>
      </c>
      <c r="J85" s="17">
        <f t="shared" si="10"/>
        <v>-29.849999999999547</v>
      </c>
      <c r="K85" s="17">
        <v>0</v>
      </c>
      <c r="L85" s="17">
        <f t="shared" si="11"/>
        <v>-29.849999999999547</v>
      </c>
      <c r="M85" s="17"/>
    </row>
    <row r="86" spans="1:13" x14ac:dyDescent="0.25">
      <c r="A86" s="14">
        <v>81</v>
      </c>
      <c r="B86" s="15">
        <v>40729</v>
      </c>
      <c r="C86" s="15">
        <v>40729</v>
      </c>
      <c r="D86" s="15"/>
      <c r="E86" s="16" t="s">
        <v>46</v>
      </c>
      <c r="F86" s="17">
        <v>332</v>
      </c>
      <c r="G86" s="17"/>
      <c r="H86" s="17">
        <f t="shared" si="8"/>
        <v>-361.84999999999957</v>
      </c>
      <c r="I86" s="17">
        <f t="shared" si="9"/>
        <v>-361.84999999999957</v>
      </c>
      <c r="J86" s="17">
        <f t="shared" si="10"/>
        <v>-361.84999999999957</v>
      </c>
      <c r="K86" s="17">
        <v>0</v>
      </c>
      <c r="L86" s="17">
        <f t="shared" si="11"/>
        <v>-361.84999999999957</v>
      </c>
      <c r="M86" s="17"/>
    </row>
    <row r="87" spans="1:13" x14ac:dyDescent="0.25">
      <c r="A87" s="14">
        <v>82</v>
      </c>
      <c r="B87" s="15">
        <v>40729</v>
      </c>
      <c r="C87" s="15">
        <v>40729</v>
      </c>
      <c r="D87" s="15"/>
      <c r="E87" s="16" t="s">
        <v>34</v>
      </c>
      <c r="F87" s="17">
        <v>7.0000000000000007E-2</v>
      </c>
      <c r="G87" s="17"/>
      <c r="H87" s="17">
        <f t="shared" si="8"/>
        <v>-361.91999999999956</v>
      </c>
      <c r="I87" s="17">
        <f t="shared" si="9"/>
        <v>-361.91999999999956</v>
      </c>
      <c r="J87" s="17">
        <f t="shared" si="10"/>
        <v>-361.91999999999956</v>
      </c>
      <c r="K87" s="17">
        <v>0</v>
      </c>
      <c r="L87" s="17">
        <f t="shared" si="11"/>
        <v>-361.91999999999956</v>
      </c>
      <c r="M87" s="17"/>
    </row>
    <row r="88" spans="1:13" x14ac:dyDescent="0.25">
      <c r="A88" s="14">
        <v>83</v>
      </c>
      <c r="B88" s="15">
        <v>40729</v>
      </c>
      <c r="C88" s="15"/>
      <c r="D88" s="15">
        <v>40749</v>
      </c>
      <c r="E88" s="16" t="s">
        <v>177</v>
      </c>
      <c r="F88" s="17"/>
      <c r="G88" s="17"/>
      <c r="H88" s="17">
        <f t="shared" si="8"/>
        <v>-361.91999999999956</v>
      </c>
      <c r="I88" s="17">
        <f t="shared" si="9"/>
        <v>-361.91999999999956</v>
      </c>
      <c r="J88" s="17">
        <f t="shared" si="10"/>
        <v>-361.91999999999956</v>
      </c>
      <c r="K88" s="17">
        <v>0</v>
      </c>
      <c r="L88" s="17">
        <f t="shared" si="11"/>
        <v>-361.91999999999956</v>
      </c>
      <c r="M88" s="17"/>
    </row>
    <row r="89" spans="1:13" x14ac:dyDescent="0.25">
      <c r="B89" s="1"/>
      <c r="C89" s="1"/>
      <c r="D89" s="2"/>
    </row>
    <row r="90" spans="1:13" x14ac:dyDescent="0.25">
      <c r="B90" s="1"/>
      <c r="C90" s="1"/>
      <c r="D90" s="2"/>
      <c r="E90" s="6" t="s">
        <v>6</v>
      </c>
      <c r="F90" s="5"/>
      <c r="G90" s="5"/>
      <c r="H90" s="9" t="s">
        <v>7</v>
      </c>
      <c r="I90" s="9" t="s">
        <v>8</v>
      </c>
    </row>
    <row r="91" spans="1:13" x14ac:dyDescent="0.25">
      <c r="B91" s="1"/>
      <c r="C91" s="1"/>
      <c r="D91" s="2"/>
      <c r="E91" s="5"/>
      <c r="F91" s="5"/>
      <c r="G91" s="5"/>
      <c r="H91" s="10" t="s">
        <v>3</v>
      </c>
      <c r="I91" s="10" t="s">
        <v>4</v>
      </c>
    </row>
    <row r="92" spans="1:13" x14ac:dyDescent="0.25">
      <c r="B92" s="1"/>
      <c r="C92" s="1"/>
      <c r="D92" s="2"/>
      <c r="E92" s="7" t="s">
        <v>178</v>
      </c>
      <c r="F92" s="8"/>
      <c r="G92" s="8"/>
      <c r="H92" s="3">
        <f>H88</f>
        <v>-361.91999999999956</v>
      </c>
      <c r="I92" s="3">
        <f>J88</f>
        <v>-361.91999999999956</v>
      </c>
    </row>
    <row r="93" spans="1:13" x14ac:dyDescent="0.25">
      <c r="E93" s="5"/>
      <c r="F93" s="5"/>
      <c r="G93" s="5"/>
      <c r="H93" s="5"/>
      <c r="I93" s="5"/>
    </row>
  </sheetData>
  <mergeCells count="14">
    <mergeCell ref="J3:J5"/>
    <mergeCell ref="K3:K5"/>
    <mergeCell ref="L3:L5"/>
    <mergeCell ref="M3:M5"/>
    <mergeCell ref="A1:M1"/>
    <mergeCell ref="A3:A5"/>
    <mergeCell ref="B3:B5"/>
    <mergeCell ref="C3:C5"/>
    <mergeCell ref="D3:D5"/>
    <mergeCell ref="E3:E5"/>
    <mergeCell ref="F3:F5"/>
    <mergeCell ref="G3:G5"/>
    <mergeCell ref="H3:H5"/>
    <mergeCell ref="I3:I5"/>
  </mergeCells>
  <pageMargins left="0.25" right="0.25" top="0.75" bottom="0.75" header="0.3" footer="0.3"/>
  <pageSetup paperSize="5" orientation="landscape" r:id="rId1"/>
  <headerFooter>
    <oddFooter>Page 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1"/>
  <sheetViews>
    <sheetView view="pageLayout" zoomScaleNormal="100" workbookViewId="0">
      <selection activeCell="B3" sqref="B3:B5"/>
    </sheetView>
  </sheetViews>
  <sheetFormatPr defaultColWidth="9.140625" defaultRowHeight="15" x14ac:dyDescent="0.25"/>
  <cols>
    <col min="1" max="1" width="5.7109375" customWidth="1"/>
    <col min="2" max="3" width="8.28515625" customWidth="1"/>
    <col min="4" max="4" width="8.85546875" customWidth="1"/>
    <col min="5" max="5" width="22.7109375" customWidth="1"/>
    <col min="6" max="11" width="8.85546875" customWidth="1"/>
    <col min="12" max="12" width="9.42578125" customWidth="1"/>
    <col min="13" max="13" width="54.85546875" customWidth="1"/>
  </cols>
  <sheetData>
    <row r="1" spans="1:13" x14ac:dyDescent="0.25">
      <c r="A1" s="48" t="s">
        <v>1201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</row>
    <row r="2" spans="1:13" x14ac:dyDescent="0.25">
      <c r="A2" s="4"/>
      <c r="B2" s="4"/>
    </row>
    <row r="3" spans="1:13" ht="15" customHeight="1" x14ac:dyDescent="0.25">
      <c r="A3" s="45" t="s">
        <v>10</v>
      </c>
      <c r="B3" s="45" t="s">
        <v>11</v>
      </c>
      <c r="C3" s="45" t="s">
        <v>12</v>
      </c>
      <c r="D3" s="45" t="s">
        <v>19</v>
      </c>
      <c r="E3" s="45" t="s">
        <v>13</v>
      </c>
      <c r="F3" s="45" t="s">
        <v>14</v>
      </c>
      <c r="G3" s="45" t="s">
        <v>15</v>
      </c>
      <c r="H3" s="45" t="s">
        <v>16</v>
      </c>
      <c r="I3" s="45" t="s">
        <v>17</v>
      </c>
      <c r="J3" s="45" t="s">
        <v>18</v>
      </c>
      <c r="K3" s="45" t="s">
        <v>97</v>
      </c>
      <c r="L3" s="45" t="s">
        <v>98</v>
      </c>
      <c r="M3" s="45" t="s">
        <v>99</v>
      </c>
    </row>
    <row r="4" spans="1:13" ht="15" customHeight="1" x14ac:dyDescent="0.25">
      <c r="A4" s="46"/>
      <c r="B4" s="46"/>
      <c r="C4" s="46"/>
      <c r="D4" s="46"/>
      <c r="E4" s="46"/>
      <c r="F4" s="46" t="s">
        <v>1</v>
      </c>
      <c r="G4" s="46" t="s">
        <v>2</v>
      </c>
      <c r="H4" s="46"/>
      <c r="I4" s="46"/>
      <c r="J4" s="46"/>
      <c r="K4" s="46" t="s">
        <v>100</v>
      </c>
      <c r="L4" s="46"/>
      <c r="M4" s="46"/>
    </row>
    <row r="5" spans="1:13" x14ac:dyDescent="0.25">
      <c r="A5" s="47"/>
      <c r="B5" s="47"/>
      <c r="C5" s="47"/>
      <c r="D5" s="47"/>
      <c r="E5" s="47"/>
      <c r="F5" s="47"/>
      <c r="G5" s="47"/>
      <c r="H5" s="47"/>
      <c r="I5" s="47"/>
      <c r="J5" s="47"/>
      <c r="K5" s="47" t="s">
        <v>101</v>
      </c>
      <c r="L5" s="47"/>
      <c r="M5" s="47"/>
    </row>
    <row r="6" spans="1:13" x14ac:dyDescent="0.25">
      <c r="A6" s="14">
        <v>1</v>
      </c>
      <c r="B6" s="15"/>
      <c r="C6" s="15"/>
      <c r="D6" s="16"/>
      <c r="E6" s="16" t="s">
        <v>0</v>
      </c>
      <c r="F6" s="17"/>
      <c r="G6" s="17"/>
      <c r="H6" s="17">
        <v>1415.42</v>
      </c>
      <c r="I6" s="17">
        <v>1415.42</v>
      </c>
      <c r="J6" s="17">
        <v>1415.42</v>
      </c>
      <c r="K6" s="17">
        <v>0</v>
      </c>
      <c r="L6" s="17">
        <v>1415.42</v>
      </c>
      <c r="M6" s="17" t="s">
        <v>1202</v>
      </c>
    </row>
    <row r="7" spans="1:13" x14ac:dyDescent="0.25">
      <c r="A7" s="14">
        <v>2</v>
      </c>
      <c r="B7" s="15">
        <v>40087</v>
      </c>
      <c r="C7" s="15">
        <v>40087</v>
      </c>
      <c r="D7" s="15"/>
      <c r="E7" s="16" t="s">
        <v>22</v>
      </c>
      <c r="F7" s="17"/>
      <c r="G7" s="17">
        <v>146.25</v>
      </c>
      <c r="H7" s="17">
        <f t="shared" ref="H7:H70" si="0">H6-F7+G7</f>
        <v>1561.67</v>
      </c>
      <c r="I7" s="17">
        <f>I6-F7+G7</f>
        <v>1561.67</v>
      </c>
      <c r="J7" s="17">
        <f>J6+G7-F7</f>
        <v>1561.67</v>
      </c>
      <c r="K7" s="17">
        <v>0</v>
      </c>
      <c r="L7" s="17">
        <f>L6-F7+G7</f>
        <v>1561.67</v>
      </c>
      <c r="M7" s="17"/>
    </row>
    <row r="8" spans="1:13" x14ac:dyDescent="0.25">
      <c r="A8" s="14">
        <v>3</v>
      </c>
      <c r="B8" s="15">
        <v>40087</v>
      </c>
      <c r="C8" s="15"/>
      <c r="D8" s="15">
        <v>40107</v>
      </c>
      <c r="E8" s="16" t="s">
        <v>1203</v>
      </c>
      <c r="F8" s="17"/>
      <c r="G8" s="17"/>
      <c r="H8" s="17">
        <f t="shared" si="0"/>
        <v>1561.67</v>
      </c>
      <c r="I8" s="17">
        <f t="shared" ref="I8:I71" si="1">I7-F8+G8</f>
        <v>1561.67</v>
      </c>
      <c r="J8" s="17">
        <f t="shared" ref="J8:J71" si="2">J7+G8-F8</f>
        <v>1561.67</v>
      </c>
      <c r="K8" s="17">
        <v>0</v>
      </c>
      <c r="L8" s="17">
        <f t="shared" ref="L8:L71" si="3">L7-F8+G8</f>
        <v>1561.67</v>
      </c>
      <c r="M8" s="17"/>
    </row>
    <row r="9" spans="1:13" x14ac:dyDescent="0.25">
      <c r="A9" s="14">
        <v>4</v>
      </c>
      <c r="B9" s="15">
        <v>40088</v>
      </c>
      <c r="C9" s="15"/>
      <c r="D9" s="15">
        <v>40102</v>
      </c>
      <c r="E9" s="16" t="s">
        <v>1204</v>
      </c>
      <c r="F9" s="17"/>
      <c r="G9" s="17"/>
      <c r="H9" s="17">
        <f t="shared" si="0"/>
        <v>1561.67</v>
      </c>
      <c r="I9" s="17">
        <f t="shared" si="1"/>
        <v>1561.67</v>
      </c>
      <c r="J9" s="17">
        <f t="shared" si="2"/>
        <v>1561.67</v>
      </c>
      <c r="K9" s="17">
        <v>0</v>
      </c>
      <c r="L9" s="17">
        <f t="shared" si="3"/>
        <v>1561.67</v>
      </c>
      <c r="M9" s="17" t="s">
        <v>900</v>
      </c>
    </row>
    <row r="10" spans="1:13" x14ac:dyDescent="0.25">
      <c r="A10" s="14">
        <v>5</v>
      </c>
      <c r="B10" s="15">
        <v>40093</v>
      </c>
      <c r="C10" s="15">
        <v>40116</v>
      </c>
      <c r="D10" s="15"/>
      <c r="E10" s="16" t="s">
        <v>21</v>
      </c>
      <c r="F10" s="17"/>
      <c r="G10" s="17">
        <v>1.23</v>
      </c>
      <c r="H10" s="17">
        <f t="shared" si="0"/>
        <v>1562.9</v>
      </c>
      <c r="I10" s="17">
        <f t="shared" si="1"/>
        <v>1562.9</v>
      </c>
      <c r="J10" s="17">
        <f t="shared" si="2"/>
        <v>1562.9</v>
      </c>
      <c r="K10" s="17">
        <v>0</v>
      </c>
      <c r="L10" s="17">
        <f t="shared" si="3"/>
        <v>1562.9</v>
      </c>
      <c r="M10" s="17"/>
    </row>
    <row r="11" spans="1:13" x14ac:dyDescent="0.25">
      <c r="A11" s="14">
        <v>6</v>
      </c>
      <c r="B11" s="15">
        <v>40095</v>
      </c>
      <c r="C11" s="15">
        <v>40116</v>
      </c>
      <c r="D11" s="15"/>
      <c r="E11" s="16" t="s">
        <v>32</v>
      </c>
      <c r="F11" s="17">
        <v>235</v>
      </c>
      <c r="G11" s="17"/>
      <c r="H11" s="17">
        <f t="shared" si="0"/>
        <v>1327.9</v>
      </c>
      <c r="I11" s="17">
        <f t="shared" si="1"/>
        <v>1327.9</v>
      </c>
      <c r="J11" s="17">
        <f t="shared" si="2"/>
        <v>1327.9</v>
      </c>
      <c r="K11" s="17">
        <v>0</v>
      </c>
      <c r="L11" s="17">
        <f t="shared" si="3"/>
        <v>1327.9</v>
      </c>
      <c r="M11" s="17"/>
    </row>
    <row r="12" spans="1:13" x14ac:dyDescent="0.25">
      <c r="A12" s="14">
        <v>7</v>
      </c>
      <c r="B12" s="15">
        <v>40107</v>
      </c>
      <c r="C12" s="15"/>
      <c r="D12" s="15"/>
      <c r="E12" s="16" t="s">
        <v>1205</v>
      </c>
      <c r="F12" s="17"/>
      <c r="G12" s="17"/>
      <c r="H12" s="17">
        <f t="shared" si="0"/>
        <v>1327.9</v>
      </c>
      <c r="I12" s="17">
        <f t="shared" si="1"/>
        <v>1327.9</v>
      </c>
      <c r="J12" s="17">
        <f t="shared" si="2"/>
        <v>1327.9</v>
      </c>
      <c r="K12" s="17">
        <v>0</v>
      </c>
      <c r="L12" s="17">
        <f t="shared" si="3"/>
        <v>1327.9</v>
      </c>
      <c r="M12" s="17"/>
    </row>
    <row r="13" spans="1:13" x14ac:dyDescent="0.25">
      <c r="A13" s="14">
        <v>8</v>
      </c>
      <c r="B13" s="15">
        <v>40108</v>
      </c>
      <c r="C13" s="27"/>
      <c r="D13" s="15"/>
      <c r="E13" s="16" t="s">
        <v>27</v>
      </c>
      <c r="F13" s="17"/>
      <c r="G13" s="17"/>
      <c r="H13" s="17">
        <f t="shared" si="0"/>
        <v>1327.9</v>
      </c>
      <c r="I13" s="17">
        <f>I12-F13+G13-224</f>
        <v>1103.9000000000001</v>
      </c>
      <c r="J13" s="17">
        <f t="shared" si="2"/>
        <v>1327.9</v>
      </c>
      <c r="K13" s="17">
        <v>224</v>
      </c>
      <c r="L13" s="17">
        <f t="shared" si="3"/>
        <v>1327.9</v>
      </c>
      <c r="M13" s="17" t="s">
        <v>1206</v>
      </c>
    </row>
    <row r="14" spans="1:13" x14ac:dyDescent="0.25">
      <c r="A14" s="14">
        <v>9</v>
      </c>
      <c r="B14" s="15">
        <v>40108</v>
      </c>
      <c r="C14" s="15">
        <v>40116</v>
      </c>
      <c r="D14" s="15"/>
      <c r="E14" s="16" t="s">
        <v>28</v>
      </c>
      <c r="F14" s="17"/>
      <c r="G14" s="17">
        <v>37</v>
      </c>
      <c r="H14" s="17">
        <f t="shared" si="0"/>
        <v>1364.9</v>
      </c>
      <c r="I14" s="17">
        <f t="shared" si="1"/>
        <v>1140.9000000000001</v>
      </c>
      <c r="J14" s="17">
        <f t="shared" si="2"/>
        <v>1364.9</v>
      </c>
      <c r="K14" s="17">
        <v>224</v>
      </c>
      <c r="L14" s="17">
        <f t="shared" si="3"/>
        <v>1364.9</v>
      </c>
      <c r="M14" s="17"/>
    </row>
    <row r="15" spans="1:13" x14ac:dyDescent="0.25">
      <c r="A15" s="14">
        <v>10</v>
      </c>
      <c r="B15" s="15">
        <v>40112</v>
      </c>
      <c r="C15" s="15">
        <v>40116</v>
      </c>
      <c r="D15" s="15"/>
      <c r="E15" s="16" t="s">
        <v>31</v>
      </c>
      <c r="F15" s="17">
        <v>224</v>
      </c>
      <c r="G15" s="17"/>
      <c r="H15" s="17">
        <f t="shared" si="0"/>
        <v>1140.9000000000001</v>
      </c>
      <c r="I15" s="17">
        <f t="shared" si="1"/>
        <v>916.90000000000009</v>
      </c>
      <c r="J15" s="17">
        <f t="shared" si="2"/>
        <v>1140.9000000000001</v>
      </c>
      <c r="K15" s="17">
        <v>224</v>
      </c>
      <c r="L15" s="17">
        <f t="shared" si="3"/>
        <v>1140.9000000000001</v>
      </c>
      <c r="M15" s="17" t="s">
        <v>96</v>
      </c>
    </row>
    <row r="16" spans="1:13" x14ac:dyDescent="0.25">
      <c r="A16" s="14">
        <v>11</v>
      </c>
      <c r="B16" s="15">
        <v>40116</v>
      </c>
      <c r="C16" s="15">
        <v>40116</v>
      </c>
      <c r="D16" s="15"/>
      <c r="E16" s="16" t="s">
        <v>22</v>
      </c>
      <c r="F16" s="17"/>
      <c r="G16" s="17">
        <v>142.79</v>
      </c>
      <c r="H16" s="17">
        <f t="shared" si="0"/>
        <v>1283.69</v>
      </c>
      <c r="I16" s="17">
        <f t="shared" si="1"/>
        <v>1059.69</v>
      </c>
      <c r="J16" s="17">
        <f t="shared" si="2"/>
        <v>1283.69</v>
      </c>
      <c r="K16" s="17">
        <v>224</v>
      </c>
      <c r="L16" s="17">
        <f t="shared" si="3"/>
        <v>1283.69</v>
      </c>
      <c r="M16" s="17"/>
    </row>
    <row r="17" spans="1:13" x14ac:dyDescent="0.25">
      <c r="A17" s="14">
        <v>12</v>
      </c>
      <c r="B17" s="15">
        <v>40116</v>
      </c>
      <c r="C17" s="15"/>
      <c r="D17" s="15">
        <v>40136</v>
      </c>
      <c r="E17" s="16" t="s">
        <v>1207</v>
      </c>
      <c r="F17" s="17"/>
      <c r="G17" s="17"/>
      <c r="H17" s="17">
        <f t="shared" si="0"/>
        <v>1283.69</v>
      </c>
      <c r="I17" s="17">
        <f t="shared" si="1"/>
        <v>1059.69</v>
      </c>
      <c r="J17" s="17">
        <f t="shared" si="2"/>
        <v>1283.69</v>
      </c>
      <c r="K17" s="17">
        <v>224</v>
      </c>
      <c r="L17" s="17">
        <f t="shared" si="3"/>
        <v>1283.69</v>
      </c>
      <c r="M17" s="17"/>
    </row>
    <row r="18" spans="1:13" x14ac:dyDescent="0.25">
      <c r="A18" s="14">
        <v>13</v>
      </c>
      <c r="B18" s="15">
        <v>40149</v>
      </c>
      <c r="C18" s="15">
        <v>40149</v>
      </c>
      <c r="D18" s="15"/>
      <c r="E18" s="16" t="s">
        <v>22</v>
      </c>
      <c r="F18" s="17"/>
      <c r="G18" s="17">
        <v>218.75</v>
      </c>
      <c r="H18" s="17">
        <f t="shared" si="0"/>
        <v>1502.44</v>
      </c>
      <c r="I18" s="17">
        <f t="shared" si="1"/>
        <v>1278.44</v>
      </c>
      <c r="J18" s="17">
        <f t="shared" si="2"/>
        <v>1502.44</v>
      </c>
      <c r="K18" s="17">
        <v>224</v>
      </c>
      <c r="L18" s="17">
        <f t="shared" si="3"/>
        <v>1502.44</v>
      </c>
      <c r="M18" s="17"/>
    </row>
    <row r="19" spans="1:13" x14ac:dyDescent="0.25">
      <c r="A19" s="14">
        <v>14</v>
      </c>
      <c r="B19" s="15">
        <v>40149</v>
      </c>
      <c r="C19" s="15"/>
      <c r="D19" s="15">
        <v>40169</v>
      </c>
      <c r="E19" s="16" t="s">
        <v>1208</v>
      </c>
      <c r="F19" s="17"/>
      <c r="G19" s="17"/>
      <c r="H19" s="17">
        <f t="shared" si="0"/>
        <v>1502.44</v>
      </c>
      <c r="I19" s="17">
        <f t="shared" si="1"/>
        <v>1278.44</v>
      </c>
      <c r="J19" s="17">
        <f t="shared" si="2"/>
        <v>1502.44</v>
      </c>
      <c r="K19" s="17">
        <v>224</v>
      </c>
      <c r="L19" s="17">
        <f t="shared" si="3"/>
        <v>1502.44</v>
      </c>
      <c r="M19" s="17"/>
    </row>
    <row r="20" spans="1:13" x14ac:dyDescent="0.25">
      <c r="A20" s="14">
        <v>15</v>
      </c>
      <c r="B20" s="15">
        <v>40165</v>
      </c>
      <c r="C20" s="15">
        <v>40178</v>
      </c>
      <c r="D20" s="15"/>
      <c r="E20" s="16" t="s">
        <v>31</v>
      </c>
      <c r="F20" s="17">
        <v>1000</v>
      </c>
      <c r="G20" s="17"/>
      <c r="H20" s="17">
        <f t="shared" si="0"/>
        <v>502.44000000000005</v>
      </c>
      <c r="I20" s="17">
        <f t="shared" si="1"/>
        <v>278.44000000000005</v>
      </c>
      <c r="J20" s="17">
        <f t="shared" si="2"/>
        <v>502.44000000000005</v>
      </c>
      <c r="K20" s="17">
        <v>224</v>
      </c>
      <c r="L20" s="17">
        <f t="shared" si="3"/>
        <v>502.44000000000005</v>
      </c>
      <c r="M20" s="17" t="s">
        <v>96</v>
      </c>
    </row>
    <row r="21" spans="1:13" x14ac:dyDescent="0.25">
      <c r="A21" s="14">
        <v>16</v>
      </c>
      <c r="B21" s="15">
        <v>40178</v>
      </c>
      <c r="C21" s="15">
        <v>40178</v>
      </c>
      <c r="D21" s="15"/>
      <c r="E21" s="16" t="s">
        <v>22</v>
      </c>
      <c r="F21" s="17"/>
      <c r="G21" s="17">
        <v>262.70999999999998</v>
      </c>
      <c r="H21" s="17">
        <f t="shared" si="0"/>
        <v>765.15000000000009</v>
      </c>
      <c r="I21" s="17">
        <f t="shared" si="1"/>
        <v>541.15000000000009</v>
      </c>
      <c r="J21" s="17">
        <f t="shared" si="2"/>
        <v>765.15000000000009</v>
      </c>
      <c r="K21" s="17">
        <v>224</v>
      </c>
      <c r="L21" s="17">
        <f t="shared" si="3"/>
        <v>765.15000000000009</v>
      </c>
      <c r="M21" s="17"/>
    </row>
    <row r="22" spans="1:13" x14ac:dyDescent="0.25">
      <c r="A22" s="14">
        <v>17</v>
      </c>
      <c r="B22" s="15">
        <v>40178</v>
      </c>
      <c r="C22" s="15"/>
      <c r="D22" s="15">
        <v>40200</v>
      </c>
      <c r="E22" s="16" t="s">
        <v>1209</v>
      </c>
      <c r="F22" s="17"/>
      <c r="G22" s="17"/>
      <c r="H22" s="17">
        <f t="shared" si="0"/>
        <v>765.15000000000009</v>
      </c>
      <c r="I22" s="17">
        <f t="shared" si="1"/>
        <v>541.15000000000009</v>
      </c>
      <c r="J22" s="17">
        <f t="shared" si="2"/>
        <v>765.15000000000009</v>
      </c>
      <c r="K22" s="17">
        <v>224</v>
      </c>
      <c r="L22" s="17">
        <f t="shared" si="3"/>
        <v>765.15000000000009</v>
      </c>
      <c r="M22" s="17"/>
    </row>
    <row r="23" spans="1:13" x14ac:dyDescent="0.25">
      <c r="A23" s="14">
        <v>18</v>
      </c>
      <c r="B23" s="15">
        <v>40179</v>
      </c>
      <c r="C23" s="15">
        <v>40210</v>
      </c>
      <c r="D23" s="15"/>
      <c r="E23" s="16" t="s">
        <v>34</v>
      </c>
      <c r="F23" s="17">
        <v>0.46</v>
      </c>
      <c r="G23" s="17"/>
      <c r="H23" s="17">
        <f t="shared" si="0"/>
        <v>764.69</v>
      </c>
      <c r="I23" s="17">
        <f t="shared" si="1"/>
        <v>540.69000000000005</v>
      </c>
      <c r="J23" s="17">
        <f t="shared" si="2"/>
        <v>764.69</v>
      </c>
      <c r="K23" s="17">
        <v>224</v>
      </c>
      <c r="L23" s="17">
        <f t="shared" si="3"/>
        <v>764.69</v>
      </c>
      <c r="M23" s="17"/>
    </row>
    <row r="24" spans="1:13" x14ac:dyDescent="0.25">
      <c r="A24" s="14">
        <v>19</v>
      </c>
      <c r="B24" s="15">
        <v>40193</v>
      </c>
      <c r="C24" s="15">
        <v>40210</v>
      </c>
      <c r="D24" s="15"/>
      <c r="E24" s="16" t="s">
        <v>21</v>
      </c>
      <c r="F24" s="17"/>
      <c r="G24" s="17">
        <v>8.5399999999999991</v>
      </c>
      <c r="H24" s="17">
        <f t="shared" si="0"/>
        <v>773.23</v>
      </c>
      <c r="I24" s="17">
        <f t="shared" si="1"/>
        <v>549.23</v>
      </c>
      <c r="J24" s="17">
        <f t="shared" si="2"/>
        <v>773.23</v>
      </c>
      <c r="K24" s="17">
        <v>224</v>
      </c>
      <c r="L24" s="17">
        <f t="shared" si="3"/>
        <v>773.23</v>
      </c>
      <c r="M24" s="17"/>
    </row>
    <row r="25" spans="1:13" x14ac:dyDescent="0.25">
      <c r="A25" s="14">
        <v>20</v>
      </c>
      <c r="B25" s="15">
        <v>40210</v>
      </c>
      <c r="C25" s="15">
        <v>40210</v>
      </c>
      <c r="D25" s="15"/>
      <c r="E25" s="16" t="s">
        <v>22</v>
      </c>
      <c r="F25" s="17"/>
      <c r="G25" s="17">
        <v>248.89</v>
      </c>
      <c r="H25" s="17">
        <f t="shared" si="0"/>
        <v>1022.12</v>
      </c>
      <c r="I25" s="17">
        <f t="shared" si="1"/>
        <v>798.12</v>
      </c>
      <c r="J25" s="17">
        <f t="shared" si="2"/>
        <v>1022.12</v>
      </c>
      <c r="K25" s="17">
        <v>224</v>
      </c>
      <c r="L25" s="17">
        <f t="shared" si="3"/>
        <v>1022.12</v>
      </c>
      <c r="M25" s="17"/>
    </row>
    <row r="26" spans="1:13" x14ac:dyDescent="0.25">
      <c r="A26" s="14">
        <v>21</v>
      </c>
      <c r="B26" s="15">
        <v>40210</v>
      </c>
      <c r="C26" s="15"/>
      <c r="D26" s="15">
        <v>40231</v>
      </c>
      <c r="E26" s="16" t="s">
        <v>1210</v>
      </c>
      <c r="F26" s="17"/>
      <c r="G26" s="17"/>
      <c r="H26" s="17">
        <f t="shared" si="0"/>
        <v>1022.12</v>
      </c>
      <c r="I26" s="17">
        <f t="shared" si="1"/>
        <v>798.12</v>
      </c>
      <c r="J26" s="17">
        <f t="shared" si="2"/>
        <v>1022.12</v>
      </c>
      <c r="K26" s="17">
        <v>224</v>
      </c>
      <c r="L26" s="17">
        <f t="shared" si="3"/>
        <v>1022.12</v>
      </c>
      <c r="M26" s="17"/>
    </row>
    <row r="27" spans="1:13" x14ac:dyDescent="0.25">
      <c r="A27" s="14">
        <v>22</v>
      </c>
      <c r="B27" s="15">
        <v>40226</v>
      </c>
      <c r="C27" s="15">
        <v>40240</v>
      </c>
      <c r="D27" s="15"/>
      <c r="E27" s="16" t="s">
        <v>21</v>
      </c>
      <c r="F27" s="17"/>
      <c r="G27" s="17">
        <v>8.5399999999999991</v>
      </c>
      <c r="H27" s="17">
        <f t="shared" si="0"/>
        <v>1030.6600000000001</v>
      </c>
      <c r="I27" s="17">
        <f t="shared" si="1"/>
        <v>806.66</v>
      </c>
      <c r="J27" s="17">
        <f t="shared" si="2"/>
        <v>1030.6600000000001</v>
      </c>
      <c r="K27" s="17">
        <v>224</v>
      </c>
      <c r="L27" s="17">
        <f t="shared" si="3"/>
        <v>1030.6600000000001</v>
      </c>
      <c r="M27" s="17"/>
    </row>
    <row r="28" spans="1:13" x14ac:dyDescent="0.25">
      <c r="A28" s="14">
        <v>23</v>
      </c>
      <c r="B28" s="15">
        <v>40240</v>
      </c>
      <c r="C28" s="15">
        <v>40240</v>
      </c>
      <c r="D28" s="15"/>
      <c r="E28" s="16" t="s">
        <v>22</v>
      </c>
      <c r="F28" s="17"/>
      <c r="G28" s="17">
        <v>267.89999999999998</v>
      </c>
      <c r="H28" s="17">
        <f t="shared" si="0"/>
        <v>1298.56</v>
      </c>
      <c r="I28" s="17">
        <f t="shared" si="1"/>
        <v>1074.56</v>
      </c>
      <c r="J28" s="17">
        <f t="shared" si="2"/>
        <v>1298.56</v>
      </c>
      <c r="K28" s="17">
        <v>224</v>
      </c>
      <c r="L28" s="17">
        <f t="shared" si="3"/>
        <v>1298.56</v>
      </c>
      <c r="M28" s="17"/>
    </row>
    <row r="29" spans="1:13" x14ac:dyDescent="0.25">
      <c r="A29" s="14">
        <v>24</v>
      </c>
      <c r="B29" s="15">
        <v>40240</v>
      </c>
      <c r="C29" s="15"/>
      <c r="D29" s="15">
        <v>40260</v>
      </c>
      <c r="E29" s="16" t="s">
        <v>1211</v>
      </c>
      <c r="F29" s="17"/>
      <c r="G29" s="17"/>
      <c r="H29" s="17">
        <f t="shared" si="0"/>
        <v>1298.56</v>
      </c>
      <c r="I29" s="17">
        <f t="shared" si="1"/>
        <v>1074.56</v>
      </c>
      <c r="J29" s="17">
        <f t="shared" si="2"/>
        <v>1298.56</v>
      </c>
      <c r="K29" s="17">
        <v>224</v>
      </c>
      <c r="L29" s="17">
        <f t="shared" si="3"/>
        <v>1298.56</v>
      </c>
      <c r="M29" s="17"/>
    </row>
    <row r="30" spans="1:13" x14ac:dyDescent="0.25">
      <c r="A30" s="14">
        <v>25</v>
      </c>
      <c r="B30" s="15">
        <v>40248</v>
      </c>
      <c r="C30" s="15">
        <v>40269</v>
      </c>
      <c r="D30" s="15"/>
      <c r="E30" s="16" t="s">
        <v>31</v>
      </c>
      <c r="F30" s="17">
        <v>1000</v>
      </c>
      <c r="G30" s="17"/>
      <c r="H30" s="17">
        <f t="shared" si="0"/>
        <v>298.55999999999995</v>
      </c>
      <c r="I30" s="17">
        <f t="shared" si="1"/>
        <v>74.559999999999945</v>
      </c>
      <c r="J30" s="17">
        <f t="shared" si="2"/>
        <v>298.55999999999995</v>
      </c>
      <c r="K30" s="17">
        <v>224</v>
      </c>
      <c r="L30" s="17">
        <f t="shared" si="3"/>
        <v>298.55999999999995</v>
      </c>
      <c r="M30" s="17" t="s">
        <v>96</v>
      </c>
    </row>
    <row r="31" spans="1:13" x14ac:dyDescent="0.25">
      <c r="A31" s="14">
        <v>26</v>
      </c>
      <c r="B31" s="15">
        <v>40269</v>
      </c>
      <c r="C31" s="15">
        <v>40269</v>
      </c>
      <c r="D31" s="15"/>
      <c r="E31" s="16" t="s">
        <v>22</v>
      </c>
      <c r="F31" s="17"/>
      <c r="G31" s="17">
        <v>247.99</v>
      </c>
      <c r="H31" s="17">
        <f t="shared" si="0"/>
        <v>546.54999999999995</v>
      </c>
      <c r="I31" s="17">
        <f t="shared" si="1"/>
        <v>322.54999999999995</v>
      </c>
      <c r="J31" s="17">
        <f t="shared" si="2"/>
        <v>546.54999999999995</v>
      </c>
      <c r="K31" s="17">
        <v>224</v>
      </c>
      <c r="L31" s="17">
        <f t="shared" si="3"/>
        <v>546.54999999999995</v>
      </c>
      <c r="M31" s="17"/>
    </row>
    <row r="32" spans="1:13" x14ac:dyDescent="0.25">
      <c r="A32" s="14">
        <v>27</v>
      </c>
      <c r="B32" s="15">
        <v>40269</v>
      </c>
      <c r="C32" s="15"/>
      <c r="D32" s="15">
        <v>40289</v>
      </c>
      <c r="E32" s="16" t="s">
        <v>1212</v>
      </c>
      <c r="F32" s="17"/>
      <c r="G32" s="17"/>
      <c r="H32" s="17">
        <f t="shared" si="0"/>
        <v>546.54999999999995</v>
      </c>
      <c r="I32" s="17">
        <f t="shared" si="1"/>
        <v>322.54999999999995</v>
      </c>
      <c r="J32" s="17">
        <f t="shared" si="2"/>
        <v>546.54999999999995</v>
      </c>
      <c r="K32" s="17">
        <v>224</v>
      </c>
      <c r="L32" s="17">
        <f t="shared" si="3"/>
        <v>546.54999999999995</v>
      </c>
      <c r="M32" s="17"/>
    </row>
    <row r="33" spans="1:13" x14ac:dyDescent="0.25">
      <c r="A33" s="14">
        <v>28</v>
      </c>
      <c r="B33" s="15">
        <v>40301</v>
      </c>
      <c r="C33" s="15">
        <v>40301</v>
      </c>
      <c r="D33" s="15"/>
      <c r="E33" s="16" t="s">
        <v>22</v>
      </c>
      <c r="F33" s="17"/>
      <c r="G33" s="17">
        <v>248.08</v>
      </c>
      <c r="H33" s="17">
        <f t="shared" si="0"/>
        <v>794.63</v>
      </c>
      <c r="I33" s="17">
        <f t="shared" si="1"/>
        <v>570.63</v>
      </c>
      <c r="J33" s="17">
        <f t="shared" si="2"/>
        <v>794.63</v>
      </c>
      <c r="K33" s="17">
        <v>224</v>
      </c>
      <c r="L33" s="17">
        <f t="shared" si="3"/>
        <v>794.63</v>
      </c>
      <c r="M33" s="17"/>
    </row>
    <row r="34" spans="1:13" x14ac:dyDescent="0.25">
      <c r="A34" s="14">
        <v>29</v>
      </c>
      <c r="B34" s="15">
        <v>40301</v>
      </c>
      <c r="C34" s="15"/>
      <c r="D34" s="15">
        <v>40319</v>
      </c>
      <c r="E34" s="16" t="s">
        <v>1213</v>
      </c>
      <c r="F34" s="17"/>
      <c r="G34" s="17"/>
      <c r="H34" s="17">
        <f t="shared" si="0"/>
        <v>794.63</v>
      </c>
      <c r="I34" s="17">
        <f t="shared" si="1"/>
        <v>570.63</v>
      </c>
      <c r="J34" s="17">
        <f t="shared" si="2"/>
        <v>794.63</v>
      </c>
      <c r="K34" s="17">
        <v>224</v>
      </c>
      <c r="L34" s="17">
        <f t="shared" si="3"/>
        <v>794.63</v>
      </c>
      <c r="M34" s="17"/>
    </row>
    <row r="35" spans="1:13" x14ac:dyDescent="0.25">
      <c r="A35" s="14">
        <v>30</v>
      </c>
      <c r="B35" s="15">
        <v>40331</v>
      </c>
      <c r="C35" s="15">
        <v>40331</v>
      </c>
      <c r="D35" s="15"/>
      <c r="E35" s="16" t="s">
        <v>22</v>
      </c>
      <c r="F35" s="17"/>
      <c r="G35" s="17">
        <v>215.51</v>
      </c>
      <c r="H35" s="17">
        <f t="shared" si="0"/>
        <v>1010.14</v>
      </c>
      <c r="I35" s="17">
        <f t="shared" si="1"/>
        <v>786.14</v>
      </c>
      <c r="J35" s="17">
        <f t="shared" si="2"/>
        <v>1010.14</v>
      </c>
      <c r="K35" s="17">
        <v>224</v>
      </c>
      <c r="L35" s="17">
        <f t="shared" si="3"/>
        <v>1010.14</v>
      </c>
      <c r="M35" s="17"/>
    </row>
    <row r="36" spans="1:13" x14ac:dyDescent="0.25">
      <c r="A36" s="14">
        <v>31</v>
      </c>
      <c r="B36" s="15">
        <v>40331</v>
      </c>
      <c r="C36" s="15"/>
      <c r="D36" s="15">
        <v>40351</v>
      </c>
      <c r="E36" s="16" t="s">
        <v>1214</v>
      </c>
      <c r="F36" s="17"/>
      <c r="G36" s="17"/>
      <c r="H36" s="17">
        <f t="shared" si="0"/>
        <v>1010.14</v>
      </c>
      <c r="I36" s="17">
        <f t="shared" si="1"/>
        <v>786.14</v>
      </c>
      <c r="J36" s="17">
        <f t="shared" si="2"/>
        <v>1010.14</v>
      </c>
      <c r="K36" s="17">
        <v>224</v>
      </c>
      <c r="L36" s="17">
        <f t="shared" si="3"/>
        <v>1010.14</v>
      </c>
      <c r="M36" s="17"/>
    </row>
    <row r="37" spans="1:13" x14ac:dyDescent="0.25">
      <c r="A37" s="14">
        <v>32</v>
      </c>
      <c r="B37" s="15">
        <v>40360</v>
      </c>
      <c r="C37" s="15">
        <v>40360</v>
      </c>
      <c r="D37" s="15"/>
      <c r="E37" s="16" t="s">
        <v>22</v>
      </c>
      <c r="F37" s="17"/>
      <c r="G37" s="17">
        <v>145.66999999999999</v>
      </c>
      <c r="H37" s="17">
        <f t="shared" si="0"/>
        <v>1155.81</v>
      </c>
      <c r="I37" s="17">
        <f t="shared" si="1"/>
        <v>931.81</v>
      </c>
      <c r="J37" s="17">
        <f t="shared" si="2"/>
        <v>1155.81</v>
      </c>
      <c r="K37" s="17">
        <v>224</v>
      </c>
      <c r="L37" s="17">
        <f t="shared" si="3"/>
        <v>1155.81</v>
      </c>
      <c r="M37" s="17"/>
    </row>
    <row r="38" spans="1:13" x14ac:dyDescent="0.25">
      <c r="A38" s="14">
        <v>33</v>
      </c>
      <c r="B38" s="15" t="s">
        <v>1215</v>
      </c>
      <c r="C38" s="15"/>
      <c r="D38" s="15">
        <v>40381</v>
      </c>
      <c r="E38" s="16" t="s">
        <v>1216</v>
      </c>
      <c r="F38" s="17"/>
      <c r="G38" s="17"/>
      <c r="H38" s="17">
        <f t="shared" si="0"/>
        <v>1155.81</v>
      </c>
      <c r="I38" s="17">
        <f t="shared" si="1"/>
        <v>931.81</v>
      </c>
      <c r="J38" s="17">
        <f t="shared" si="2"/>
        <v>1155.81</v>
      </c>
      <c r="K38" s="17">
        <v>224</v>
      </c>
      <c r="L38" s="17">
        <f t="shared" si="3"/>
        <v>1155.81</v>
      </c>
      <c r="M38" s="17"/>
    </row>
    <row r="39" spans="1:13" x14ac:dyDescent="0.25">
      <c r="A39" s="14">
        <v>34</v>
      </c>
      <c r="B39" s="15">
        <v>40371</v>
      </c>
      <c r="C39" s="15">
        <v>40392</v>
      </c>
      <c r="D39" s="15"/>
      <c r="E39" s="16" t="s">
        <v>32</v>
      </c>
      <c r="F39" s="17">
        <v>150</v>
      </c>
      <c r="G39" s="17"/>
      <c r="H39" s="17">
        <f t="shared" si="0"/>
        <v>1005.81</v>
      </c>
      <c r="I39" s="17">
        <f t="shared" si="1"/>
        <v>781.81</v>
      </c>
      <c r="J39" s="17">
        <f t="shared" si="2"/>
        <v>1005.81</v>
      </c>
      <c r="K39" s="17">
        <v>224</v>
      </c>
      <c r="L39" s="17">
        <f t="shared" si="3"/>
        <v>1005.81</v>
      </c>
      <c r="M39" s="17"/>
    </row>
    <row r="40" spans="1:13" x14ac:dyDescent="0.25">
      <c r="A40" s="14">
        <v>35</v>
      </c>
      <c r="B40" s="15">
        <v>40382</v>
      </c>
      <c r="C40" s="15"/>
      <c r="D40" s="15"/>
      <c r="E40" s="16" t="s">
        <v>1217</v>
      </c>
      <c r="F40" s="17"/>
      <c r="G40" s="17"/>
      <c r="H40" s="17">
        <f t="shared" si="0"/>
        <v>1005.81</v>
      </c>
      <c r="I40" s="17">
        <f t="shared" si="1"/>
        <v>781.81</v>
      </c>
      <c r="J40" s="17">
        <f t="shared" si="2"/>
        <v>1005.81</v>
      </c>
      <c r="K40" s="17">
        <v>224</v>
      </c>
      <c r="L40" s="17">
        <f t="shared" si="3"/>
        <v>1005.81</v>
      </c>
      <c r="M40" s="17"/>
    </row>
    <row r="41" spans="1:13" x14ac:dyDescent="0.25">
      <c r="A41" s="14">
        <v>36</v>
      </c>
      <c r="B41" s="15">
        <v>40392</v>
      </c>
      <c r="C41" s="15">
        <v>40392</v>
      </c>
      <c r="D41" s="15"/>
      <c r="E41" s="16" t="s">
        <v>22</v>
      </c>
      <c r="F41" s="17"/>
      <c r="G41" s="17">
        <v>149.03</v>
      </c>
      <c r="H41" s="17">
        <f t="shared" si="0"/>
        <v>1154.8399999999999</v>
      </c>
      <c r="I41" s="17">
        <f t="shared" si="1"/>
        <v>930.83999999999992</v>
      </c>
      <c r="J41" s="17">
        <f t="shared" si="2"/>
        <v>1154.8399999999999</v>
      </c>
      <c r="K41" s="17">
        <v>224</v>
      </c>
      <c r="L41" s="17">
        <f t="shared" si="3"/>
        <v>1154.8399999999999</v>
      </c>
      <c r="M41" s="17"/>
    </row>
    <row r="42" spans="1:13" x14ac:dyDescent="0.25">
      <c r="A42" s="14">
        <v>37</v>
      </c>
      <c r="B42" s="15">
        <v>40392</v>
      </c>
      <c r="C42" s="15"/>
      <c r="D42" s="15">
        <v>40410</v>
      </c>
      <c r="E42" s="16" t="s">
        <v>1218</v>
      </c>
      <c r="F42" s="17"/>
      <c r="G42" s="17"/>
      <c r="H42" s="17">
        <f t="shared" si="0"/>
        <v>1154.8399999999999</v>
      </c>
      <c r="I42" s="17">
        <f t="shared" si="1"/>
        <v>930.83999999999992</v>
      </c>
      <c r="J42" s="17">
        <f t="shared" si="2"/>
        <v>1154.8399999999999</v>
      </c>
      <c r="K42" s="17">
        <v>224</v>
      </c>
      <c r="L42" s="17">
        <f t="shared" si="3"/>
        <v>1154.8399999999999</v>
      </c>
      <c r="M42" s="17"/>
    </row>
    <row r="43" spans="1:13" x14ac:dyDescent="0.25">
      <c r="A43" s="14">
        <v>38</v>
      </c>
      <c r="B43" s="15">
        <v>40394</v>
      </c>
      <c r="C43" s="15"/>
      <c r="D43" s="15">
        <v>40402</v>
      </c>
      <c r="E43" s="16" t="s">
        <v>1219</v>
      </c>
      <c r="F43" s="17"/>
      <c r="G43" s="17"/>
      <c r="H43" s="17">
        <f t="shared" si="0"/>
        <v>1154.8399999999999</v>
      </c>
      <c r="I43" s="17">
        <f t="shared" si="1"/>
        <v>930.83999999999992</v>
      </c>
      <c r="J43" s="17">
        <f t="shared" si="2"/>
        <v>1154.8399999999999</v>
      </c>
      <c r="K43" s="17">
        <v>224</v>
      </c>
      <c r="L43" s="17">
        <f t="shared" si="3"/>
        <v>1154.8399999999999</v>
      </c>
      <c r="M43" s="17"/>
    </row>
    <row r="44" spans="1:13" x14ac:dyDescent="0.25">
      <c r="A44" s="14">
        <v>39</v>
      </c>
      <c r="B44" s="15">
        <v>40396</v>
      </c>
      <c r="C44" s="15">
        <v>40422</v>
      </c>
      <c r="D44" s="15"/>
      <c r="E44" s="16" t="s">
        <v>21</v>
      </c>
      <c r="F44" s="17"/>
      <c r="G44" s="17">
        <v>1.35</v>
      </c>
      <c r="H44" s="17">
        <f t="shared" si="0"/>
        <v>1156.1899999999998</v>
      </c>
      <c r="I44" s="17">
        <f t="shared" si="1"/>
        <v>932.18999999999994</v>
      </c>
      <c r="J44" s="17">
        <f t="shared" si="2"/>
        <v>1156.1899999999998</v>
      </c>
      <c r="K44" s="17">
        <v>224</v>
      </c>
      <c r="L44" s="17">
        <f t="shared" si="3"/>
        <v>1156.1899999999998</v>
      </c>
      <c r="M44" s="17"/>
    </row>
    <row r="45" spans="1:13" x14ac:dyDescent="0.25">
      <c r="A45" s="14">
        <v>40</v>
      </c>
      <c r="B45" s="15">
        <v>40413</v>
      </c>
      <c r="C45" s="15"/>
      <c r="D45" s="15"/>
      <c r="E45" s="16" t="s">
        <v>1220</v>
      </c>
      <c r="F45" s="17"/>
      <c r="G45" s="17"/>
      <c r="H45" s="17">
        <f t="shared" si="0"/>
        <v>1156.1899999999998</v>
      </c>
      <c r="I45" s="17">
        <f t="shared" si="1"/>
        <v>932.18999999999994</v>
      </c>
      <c r="J45" s="17">
        <f t="shared" si="2"/>
        <v>1156.1899999999998</v>
      </c>
      <c r="K45" s="17">
        <v>224</v>
      </c>
      <c r="L45" s="17">
        <f t="shared" si="3"/>
        <v>1156.1899999999998</v>
      </c>
      <c r="M45" s="17"/>
    </row>
    <row r="46" spans="1:13" x14ac:dyDescent="0.25">
      <c r="A46" s="14">
        <v>41</v>
      </c>
      <c r="B46" s="15">
        <v>40416</v>
      </c>
      <c r="C46" s="15"/>
      <c r="D46" s="15"/>
      <c r="E46" s="16" t="s">
        <v>1221</v>
      </c>
      <c r="F46" s="17"/>
      <c r="G46" s="17"/>
      <c r="H46" s="17">
        <f t="shared" si="0"/>
        <v>1156.1899999999998</v>
      </c>
      <c r="I46" s="17">
        <f t="shared" si="1"/>
        <v>932.18999999999994</v>
      </c>
      <c r="J46" s="17">
        <f t="shared" si="2"/>
        <v>1156.1899999999998</v>
      </c>
      <c r="K46" s="17">
        <v>224</v>
      </c>
      <c r="L46" s="17">
        <f t="shared" si="3"/>
        <v>1156.1899999999998</v>
      </c>
      <c r="M46" s="17"/>
    </row>
    <row r="47" spans="1:13" x14ac:dyDescent="0.25">
      <c r="A47" s="14">
        <v>42</v>
      </c>
      <c r="B47" s="15">
        <v>40417</v>
      </c>
      <c r="C47" s="15"/>
      <c r="D47" s="15"/>
      <c r="E47" s="16" t="s">
        <v>27</v>
      </c>
      <c r="F47" s="17"/>
      <c r="G47" s="17"/>
      <c r="H47" s="17">
        <f t="shared" si="0"/>
        <v>1156.1899999999998</v>
      </c>
      <c r="I47" s="17">
        <f>I46-F47+G47-134.67</f>
        <v>797.52</v>
      </c>
      <c r="J47" s="17">
        <f t="shared" si="2"/>
        <v>1156.1899999999998</v>
      </c>
      <c r="K47" s="17">
        <f>224+134.67</f>
        <v>358.66999999999996</v>
      </c>
      <c r="L47" s="17">
        <f t="shared" si="3"/>
        <v>1156.1899999999998</v>
      </c>
      <c r="M47" s="17" t="s">
        <v>1222</v>
      </c>
    </row>
    <row r="48" spans="1:13" x14ac:dyDescent="0.25">
      <c r="A48" s="14">
        <v>43</v>
      </c>
      <c r="B48" s="15">
        <v>40417</v>
      </c>
      <c r="C48" s="15">
        <v>40422</v>
      </c>
      <c r="D48" s="15"/>
      <c r="E48" s="16" t="s">
        <v>28</v>
      </c>
      <c r="F48" s="17"/>
      <c r="G48" s="17">
        <v>37</v>
      </c>
      <c r="H48" s="17">
        <f t="shared" si="0"/>
        <v>1193.1899999999998</v>
      </c>
      <c r="I48" s="17">
        <f t="shared" si="1"/>
        <v>834.52</v>
      </c>
      <c r="J48" s="17">
        <f t="shared" si="2"/>
        <v>1193.1899999999998</v>
      </c>
      <c r="K48" s="17">
        <f t="shared" ref="K48:K55" si="4">224+134.67</f>
        <v>358.66999999999996</v>
      </c>
      <c r="L48" s="17">
        <f t="shared" si="3"/>
        <v>1193.1899999999998</v>
      </c>
      <c r="M48" s="17"/>
    </row>
    <row r="49" spans="1:13" x14ac:dyDescent="0.25">
      <c r="A49" s="14">
        <v>44</v>
      </c>
      <c r="B49" s="15">
        <v>40421</v>
      </c>
      <c r="C49" s="15">
        <v>40422</v>
      </c>
      <c r="D49" s="15"/>
      <c r="E49" s="16" t="s">
        <v>32</v>
      </c>
      <c r="F49" s="17">
        <v>134.66999999999999</v>
      </c>
      <c r="G49" s="17"/>
      <c r="H49" s="17">
        <f t="shared" si="0"/>
        <v>1058.5199999999998</v>
      </c>
      <c r="I49" s="17">
        <f t="shared" si="1"/>
        <v>699.85</v>
      </c>
      <c r="J49" s="17">
        <f t="shared" si="2"/>
        <v>1058.5199999999998</v>
      </c>
      <c r="K49" s="17">
        <f t="shared" si="4"/>
        <v>358.66999999999996</v>
      </c>
      <c r="L49" s="17">
        <f t="shared" si="3"/>
        <v>1058.5199999999998</v>
      </c>
      <c r="M49" s="17"/>
    </row>
    <row r="50" spans="1:13" x14ac:dyDescent="0.25">
      <c r="A50" s="14">
        <v>45</v>
      </c>
      <c r="B50" s="15">
        <v>40422</v>
      </c>
      <c r="C50" s="15">
        <v>40422</v>
      </c>
      <c r="D50" s="15"/>
      <c r="E50" s="16" t="s">
        <v>22</v>
      </c>
      <c r="F50" s="17"/>
      <c r="G50" s="17">
        <v>143.69999999999999</v>
      </c>
      <c r="H50" s="17">
        <f t="shared" si="0"/>
        <v>1202.2199999999998</v>
      </c>
      <c r="I50" s="17">
        <f t="shared" si="1"/>
        <v>843.55</v>
      </c>
      <c r="J50" s="17">
        <f t="shared" si="2"/>
        <v>1202.2199999999998</v>
      </c>
      <c r="K50" s="17">
        <f t="shared" si="4"/>
        <v>358.66999999999996</v>
      </c>
      <c r="L50" s="17">
        <f t="shared" si="3"/>
        <v>1202.2199999999998</v>
      </c>
      <c r="M50" s="17"/>
    </row>
    <row r="51" spans="1:13" x14ac:dyDescent="0.25">
      <c r="A51" s="14">
        <v>46</v>
      </c>
      <c r="B51" s="18">
        <v>40422</v>
      </c>
      <c r="C51" s="15"/>
      <c r="D51" s="15">
        <v>40443</v>
      </c>
      <c r="E51" s="16" t="s">
        <v>1223</v>
      </c>
      <c r="F51" s="17"/>
      <c r="G51" s="17"/>
      <c r="H51" s="17">
        <f t="shared" si="0"/>
        <v>1202.2199999999998</v>
      </c>
      <c r="I51" s="17">
        <f t="shared" si="1"/>
        <v>843.55</v>
      </c>
      <c r="J51" s="17">
        <f t="shared" si="2"/>
        <v>1202.2199999999998</v>
      </c>
      <c r="K51" s="17">
        <f t="shared" si="4"/>
        <v>358.66999999999996</v>
      </c>
      <c r="L51" s="17">
        <f t="shared" si="3"/>
        <v>1202.2199999999998</v>
      </c>
      <c r="M51" s="17"/>
    </row>
    <row r="52" spans="1:13" x14ac:dyDescent="0.25">
      <c r="A52" s="14">
        <v>47</v>
      </c>
      <c r="B52" s="15">
        <v>40423</v>
      </c>
      <c r="C52" s="15"/>
      <c r="D52" s="15">
        <v>40434</v>
      </c>
      <c r="E52" s="16" t="s">
        <v>1224</v>
      </c>
      <c r="F52" s="17"/>
      <c r="G52" s="17"/>
      <c r="H52" s="17">
        <f t="shared" si="0"/>
        <v>1202.2199999999998</v>
      </c>
      <c r="I52" s="17">
        <f t="shared" si="1"/>
        <v>843.55</v>
      </c>
      <c r="J52" s="17">
        <f t="shared" si="2"/>
        <v>1202.2199999999998</v>
      </c>
      <c r="K52" s="17">
        <f t="shared" si="4"/>
        <v>358.66999999999996</v>
      </c>
      <c r="L52" s="17">
        <f t="shared" si="3"/>
        <v>1202.2199999999998</v>
      </c>
      <c r="M52" s="17"/>
    </row>
    <row r="53" spans="1:13" x14ac:dyDescent="0.25">
      <c r="A53" s="14">
        <v>48</v>
      </c>
      <c r="B53" s="15">
        <v>40428</v>
      </c>
      <c r="C53" s="15">
        <v>40452</v>
      </c>
      <c r="D53" s="15"/>
      <c r="E53" s="16" t="s">
        <v>21</v>
      </c>
      <c r="F53" s="17"/>
      <c r="G53" s="17">
        <v>1.49</v>
      </c>
      <c r="H53" s="17">
        <f t="shared" si="0"/>
        <v>1203.7099999999998</v>
      </c>
      <c r="I53" s="17">
        <f t="shared" si="1"/>
        <v>845.04</v>
      </c>
      <c r="J53" s="17">
        <f t="shared" si="2"/>
        <v>1203.7099999999998</v>
      </c>
      <c r="K53" s="17">
        <f t="shared" si="4"/>
        <v>358.66999999999996</v>
      </c>
      <c r="L53" s="17">
        <f t="shared" si="3"/>
        <v>1203.7099999999998</v>
      </c>
      <c r="M53" s="17"/>
    </row>
    <row r="54" spans="1:13" x14ac:dyDescent="0.25">
      <c r="A54" s="14">
        <v>49</v>
      </c>
      <c r="B54" s="15">
        <v>40442</v>
      </c>
      <c r="C54" s="15"/>
      <c r="D54" s="15"/>
      <c r="E54" s="16" t="s">
        <v>1225</v>
      </c>
      <c r="F54" s="17"/>
      <c r="G54" s="17"/>
      <c r="H54" s="17">
        <f t="shared" si="0"/>
        <v>1203.7099999999998</v>
      </c>
      <c r="I54" s="17">
        <f t="shared" si="1"/>
        <v>845.04</v>
      </c>
      <c r="J54" s="17">
        <f t="shared" si="2"/>
        <v>1203.7099999999998</v>
      </c>
      <c r="K54" s="17">
        <f t="shared" si="4"/>
        <v>358.66999999999996</v>
      </c>
      <c r="L54" s="17">
        <f t="shared" si="3"/>
        <v>1203.7099999999998</v>
      </c>
      <c r="M54" s="17"/>
    </row>
    <row r="55" spans="1:13" x14ac:dyDescent="0.25">
      <c r="A55" s="14">
        <v>50</v>
      </c>
      <c r="B55" s="15">
        <v>40444</v>
      </c>
      <c r="C55" s="15"/>
      <c r="D55" s="15"/>
      <c r="E55" s="16" t="s">
        <v>1226</v>
      </c>
      <c r="F55" s="17"/>
      <c r="G55" s="17"/>
      <c r="H55" s="17">
        <f t="shared" si="0"/>
        <v>1203.7099999999998</v>
      </c>
      <c r="I55" s="17">
        <f t="shared" si="1"/>
        <v>845.04</v>
      </c>
      <c r="J55" s="17">
        <f t="shared" si="2"/>
        <v>1203.7099999999998</v>
      </c>
      <c r="K55" s="17">
        <f t="shared" si="4"/>
        <v>358.66999999999996</v>
      </c>
      <c r="L55" s="17">
        <f t="shared" si="3"/>
        <v>1203.7099999999998</v>
      </c>
      <c r="M55" s="17"/>
    </row>
    <row r="56" spans="1:13" x14ac:dyDescent="0.25">
      <c r="A56" s="14">
        <v>51</v>
      </c>
      <c r="B56" s="15">
        <v>40449</v>
      </c>
      <c r="C56" s="15"/>
      <c r="D56" s="15"/>
      <c r="E56" s="16" t="s">
        <v>27</v>
      </c>
      <c r="F56" s="17"/>
      <c r="G56" s="17"/>
      <c r="H56" s="17">
        <f t="shared" si="0"/>
        <v>1203.7099999999998</v>
      </c>
      <c r="I56" s="17">
        <f>I55-F56+G56-149.03</f>
        <v>696.01</v>
      </c>
      <c r="J56" s="17">
        <f t="shared" si="2"/>
        <v>1203.7099999999998</v>
      </c>
      <c r="K56" s="17">
        <f>224+134.67+149.03</f>
        <v>507.69999999999993</v>
      </c>
      <c r="L56" s="17">
        <f t="shared" si="3"/>
        <v>1203.7099999999998</v>
      </c>
      <c r="M56" s="17" t="s">
        <v>1227</v>
      </c>
    </row>
    <row r="57" spans="1:13" x14ac:dyDescent="0.25">
      <c r="A57" s="14">
        <v>52</v>
      </c>
      <c r="B57" s="15">
        <v>40450</v>
      </c>
      <c r="C57" s="15">
        <v>40452</v>
      </c>
      <c r="D57" s="15"/>
      <c r="E57" s="16" t="s">
        <v>28</v>
      </c>
      <c r="F57" s="17"/>
      <c r="G57" s="17">
        <v>37</v>
      </c>
      <c r="H57" s="17">
        <f t="shared" si="0"/>
        <v>1240.7099999999998</v>
      </c>
      <c r="I57" s="17">
        <f t="shared" si="1"/>
        <v>733.01</v>
      </c>
      <c r="J57" s="17">
        <f t="shared" si="2"/>
        <v>1240.7099999999998</v>
      </c>
      <c r="K57" s="17">
        <f t="shared" ref="K57:K64" si="5">224+134.67+149.03</f>
        <v>507.69999999999993</v>
      </c>
      <c r="L57" s="17">
        <f t="shared" si="3"/>
        <v>1240.7099999999998</v>
      </c>
      <c r="M57" s="17"/>
    </row>
    <row r="58" spans="1:13" x14ac:dyDescent="0.25">
      <c r="A58" s="14">
        <v>53</v>
      </c>
      <c r="B58" s="15">
        <v>40449</v>
      </c>
      <c r="C58" s="15"/>
      <c r="D58" s="15"/>
      <c r="E58" s="16" t="s">
        <v>28</v>
      </c>
      <c r="F58" s="17">
        <v>37</v>
      </c>
      <c r="G58" s="17">
        <v>37</v>
      </c>
      <c r="H58" s="17">
        <f t="shared" si="0"/>
        <v>1240.7099999999998</v>
      </c>
      <c r="I58" s="17">
        <f t="shared" si="1"/>
        <v>733.01</v>
      </c>
      <c r="J58" s="17">
        <f t="shared" si="2"/>
        <v>1240.7099999999998</v>
      </c>
      <c r="K58" s="17">
        <f t="shared" si="5"/>
        <v>507.69999999999993</v>
      </c>
      <c r="L58" s="17">
        <f t="shared" si="3"/>
        <v>1240.7099999999998</v>
      </c>
      <c r="M58" s="17"/>
    </row>
    <row r="59" spans="1:13" x14ac:dyDescent="0.25">
      <c r="A59" s="14">
        <v>54</v>
      </c>
      <c r="B59" s="15">
        <v>40451</v>
      </c>
      <c r="C59" s="15">
        <v>40452</v>
      </c>
      <c r="D59" s="15"/>
      <c r="E59" s="16" t="s">
        <v>32</v>
      </c>
      <c r="F59" s="17">
        <v>200</v>
      </c>
      <c r="G59" s="17"/>
      <c r="H59" s="17">
        <f t="shared" si="0"/>
        <v>1040.7099999999998</v>
      </c>
      <c r="I59" s="17">
        <f t="shared" si="1"/>
        <v>533.01</v>
      </c>
      <c r="J59" s="17">
        <f t="shared" si="2"/>
        <v>1040.7099999999998</v>
      </c>
      <c r="K59" s="17">
        <f t="shared" si="5"/>
        <v>507.69999999999993</v>
      </c>
      <c r="L59" s="17">
        <f t="shared" si="3"/>
        <v>1040.7099999999998</v>
      </c>
      <c r="M59" s="17"/>
    </row>
    <row r="60" spans="1:13" x14ac:dyDescent="0.25">
      <c r="A60" s="14">
        <v>55</v>
      </c>
      <c r="B60" s="15">
        <v>40452</v>
      </c>
      <c r="C60" s="15">
        <v>40452</v>
      </c>
      <c r="D60" s="15"/>
      <c r="E60" s="16" t="s">
        <v>22</v>
      </c>
      <c r="F60" s="17"/>
      <c r="G60" s="17">
        <v>123.73</v>
      </c>
      <c r="H60" s="17">
        <f t="shared" si="0"/>
        <v>1164.4399999999998</v>
      </c>
      <c r="I60" s="17">
        <f t="shared" si="1"/>
        <v>656.74</v>
      </c>
      <c r="J60" s="17">
        <f t="shared" si="2"/>
        <v>1164.4399999999998</v>
      </c>
      <c r="K60" s="17">
        <f t="shared" si="5"/>
        <v>507.69999999999993</v>
      </c>
      <c r="L60" s="17">
        <f t="shared" si="3"/>
        <v>1164.4399999999998</v>
      </c>
      <c r="M60" s="17"/>
    </row>
    <row r="61" spans="1:13" x14ac:dyDescent="0.25">
      <c r="A61" s="14">
        <v>56</v>
      </c>
      <c r="B61" s="15">
        <v>40452</v>
      </c>
      <c r="C61" s="15"/>
      <c r="D61" s="15">
        <v>40472</v>
      </c>
      <c r="E61" s="16" t="s">
        <v>1228</v>
      </c>
      <c r="F61" s="17"/>
      <c r="G61" s="17"/>
      <c r="H61" s="17">
        <f t="shared" si="0"/>
        <v>1164.4399999999998</v>
      </c>
      <c r="I61" s="17">
        <f t="shared" si="1"/>
        <v>656.74</v>
      </c>
      <c r="J61" s="17">
        <f t="shared" si="2"/>
        <v>1164.4399999999998</v>
      </c>
      <c r="K61" s="17">
        <f t="shared" si="5"/>
        <v>507.69999999999993</v>
      </c>
      <c r="L61" s="17">
        <f t="shared" si="3"/>
        <v>1164.4399999999998</v>
      </c>
      <c r="M61" s="17"/>
    </row>
    <row r="62" spans="1:13" x14ac:dyDescent="0.25">
      <c r="A62" s="14">
        <v>57</v>
      </c>
      <c r="B62" s="15">
        <v>40456</v>
      </c>
      <c r="C62" s="15"/>
      <c r="D62" s="15">
        <v>40464</v>
      </c>
      <c r="E62" s="16" t="s">
        <v>1229</v>
      </c>
      <c r="F62" s="17"/>
      <c r="G62" s="17"/>
      <c r="H62" s="17">
        <f t="shared" si="0"/>
        <v>1164.4399999999998</v>
      </c>
      <c r="I62" s="17">
        <f t="shared" si="1"/>
        <v>656.74</v>
      </c>
      <c r="J62" s="17">
        <f t="shared" si="2"/>
        <v>1164.4399999999998</v>
      </c>
      <c r="K62" s="17">
        <f t="shared" si="5"/>
        <v>507.69999999999993</v>
      </c>
      <c r="L62" s="17">
        <f t="shared" si="3"/>
        <v>1164.4399999999998</v>
      </c>
      <c r="M62" s="17"/>
    </row>
    <row r="63" spans="1:13" x14ac:dyDescent="0.25">
      <c r="A63" s="14">
        <v>58</v>
      </c>
      <c r="B63" s="15">
        <v>40458</v>
      </c>
      <c r="C63" s="15">
        <v>40483</v>
      </c>
      <c r="D63" s="15"/>
      <c r="E63" s="16" t="s">
        <v>21</v>
      </c>
      <c r="F63" s="17"/>
      <c r="G63" s="17">
        <v>1.31</v>
      </c>
      <c r="H63" s="17">
        <f t="shared" si="0"/>
        <v>1165.7499999999998</v>
      </c>
      <c r="I63" s="17">
        <f t="shared" si="1"/>
        <v>658.05</v>
      </c>
      <c r="J63" s="17">
        <f t="shared" si="2"/>
        <v>1165.7499999999998</v>
      </c>
      <c r="K63" s="17">
        <f t="shared" si="5"/>
        <v>507.69999999999993</v>
      </c>
      <c r="L63" s="17">
        <f t="shared" si="3"/>
        <v>1165.7499999999998</v>
      </c>
      <c r="M63" s="17"/>
    </row>
    <row r="64" spans="1:13" x14ac:dyDescent="0.25">
      <c r="A64" s="14">
        <v>59</v>
      </c>
      <c r="B64" s="15">
        <v>40465</v>
      </c>
      <c r="C64" s="15"/>
      <c r="D64" s="15"/>
      <c r="E64" s="16" t="s">
        <v>1230</v>
      </c>
      <c r="F64" s="17"/>
      <c r="G64" s="17"/>
      <c r="H64" s="17">
        <f t="shared" si="0"/>
        <v>1165.7499999999998</v>
      </c>
      <c r="I64" s="17">
        <f t="shared" si="1"/>
        <v>658.05</v>
      </c>
      <c r="J64" s="17">
        <f t="shared" si="2"/>
        <v>1165.7499999999998</v>
      </c>
      <c r="K64" s="17">
        <f t="shared" si="5"/>
        <v>507.69999999999993</v>
      </c>
      <c r="L64" s="17">
        <f t="shared" si="3"/>
        <v>1165.7499999999998</v>
      </c>
      <c r="M64" s="17"/>
    </row>
    <row r="65" spans="1:13" x14ac:dyDescent="0.25">
      <c r="A65" s="14">
        <v>60</v>
      </c>
      <c r="B65" s="15">
        <v>40465</v>
      </c>
      <c r="C65" s="15"/>
      <c r="D65" s="15"/>
      <c r="E65" s="16" t="s">
        <v>27</v>
      </c>
      <c r="F65" s="17"/>
      <c r="G65" s="17"/>
      <c r="H65" s="17">
        <f t="shared" si="0"/>
        <v>1165.7499999999998</v>
      </c>
      <c r="I65" s="17">
        <f>I64-F65+G65-131.08</f>
        <v>526.96999999999991</v>
      </c>
      <c r="J65" s="17">
        <f t="shared" si="2"/>
        <v>1165.7499999999998</v>
      </c>
      <c r="K65" s="17">
        <f>224+134.67+149.03+131.08</f>
        <v>638.78</v>
      </c>
      <c r="L65" s="17">
        <f t="shared" si="3"/>
        <v>1165.7499999999998</v>
      </c>
      <c r="M65" s="17" t="s">
        <v>1231</v>
      </c>
    </row>
    <row r="66" spans="1:13" x14ac:dyDescent="0.25">
      <c r="A66" s="14">
        <v>61</v>
      </c>
      <c r="B66" s="15">
        <v>40465</v>
      </c>
      <c r="C66" s="15">
        <v>40483</v>
      </c>
      <c r="D66" s="15"/>
      <c r="E66" s="16" t="s">
        <v>28</v>
      </c>
      <c r="F66" s="17"/>
      <c r="G66" s="17">
        <v>37</v>
      </c>
      <c r="H66" s="17">
        <f t="shared" si="0"/>
        <v>1202.7499999999998</v>
      </c>
      <c r="I66" s="17">
        <f t="shared" si="1"/>
        <v>563.96999999999991</v>
      </c>
      <c r="J66" s="17">
        <f t="shared" si="2"/>
        <v>1202.7499999999998</v>
      </c>
      <c r="K66" s="17">
        <f t="shared" ref="K66:K120" si="6">224+134.67+149.03+131.08</f>
        <v>638.78</v>
      </c>
      <c r="L66" s="17">
        <f t="shared" si="3"/>
        <v>1202.7499999999998</v>
      </c>
      <c r="M66" s="17"/>
    </row>
    <row r="67" spans="1:13" x14ac:dyDescent="0.25">
      <c r="A67" s="14">
        <v>62</v>
      </c>
      <c r="B67" s="15">
        <v>40469</v>
      </c>
      <c r="C67" s="15">
        <v>40483</v>
      </c>
      <c r="D67" s="15"/>
      <c r="E67" s="16" t="s">
        <v>32</v>
      </c>
      <c r="F67" s="17">
        <v>300</v>
      </c>
      <c r="G67" s="17"/>
      <c r="H67" s="17">
        <f t="shared" si="0"/>
        <v>902.74999999999977</v>
      </c>
      <c r="I67" s="17">
        <f t="shared" si="1"/>
        <v>263.96999999999991</v>
      </c>
      <c r="J67" s="17">
        <f t="shared" si="2"/>
        <v>902.74999999999977</v>
      </c>
      <c r="K67" s="17">
        <f t="shared" si="6"/>
        <v>638.78</v>
      </c>
      <c r="L67" s="17">
        <f t="shared" si="3"/>
        <v>902.74999999999977</v>
      </c>
      <c r="M67" s="17"/>
    </row>
    <row r="68" spans="1:13" x14ac:dyDescent="0.25">
      <c r="A68" s="14">
        <v>63</v>
      </c>
      <c r="B68" s="15">
        <v>40483</v>
      </c>
      <c r="C68" s="15">
        <v>40483</v>
      </c>
      <c r="D68" s="15"/>
      <c r="E68" s="16" t="s">
        <v>22</v>
      </c>
      <c r="F68" s="17"/>
      <c r="G68" s="17">
        <v>256.37</v>
      </c>
      <c r="H68" s="17">
        <f t="shared" si="0"/>
        <v>1159.1199999999999</v>
      </c>
      <c r="I68" s="17">
        <f t="shared" si="1"/>
        <v>520.33999999999992</v>
      </c>
      <c r="J68" s="17">
        <f t="shared" si="2"/>
        <v>1159.1199999999999</v>
      </c>
      <c r="K68" s="17">
        <f t="shared" si="6"/>
        <v>638.78</v>
      </c>
      <c r="L68" s="17">
        <f t="shared" si="3"/>
        <v>1159.1199999999999</v>
      </c>
      <c r="M68" s="17"/>
    </row>
    <row r="69" spans="1:13" x14ac:dyDescent="0.25">
      <c r="A69" s="14">
        <v>64</v>
      </c>
      <c r="B69" s="15">
        <v>40483</v>
      </c>
      <c r="C69" s="15"/>
      <c r="D69" s="15">
        <v>40504</v>
      </c>
      <c r="E69" s="16" t="s">
        <v>1232</v>
      </c>
      <c r="F69" s="17"/>
      <c r="G69" s="17"/>
      <c r="H69" s="17">
        <f t="shared" si="0"/>
        <v>1159.1199999999999</v>
      </c>
      <c r="I69" s="17">
        <f t="shared" si="1"/>
        <v>520.33999999999992</v>
      </c>
      <c r="J69" s="17">
        <f t="shared" si="2"/>
        <v>1159.1199999999999</v>
      </c>
      <c r="K69" s="17">
        <f t="shared" si="6"/>
        <v>638.78</v>
      </c>
      <c r="L69" s="17">
        <f t="shared" si="3"/>
        <v>1159.1199999999999</v>
      </c>
      <c r="M69" s="17"/>
    </row>
    <row r="70" spans="1:13" x14ac:dyDescent="0.25">
      <c r="A70" s="14">
        <v>65</v>
      </c>
      <c r="B70" s="15">
        <v>40498</v>
      </c>
      <c r="C70" s="15">
        <v>40514</v>
      </c>
      <c r="D70" s="15"/>
      <c r="E70" s="16" t="s">
        <v>32</v>
      </c>
      <c r="F70" s="17">
        <v>290</v>
      </c>
      <c r="G70" s="17"/>
      <c r="H70" s="17">
        <f t="shared" si="0"/>
        <v>869.11999999999989</v>
      </c>
      <c r="I70" s="17">
        <f t="shared" si="1"/>
        <v>230.33999999999992</v>
      </c>
      <c r="J70" s="17">
        <f t="shared" si="2"/>
        <v>869.11999999999989</v>
      </c>
      <c r="K70" s="17">
        <f t="shared" si="6"/>
        <v>638.78</v>
      </c>
      <c r="L70" s="17">
        <f t="shared" si="3"/>
        <v>869.11999999999989</v>
      </c>
      <c r="M70" s="17"/>
    </row>
    <row r="71" spans="1:13" x14ac:dyDescent="0.25">
      <c r="A71" s="14">
        <v>66</v>
      </c>
      <c r="B71" s="15">
        <v>40514</v>
      </c>
      <c r="C71" s="15">
        <v>40514</v>
      </c>
      <c r="D71" s="15"/>
      <c r="E71" s="16" t="s">
        <v>22</v>
      </c>
      <c r="F71" s="17"/>
      <c r="G71" s="17">
        <v>261.75</v>
      </c>
      <c r="H71" s="17">
        <f t="shared" ref="H71:H120" si="7">H70-F71+G71</f>
        <v>1130.8699999999999</v>
      </c>
      <c r="I71" s="17">
        <f t="shared" si="1"/>
        <v>492.08999999999992</v>
      </c>
      <c r="J71" s="17">
        <f t="shared" si="2"/>
        <v>1130.8699999999999</v>
      </c>
      <c r="K71" s="17">
        <f t="shared" si="6"/>
        <v>638.78</v>
      </c>
      <c r="L71" s="17">
        <f t="shared" si="3"/>
        <v>1130.8699999999999</v>
      </c>
      <c r="M71" s="17"/>
    </row>
    <row r="72" spans="1:13" x14ac:dyDescent="0.25">
      <c r="A72" s="14">
        <v>67</v>
      </c>
      <c r="B72" s="15">
        <v>40514</v>
      </c>
      <c r="C72" s="15"/>
      <c r="D72" s="15">
        <v>40534</v>
      </c>
      <c r="E72" s="16" t="s">
        <v>1233</v>
      </c>
      <c r="F72" s="17"/>
      <c r="G72" s="17"/>
      <c r="H72" s="17">
        <f t="shared" si="7"/>
        <v>1130.8699999999999</v>
      </c>
      <c r="I72" s="17">
        <f t="shared" ref="I72:I120" si="8">I71-F72+G72</f>
        <v>492.08999999999992</v>
      </c>
      <c r="J72" s="17">
        <f t="shared" ref="J72:J120" si="9">J71+G72-F72</f>
        <v>1130.8699999999999</v>
      </c>
      <c r="K72" s="17">
        <f t="shared" si="6"/>
        <v>638.78</v>
      </c>
      <c r="L72" s="17">
        <f t="shared" ref="L72:L120" si="10">L71-F72+G72</f>
        <v>1130.8699999999999</v>
      </c>
      <c r="M72" s="17"/>
    </row>
    <row r="73" spans="1:13" x14ac:dyDescent="0.25">
      <c r="A73" s="14">
        <v>68</v>
      </c>
      <c r="B73" s="15">
        <v>40529</v>
      </c>
      <c r="C73" s="15">
        <v>40546</v>
      </c>
      <c r="D73" s="15"/>
      <c r="E73" s="16" t="s">
        <v>32</v>
      </c>
      <c r="F73" s="17">
        <v>100</v>
      </c>
      <c r="G73" s="17"/>
      <c r="H73" s="17">
        <f t="shared" si="7"/>
        <v>1030.8699999999999</v>
      </c>
      <c r="I73" s="17">
        <f t="shared" si="8"/>
        <v>392.08999999999992</v>
      </c>
      <c r="J73" s="17">
        <f t="shared" si="9"/>
        <v>1030.8699999999999</v>
      </c>
      <c r="K73" s="17">
        <f t="shared" si="6"/>
        <v>638.78</v>
      </c>
      <c r="L73" s="17">
        <f t="shared" si="10"/>
        <v>1030.8699999999999</v>
      </c>
      <c r="M73" s="17"/>
    </row>
    <row r="74" spans="1:13" x14ac:dyDescent="0.25">
      <c r="A74" s="14">
        <v>69</v>
      </c>
      <c r="B74" s="15">
        <v>40540</v>
      </c>
      <c r="C74" s="15">
        <v>40546</v>
      </c>
      <c r="D74" s="15"/>
      <c r="E74" s="16" t="s">
        <v>32</v>
      </c>
      <c r="F74" s="17">
        <v>200</v>
      </c>
      <c r="G74" s="17"/>
      <c r="H74" s="17">
        <f t="shared" si="7"/>
        <v>830.86999999999989</v>
      </c>
      <c r="I74" s="17">
        <f t="shared" si="8"/>
        <v>192.08999999999992</v>
      </c>
      <c r="J74" s="17">
        <f t="shared" si="9"/>
        <v>830.86999999999989</v>
      </c>
      <c r="K74" s="17">
        <f t="shared" si="6"/>
        <v>638.78</v>
      </c>
      <c r="L74" s="17">
        <f t="shared" si="10"/>
        <v>830.86999999999989</v>
      </c>
      <c r="M74" s="17"/>
    </row>
    <row r="75" spans="1:13" x14ac:dyDescent="0.25">
      <c r="A75" s="14">
        <v>70</v>
      </c>
      <c r="B75" s="15">
        <v>40544</v>
      </c>
      <c r="C75" s="15">
        <v>40546</v>
      </c>
      <c r="D75" s="15"/>
      <c r="E75" s="16" t="s">
        <v>34</v>
      </c>
      <c r="F75" s="17">
        <v>1.68</v>
      </c>
      <c r="G75" s="17"/>
      <c r="H75" s="17">
        <f t="shared" si="7"/>
        <v>829.18999999999994</v>
      </c>
      <c r="I75" s="17">
        <f t="shared" si="8"/>
        <v>190.40999999999991</v>
      </c>
      <c r="J75" s="17">
        <f t="shared" si="9"/>
        <v>829.18999999999994</v>
      </c>
      <c r="K75" s="17">
        <f t="shared" si="6"/>
        <v>638.78</v>
      </c>
      <c r="L75" s="17">
        <f t="shared" si="10"/>
        <v>829.18999999999994</v>
      </c>
      <c r="M75" s="17"/>
    </row>
    <row r="76" spans="1:13" x14ac:dyDescent="0.25">
      <c r="A76" s="14">
        <v>71</v>
      </c>
      <c r="B76" s="15">
        <v>40546</v>
      </c>
      <c r="C76" s="15">
        <v>40546</v>
      </c>
      <c r="D76" s="15"/>
      <c r="E76" s="16" t="s">
        <v>22</v>
      </c>
      <c r="F76" s="17"/>
      <c r="G76" s="17">
        <v>346.05</v>
      </c>
      <c r="H76" s="17">
        <f t="shared" si="7"/>
        <v>1175.24</v>
      </c>
      <c r="I76" s="17">
        <f t="shared" si="8"/>
        <v>536.45999999999992</v>
      </c>
      <c r="J76" s="17">
        <f t="shared" si="9"/>
        <v>1175.24</v>
      </c>
      <c r="K76" s="17">
        <f t="shared" si="6"/>
        <v>638.78</v>
      </c>
      <c r="L76" s="17">
        <f t="shared" si="10"/>
        <v>1175.24</v>
      </c>
      <c r="M76" s="17"/>
    </row>
    <row r="77" spans="1:13" x14ac:dyDescent="0.25">
      <c r="A77" s="14">
        <v>72</v>
      </c>
      <c r="B77" s="15">
        <v>40546</v>
      </c>
      <c r="C77" s="15"/>
      <c r="D77" s="15">
        <v>40567</v>
      </c>
      <c r="E77" s="16" t="s">
        <v>1234</v>
      </c>
      <c r="F77" s="17"/>
      <c r="G77" s="17"/>
      <c r="H77" s="17">
        <f t="shared" si="7"/>
        <v>1175.24</v>
      </c>
      <c r="I77" s="17">
        <f t="shared" si="8"/>
        <v>536.45999999999992</v>
      </c>
      <c r="J77" s="17">
        <f t="shared" si="9"/>
        <v>1175.24</v>
      </c>
      <c r="K77" s="17">
        <f t="shared" si="6"/>
        <v>638.78</v>
      </c>
      <c r="L77" s="17">
        <f t="shared" si="10"/>
        <v>1175.24</v>
      </c>
      <c r="M77" s="17"/>
    </row>
    <row r="78" spans="1:13" x14ac:dyDescent="0.25">
      <c r="A78" s="14">
        <v>73</v>
      </c>
      <c r="B78" s="15">
        <v>40570</v>
      </c>
      <c r="C78" s="15">
        <v>40575</v>
      </c>
      <c r="D78" s="15"/>
      <c r="E78" s="16" t="s">
        <v>32</v>
      </c>
      <c r="F78" s="17">
        <v>100</v>
      </c>
      <c r="G78" s="17"/>
      <c r="H78" s="17">
        <f t="shared" si="7"/>
        <v>1075.24</v>
      </c>
      <c r="I78" s="17">
        <f t="shared" si="8"/>
        <v>436.45999999999992</v>
      </c>
      <c r="J78" s="17">
        <f t="shared" si="9"/>
        <v>1075.24</v>
      </c>
      <c r="K78" s="17">
        <f t="shared" si="6"/>
        <v>638.78</v>
      </c>
      <c r="L78" s="17">
        <f t="shared" si="10"/>
        <v>1075.24</v>
      </c>
      <c r="M78" s="17"/>
    </row>
    <row r="79" spans="1:13" x14ac:dyDescent="0.25">
      <c r="A79" s="14">
        <v>74</v>
      </c>
      <c r="B79" s="15">
        <v>40575</v>
      </c>
      <c r="C79" s="15">
        <v>40575</v>
      </c>
      <c r="D79" s="15"/>
      <c r="E79" s="16" t="s">
        <v>22</v>
      </c>
      <c r="F79" s="17"/>
      <c r="G79" s="17">
        <v>310.02999999999997</v>
      </c>
      <c r="H79" s="17">
        <f t="shared" si="7"/>
        <v>1385.27</v>
      </c>
      <c r="I79" s="17">
        <f t="shared" si="8"/>
        <v>746.4899999999999</v>
      </c>
      <c r="J79" s="17">
        <f t="shared" si="9"/>
        <v>1385.27</v>
      </c>
      <c r="K79" s="17">
        <f t="shared" si="6"/>
        <v>638.78</v>
      </c>
      <c r="L79" s="17">
        <f t="shared" si="10"/>
        <v>1385.27</v>
      </c>
      <c r="M79" s="17"/>
    </row>
    <row r="80" spans="1:13" x14ac:dyDescent="0.25">
      <c r="A80" s="14">
        <v>75</v>
      </c>
      <c r="B80" s="15">
        <v>40575</v>
      </c>
      <c r="C80" s="15"/>
      <c r="D80" s="15">
        <v>40596</v>
      </c>
      <c r="E80" s="16" t="s">
        <v>1235</v>
      </c>
      <c r="F80" s="17"/>
      <c r="G80" s="17"/>
      <c r="H80" s="17">
        <f t="shared" si="7"/>
        <v>1385.27</v>
      </c>
      <c r="I80" s="17">
        <f t="shared" si="8"/>
        <v>746.4899999999999</v>
      </c>
      <c r="J80" s="17">
        <f t="shared" si="9"/>
        <v>1385.27</v>
      </c>
      <c r="K80" s="17">
        <f t="shared" si="6"/>
        <v>638.78</v>
      </c>
      <c r="L80" s="17">
        <f t="shared" si="10"/>
        <v>1385.27</v>
      </c>
      <c r="M80" s="17"/>
    </row>
    <row r="81" spans="1:13" x14ac:dyDescent="0.25">
      <c r="A81" s="14">
        <v>76</v>
      </c>
      <c r="B81" s="15">
        <v>40582</v>
      </c>
      <c r="C81" s="15">
        <v>40605</v>
      </c>
      <c r="D81" s="15"/>
      <c r="E81" s="16" t="s">
        <v>21</v>
      </c>
      <c r="F81" s="17"/>
      <c r="G81" s="17">
        <v>2.46</v>
      </c>
      <c r="H81" s="17">
        <f t="shared" si="7"/>
        <v>1387.73</v>
      </c>
      <c r="I81" s="17">
        <f t="shared" si="8"/>
        <v>748.94999999999993</v>
      </c>
      <c r="J81" s="17">
        <f t="shared" si="9"/>
        <v>1387.73</v>
      </c>
      <c r="K81" s="17">
        <f t="shared" si="6"/>
        <v>638.78</v>
      </c>
      <c r="L81" s="17">
        <f t="shared" si="10"/>
        <v>1387.73</v>
      </c>
      <c r="M81" s="17"/>
    </row>
    <row r="82" spans="1:13" x14ac:dyDescent="0.25">
      <c r="A82" s="14">
        <v>77</v>
      </c>
      <c r="B82" s="15">
        <v>40583</v>
      </c>
      <c r="C82" s="15">
        <v>40605</v>
      </c>
      <c r="D82" s="15"/>
      <c r="E82" s="16" t="s">
        <v>32</v>
      </c>
      <c r="F82" s="17">
        <v>300</v>
      </c>
      <c r="G82" s="17"/>
      <c r="H82" s="17">
        <f t="shared" si="7"/>
        <v>1087.73</v>
      </c>
      <c r="I82" s="17">
        <f t="shared" si="8"/>
        <v>448.94999999999993</v>
      </c>
      <c r="J82" s="17">
        <f t="shared" si="9"/>
        <v>1087.73</v>
      </c>
      <c r="K82" s="17">
        <f t="shared" si="6"/>
        <v>638.78</v>
      </c>
      <c r="L82" s="17">
        <f t="shared" si="10"/>
        <v>1087.73</v>
      </c>
      <c r="M82" s="17"/>
    </row>
    <row r="83" spans="1:13" x14ac:dyDescent="0.25">
      <c r="A83" s="14">
        <v>78</v>
      </c>
      <c r="B83" s="15">
        <v>40597</v>
      </c>
      <c r="C83" s="15"/>
      <c r="D83" s="15"/>
      <c r="E83" s="16" t="s">
        <v>1236</v>
      </c>
      <c r="F83" s="17"/>
      <c r="G83" s="17"/>
      <c r="H83" s="17">
        <f t="shared" si="7"/>
        <v>1087.73</v>
      </c>
      <c r="I83" s="17">
        <f t="shared" si="8"/>
        <v>448.94999999999993</v>
      </c>
      <c r="J83" s="17">
        <f t="shared" si="9"/>
        <v>1087.73</v>
      </c>
      <c r="K83" s="17">
        <f t="shared" si="6"/>
        <v>638.78</v>
      </c>
      <c r="L83" s="17">
        <f t="shared" si="10"/>
        <v>1087.73</v>
      </c>
      <c r="M83" s="17"/>
    </row>
    <row r="84" spans="1:13" x14ac:dyDescent="0.25">
      <c r="A84" s="14">
        <v>79</v>
      </c>
      <c r="B84" s="15">
        <v>40605</v>
      </c>
      <c r="C84" s="15">
        <v>40605</v>
      </c>
      <c r="D84" s="15"/>
      <c r="E84" s="16" t="s">
        <v>22</v>
      </c>
      <c r="F84" s="17"/>
      <c r="G84" s="17">
        <v>262.18</v>
      </c>
      <c r="H84" s="17">
        <f t="shared" si="7"/>
        <v>1349.91</v>
      </c>
      <c r="I84" s="17">
        <f t="shared" si="8"/>
        <v>711.12999999999988</v>
      </c>
      <c r="J84" s="17">
        <f t="shared" si="9"/>
        <v>1349.91</v>
      </c>
      <c r="K84" s="17">
        <f t="shared" si="6"/>
        <v>638.78</v>
      </c>
      <c r="L84" s="17">
        <f t="shared" si="10"/>
        <v>1349.91</v>
      </c>
      <c r="M84" s="17"/>
    </row>
    <row r="85" spans="1:13" x14ac:dyDescent="0.25">
      <c r="A85" s="14">
        <v>80</v>
      </c>
      <c r="B85" s="15">
        <v>40605</v>
      </c>
      <c r="C85" s="15"/>
      <c r="D85" s="15">
        <v>40625</v>
      </c>
      <c r="E85" s="16" t="s">
        <v>1237</v>
      </c>
      <c r="F85" s="17"/>
      <c r="G85" s="17"/>
      <c r="H85" s="17">
        <f t="shared" si="7"/>
        <v>1349.91</v>
      </c>
      <c r="I85" s="17">
        <f t="shared" si="8"/>
        <v>711.12999999999988</v>
      </c>
      <c r="J85" s="17">
        <f t="shared" si="9"/>
        <v>1349.91</v>
      </c>
      <c r="K85" s="17">
        <f t="shared" si="6"/>
        <v>638.78</v>
      </c>
      <c r="L85" s="17">
        <f t="shared" si="10"/>
        <v>1349.91</v>
      </c>
      <c r="M85" s="17"/>
    </row>
    <row r="86" spans="1:13" x14ac:dyDescent="0.25">
      <c r="A86" s="14">
        <v>81</v>
      </c>
      <c r="B86" s="15">
        <v>40609</v>
      </c>
      <c r="C86" s="15"/>
      <c r="D86" s="15">
        <v>40617</v>
      </c>
      <c r="E86" s="16" t="s">
        <v>1238</v>
      </c>
      <c r="F86" s="17"/>
      <c r="G86" s="17"/>
      <c r="H86" s="17">
        <f t="shared" si="7"/>
        <v>1349.91</v>
      </c>
      <c r="I86" s="17">
        <f t="shared" si="8"/>
        <v>711.12999999999988</v>
      </c>
      <c r="J86" s="17">
        <f t="shared" si="9"/>
        <v>1349.91</v>
      </c>
      <c r="K86" s="17">
        <f t="shared" si="6"/>
        <v>638.78</v>
      </c>
      <c r="L86" s="17">
        <f t="shared" si="10"/>
        <v>1349.91</v>
      </c>
      <c r="M86" s="17"/>
    </row>
    <row r="87" spans="1:13" x14ac:dyDescent="0.25">
      <c r="A87" s="14">
        <v>82</v>
      </c>
      <c r="B87" s="15">
        <v>40611</v>
      </c>
      <c r="C87" s="15">
        <v>40626</v>
      </c>
      <c r="D87" s="15"/>
      <c r="E87" s="16" t="s">
        <v>21</v>
      </c>
      <c r="F87" s="17"/>
      <c r="G87" s="17">
        <v>2.56</v>
      </c>
      <c r="H87" s="17">
        <f t="shared" si="7"/>
        <v>1352.47</v>
      </c>
      <c r="I87" s="17">
        <f t="shared" si="8"/>
        <v>713.68999999999983</v>
      </c>
      <c r="J87" s="17">
        <f t="shared" si="9"/>
        <v>1352.47</v>
      </c>
      <c r="K87" s="17">
        <f t="shared" si="6"/>
        <v>638.78</v>
      </c>
      <c r="L87" s="17">
        <f t="shared" si="10"/>
        <v>1352.47</v>
      </c>
      <c r="M87" s="17"/>
    </row>
    <row r="88" spans="1:13" x14ac:dyDescent="0.25">
      <c r="A88" s="14">
        <v>83</v>
      </c>
      <c r="B88" s="15">
        <v>40626</v>
      </c>
      <c r="C88" s="15"/>
      <c r="D88" s="15"/>
      <c r="E88" s="16" t="s">
        <v>1239</v>
      </c>
      <c r="F88" s="17"/>
      <c r="G88" s="17"/>
      <c r="H88" s="17">
        <f t="shared" si="7"/>
        <v>1352.47</v>
      </c>
      <c r="I88" s="17">
        <f t="shared" si="8"/>
        <v>713.68999999999983</v>
      </c>
      <c r="J88" s="17">
        <f t="shared" si="9"/>
        <v>1352.47</v>
      </c>
      <c r="K88" s="17">
        <f t="shared" si="6"/>
        <v>638.78</v>
      </c>
      <c r="L88" s="17">
        <f t="shared" si="10"/>
        <v>1352.47</v>
      </c>
      <c r="M88" s="17"/>
    </row>
    <row r="89" spans="1:13" x14ac:dyDescent="0.25">
      <c r="A89" s="14">
        <v>84</v>
      </c>
      <c r="B89" s="15">
        <v>40626</v>
      </c>
      <c r="C89" s="15">
        <v>40626</v>
      </c>
      <c r="D89" s="15"/>
      <c r="E89" s="16" t="s">
        <v>22</v>
      </c>
      <c r="F89" s="17"/>
      <c r="G89" s="17">
        <v>36.24</v>
      </c>
      <c r="H89" s="17">
        <f t="shared" si="7"/>
        <v>1388.71</v>
      </c>
      <c r="I89" s="17">
        <f t="shared" si="8"/>
        <v>749.92999999999984</v>
      </c>
      <c r="J89" s="17">
        <f t="shared" si="9"/>
        <v>1388.71</v>
      </c>
      <c r="K89" s="17">
        <f t="shared" si="6"/>
        <v>638.78</v>
      </c>
      <c r="L89" s="17">
        <f t="shared" si="10"/>
        <v>1388.71</v>
      </c>
      <c r="M89" s="17"/>
    </row>
    <row r="90" spans="1:13" x14ac:dyDescent="0.25">
      <c r="A90" s="14">
        <v>85</v>
      </c>
      <c r="B90" s="15">
        <v>40626</v>
      </c>
      <c r="C90" s="15">
        <v>40626</v>
      </c>
      <c r="D90" s="15"/>
      <c r="E90" s="16" t="s">
        <v>34</v>
      </c>
      <c r="F90" s="17">
        <v>0.44</v>
      </c>
      <c r="G90" s="17"/>
      <c r="H90" s="17">
        <f t="shared" si="7"/>
        <v>1388.27</v>
      </c>
      <c r="I90" s="17">
        <f t="shared" si="8"/>
        <v>749.48999999999978</v>
      </c>
      <c r="J90" s="17">
        <f t="shared" si="9"/>
        <v>1388.27</v>
      </c>
      <c r="K90" s="17">
        <f t="shared" si="6"/>
        <v>638.78</v>
      </c>
      <c r="L90" s="17">
        <f t="shared" si="10"/>
        <v>1388.27</v>
      </c>
      <c r="M90" s="17"/>
    </row>
    <row r="91" spans="1:13" x14ac:dyDescent="0.25">
      <c r="A91" s="14">
        <v>86</v>
      </c>
      <c r="B91" s="15">
        <v>40626</v>
      </c>
      <c r="C91" s="15">
        <v>40626</v>
      </c>
      <c r="D91" s="15"/>
      <c r="E91" s="16" t="s">
        <v>46</v>
      </c>
      <c r="F91" s="17">
        <v>490</v>
      </c>
      <c r="G91" s="17"/>
      <c r="H91" s="17">
        <f t="shared" si="7"/>
        <v>898.27</v>
      </c>
      <c r="I91" s="17">
        <f t="shared" si="8"/>
        <v>259.48999999999978</v>
      </c>
      <c r="J91" s="17">
        <f t="shared" si="9"/>
        <v>898.27</v>
      </c>
      <c r="K91" s="17">
        <f t="shared" si="6"/>
        <v>638.78</v>
      </c>
      <c r="L91" s="17">
        <f t="shared" si="10"/>
        <v>898.27</v>
      </c>
      <c r="M91" s="17"/>
    </row>
    <row r="92" spans="1:13" x14ac:dyDescent="0.25">
      <c r="A92" s="14">
        <v>87</v>
      </c>
      <c r="B92" s="15">
        <v>40626</v>
      </c>
      <c r="C92" s="15"/>
      <c r="D92" s="15">
        <v>40646</v>
      </c>
      <c r="E92" s="16" t="s">
        <v>1240</v>
      </c>
      <c r="F92" s="17"/>
      <c r="G92" s="17"/>
      <c r="H92" s="17">
        <f t="shared" si="7"/>
        <v>898.27</v>
      </c>
      <c r="I92" s="17">
        <f t="shared" si="8"/>
        <v>259.48999999999978</v>
      </c>
      <c r="J92" s="17">
        <f t="shared" si="9"/>
        <v>898.27</v>
      </c>
      <c r="K92" s="17">
        <f t="shared" si="6"/>
        <v>638.78</v>
      </c>
      <c r="L92" s="17">
        <f t="shared" si="10"/>
        <v>898.27</v>
      </c>
      <c r="M92" s="17"/>
    </row>
    <row r="93" spans="1:13" x14ac:dyDescent="0.25">
      <c r="A93" s="14">
        <v>88</v>
      </c>
      <c r="B93" s="15">
        <v>40634</v>
      </c>
      <c r="C93" s="15"/>
      <c r="D93" s="15">
        <v>40654</v>
      </c>
      <c r="E93" s="16" t="s">
        <v>1240</v>
      </c>
      <c r="F93" s="17"/>
      <c r="G93" s="17"/>
      <c r="H93" s="17">
        <f t="shared" si="7"/>
        <v>898.27</v>
      </c>
      <c r="I93" s="17">
        <f t="shared" si="8"/>
        <v>259.48999999999978</v>
      </c>
      <c r="J93" s="17">
        <f t="shared" si="9"/>
        <v>898.27</v>
      </c>
      <c r="K93" s="17">
        <f t="shared" si="6"/>
        <v>638.78</v>
      </c>
      <c r="L93" s="17">
        <f t="shared" si="10"/>
        <v>898.27</v>
      </c>
      <c r="M93" s="17"/>
    </row>
    <row r="94" spans="1:13" x14ac:dyDescent="0.25">
      <c r="A94" s="14">
        <v>89</v>
      </c>
      <c r="B94" s="15">
        <v>40640</v>
      </c>
      <c r="C94" s="15">
        <v>40665</v>
      </c>
      <c r="D94" s="15"/>
      <c r="E94" s="16" t="s">
        <v>21</v>
      </c>
      <c r="F94" s="17"/>
      <c r="G94" s="17">
        <v>0.3</v>
      </c>
      <c r="H94" s="17">
        <f t="shared" si="7"/>
        <v>898.56999999999994</v>
      </c>
      <c r="I94" s="17">
        <f t="shared" si="8"/>
        <v>259.78999999999979</v>
      </c>
      <c r="J94" s="17">
        <f t="shared" si="9"/>
        <v>898.56999999999994</v>
      </c>
      <c r="K94" s="17">
        <f t="shared" si="6"/>
        <v>638.78</v>
      </c>
      <c r="L94" s="17">
        <f t="shared" si="10"/>
        <v>898.56999999999994</v>
      </c>
      <c r="M94" s="17"/>
    </row>
    <row r="95" spans="1:13" x14ac:dyDescent="0.25">
      <c r="A95" s="14">
        <v>90</v>
      </c>
      <c r="B95" s="15">
        <v>40661</v>
      </c>
      <c r="C95" s="15">
        <v>40665</v>
      </c>
      <c r="D95" s="15"/>
      <c r="E95" s="16" t="s">
        <v>21</v>
      </c>
      <c r="F95" s="17"/>
      <c r="G95" s="17">
        <v>0.39</v>
      </c>
      <c r="H95" s="17">
        <f t="shared" si="7"/>
        <v>898.95999999999992</v>
      </c>
      <c r="I95" s="17">
        <f t="shared" si="8"/>
        <v>260.17999999999978</v>
      </c>
      <c r="J95" s="17">
        <f t="shared" si="9"/>
        <v>898.95999999999992</v>
      </c>
      <c r="K95" s="17">
        <f t="shared" si="6"/>
        <v>638.78</v>
      </c>
      <c r="L95" s="17">
        <f t="shared" si="10"/>
        <v>898.95999999999992</v>
      </c>
      <c r="M95" s="17"/>
    </row>
    <row r="96" spans="1:13" x14ac:dyDescent="0.25">
      <c r="A96" s="14">
        <v>91</v>
      </c>
      <c r="B96" s="15">
        <v>40665</v>
      </c>
      <c r="C96" s="15"/>
      <c r="D96" s="15">
        <v>40683</v>
      </c>
      <c r="E96" s="16" t="s">
        <v>1241</v>
      </c>
      <c r="F96" s="17"/>
      <c r="G96" s="17"/>
      <c r="H96" s="17">
        <f t="shared" si="7"/>
        <v>898.95999999999992</v>
      </c>
      <c r="I96" s="17">
        <f t="shared" si="8"/>
        <v>260.17999999999978</v>
      </c>
      <c r="J96" s="17">
        <f t="shared" si="9"/>
        <v>898.95999999999992</v>
      </c>
      <c r="K96" s="17">
        <f t="shared" si="6"/>
        <v>638.78</v>
      </c>
      <c r="L96" s="17">
        <f t="shared" si="10"/>
        <v>898.95999999999992</v>
      </c>
      <c r="M96" s="17"/>
    </row>
    <row r="97" spans="1:13" x14ac:dyDescent="0.25">
      <c r="A97" s="14">
        <v>92</v>
      </c>
      <c r="B97" s="15">
        <v>40669</v>
      </c>
      <c r="C97" s="15"/>
      <c r="D97" s="15"/>
      <c r="E97" s="16" t="s">
        <v>21</v>
      </c>
      <c r="F97" s="17"/>
      <c r="G97" s="17">
        <v>0.3</v>
      </c>
      <c r="H97" s="17">
        <f t="shared" si="7"/>
        <v>899.25999999999988</v>
      </c>
      <c r="I97" s="17">
        <f t="shared" si="8"/>
        <v>260.47999999999979</v>
      </c>
      <c r="J97" s="17">
        <f t="shared" si="9"/>
        <v>899.25999999999988</v>
      </c>
      <c r="K97" s="17">
        <f t="shared" si="6"/>
        <v>638.78</v>
      </c>
      <c r="L97" s="17">
        <f t="shared" si="10"/>
        <v>899.25999999999988</v>
      </c>
      <c r="M97" s="17"/>
    </row>
    <row r="98" spans="1:13" x14ac:dyDescent="0.25">
      <c r="A98" s="14">
        <v>93</v>
      </c>
      <c r="B98" s="15">
        <v>40690</v>
      </c>
      <c r="C98" s="15"/>
      <c r="D98" s="15"/>
      <c r="E98" s="16" t="s">
        <v>21</v>
      </c>
      <c r="F98" s="17"/>
      <c r="G98" s="17">
        <v>0.39</v>
      </c>
      <c r="H98" s="17">
        <f t="shared" si="7"/>
        <v>899.64999999999986</v>
      </c>
      <c r="I98" s="17">
        <f t="shared" si="8"/>
        <v>260.86999999999978</v>
      </c>
      <c r="J98" s="17">
        <f t="shared" si="9"/>
        <v>899.64999999999986</v>
      </c>
      <c r="K98" s="17">
        <f t="shared" si="6"/>
        <v>638.78</v>
      </c>
      <c r="L98" s="17">
        <f t="shared" si="10"/>
        <v>899.64999999999986</v>
      </c>
      <c r="M98" s="17"/>
    </row>
    <row r="99" spans="1:13" x14ac:dyDescent="0.25">
      <c r="A99" s="14">
        <v>94</v>
      </c>
      <c r="B99" s="15">
        <v>40701</v>
      </c>
      <c r="C99" s="15"/>
      <c r="D99" s="15"/>
      <c r="E99" s="16" t="s">
        <v>21</v>
      </c>
      <c r="F99" s="17"/>
      <c r="G99" s="17">
        <v>0.3</v>
      </c>
      <c r="H99" s="17">
        <f t="shared" si="7"/>
        <v>899.94999999999982</v>
      </c>
      <c r="I99" s="17">
        <f t="shared" si="8"/>
        <v>261.16999999999979</v>
      </c>
      <c r="J99" s="17">
        <f t="shared" si="9"/>
        <v>899.94999999999982</v>
      </c>
      <c r="K99" s="17">
        <f t="shared" si="6"/>
        <v>638.78</v>
      </c>
      <c r="L99" s="17">
        <f t="shared" si="10"/>
        <v>899.94999999999982</v>
      </c>
      <c r="M99" s="17"/>
    </row>
    <row r="100" spans="1:13" x14ac:dyDescent="0.25">
      <c r="A100" s="14">
        <v>95</v>
      </c>
      <c r="B100" s="15">
        <v>40702</v>
      </c>
      <c r="C100" s="15"/>
      <c r="D100" s="15"/>
      <c r="E100" s="16" t="s">
        <v>1242</v>
      </c>
      <c r="F100" s="17"/>
      <c r="G100" s="17"/>
      <c r="H100" s="17">
        <f t="shared" si="7"/>
        <v>899.94999999999982</v>
      </c>
      <c r="I100" s="17">
        <f t="shared" si="8"/>
        <v>261.16999999999979</v>
      </c>
      <c r="J100" s="17">
        <f t="shared" si="9"/>
        <v>899.94999999999982</v>
      </c>
      <c r="K100" s="17">
        <f t="shared" si="6"/>
        <v>638.78</v>
      </c>
      <c r="L100" s="17">
        <f t="shared" si="10"/>
        <v>899.94999999999982</v>
      </c>
      <c r="M100" s="17" t="s">
        <v>1243</v>
      </c>
    </row>
    <row r="101" spans="1:13" x14ac:dyDescent="0.25">
      <c r="A101" s="14">
        <v>96</v>
      </c>
      <c r="B101" s="15">
        <v>40702</v>
      </c>
      <c r="C101" s="15"/>
      <c r="D101" s="15"/>
      <c r="E101" s="16" t="s">
        <v>1244</v>
      </c>
      <c r="F101" s="17">
        <v>4033.62</v>
      </c>
      <c r="G101" s="17">
        <v>4033.62</v>
      </c>
      <c r="H101" s="17">
        <f>H99-F101+G101</f>
        <v>899.94999999999982</v>
      </c>
      <c r="I101" s="17">
        <f>I99-F101+G101</f>
        <v>261.16999999999962</v>
      </c>
      <c r="J101" s="17">
        <f>J99+G101-F101</f>
        <v>899.94999999999982</v>
      </c>
      <c r="K101" s="17">
        <f t="shared" si="6"/>
        <v>638.78</v>
      </c>
      <c r="L101" s="17">
        <f>L99-F101+G101</f>
        <v>899.94999999999982</v>
      </c>
      <c r="M101" s="17"/>
    </row>
    <row r="102" spans="1:13" x14ac:dyDescent="0.25">
      <c r="A102" s="14">
        <v>97</v>
      </c>
      <c r="B102" s="15">
        <v>40702</v>
      </c>
      <c r="C102" s="15"/>
      <c r="D102" s="15"/>
      <c r="E102" s="16" t="s">
        <v>32</v>
      </c>
      <c r="F102" s="17">
        <v>1000</v>
      </c>
      <c r="G102" s="17">
        <v>1000</v>
      </c>
      <c r="H102" s="17">
        <f t="shared" si="7"/>
        <v>899.94999999999982</v>
      </c>
      <c r="I102" s="17">
        <f t="shared" si="8"/>
        <v>261.16999999999962</v>
      </c>
      <c r="J102" s="17">
        <f t="shared" si="9"/>
        <v>899.94999999999982</v>
      </c>
      <c r="K102" s="17">
        <f t="shared" si="6"/>
        <v>638.78</v>
      </c>
      <c r="L102" s="17">
        <f t="shared" si="10"/>
        <v>899.94999999999982</v>
      </c>
      <c r="M102" s="17"/>
    </row>
    <row r="103" spans="1:13" x14ac:dyDescent="0.25">
      <c r="A103" s="14">
        <v>98</v>
      </c>
      <c r="B103" s="15">
        <v>40702</v>
      </c>
      <c r="C103" s="15"/>
      <c r="D103" s="15"/>
      <c r="E103" s="16" t="s">
        <v>32</v>
      </c>
      <c r="F103" s="17">
        <v>1000</v>
      </c>
      <c r="G103" s="17">
        <v>1000</v>
      </c>
      <c r="H103" s="17">
        <f t="shared" si="7"/>
        <v>899.94999999999982</v>
      </c>
      <c r="I103" s="17">
        <f t="shared" si="8"/>
        <v>261.16999999999962</v>
      </c>
      <c r="J103" s="17">
        <f t="shared" si="9"/>
        <v>899.94999999999982</v>
      </c>
      <c r="K103" s="17">
        <f t="shared" si="6"/>
        <v>638.78</v>
      </c>
      <c r="L103" s="17">
        <f t="shared" si="10"/>
        <v>899.94999999999982</v>
      </c>
      <c r="M103" s="17"/>
    </row>
    <row r="104" spans="1:13" x14ac:dyDescent="0.25">
      <c r="A104" s="14">
        <v>99</v>
      </c>
      <c r="B104" s="15">
        <v>40702</v>
      </c>
      <c r="C104" s="15"/>
      <c r="D104" s="15"/>
      <c r="E104" s="16" t="s">
        <v>60</v>
      </c>
      <c r="F104" s="17">
        <v>10.85</v>
      </c>
      <c r="G104" s="17"/>
      <c r="H104" s="17">
        <f t="shared" si="7"/>
        <v>889.0999999999998</v>
      </c>
      <c r="I104" s="17">
        <f t="shared" si="8"/>
        <v>250.31999999999962</v>
      </c>
      <c r="J104" s="17">
        <f t="shared" si="9"/>
        <v>889.0999999999998</v>
      </c>
      <c r="K104" s="17">
        <f t="shared" si="6"/>
        <v>638.78</v>
      </c>
      <c r="L104" s="17">
        <f t="shared" si="10"/>
        <v>889.0999999999998</v>
      </c>
      <c r="M104" s="17"/>
    </row>
    <row r="105" spans="1:13" x14ac:dyDescent="0.25">
      <c r="A105" s="14">
        <v>100</v>
      </c>
      <c r="B105" s="15">
        <v>40702</v>
      </c>
      <c r="C105" s="15"/>
      <c r="D105" s="15"/>
      <c r="E105" s="16" t="s">
        <v>223</v>
      </c>
      <c r="F105" s="17">
        <v>1000</v>
      </c>
      <c r="G105" s="17">
        <v>1000</v>
      </c>
      <c r="H105" s="17">
        <f t="shared" si="7"/>
        <v>889.0999999999998</v>
      </c>
      <c r="I105" s="17">
        <f t="shared" si="8"/>
        <v>250.3199999999996</v>
      </c>
      <c r="J105" s="17">
        <f t="shared" si="9"/>
        <v>889.09999999999991</v>
      </c>
      <c r="K105" s="17">
        <f t="shared" si="6"/>
        <v>638.78</v>
      </c>
      <c r="L105" s="17">
        <f t="shared" si="10"/>
        <v>889.0999999999998</v>
      </c>
      <c r="M105" s="17"/>
    </row>
    <row r="106" spans="1:13" x14ac:dyDescent="0.25">
      <c r="A106" s="14">
        <v>101</v>
      </c>
      <c r="B106" s="15">
        <v>40702</v>
      </c>
      <c r="C106" s="15"/>
      <c r="D106" s="15"/>
      <c r="E106" s="16" t="s">
        <v>223</v>
      </c>
      <c r="F106" s="17">
        <v>1000</v>
      </c>
      <c r="G106" s="17">
        <v>1000</v>
      </c>
      <c r="H106" s="17">
        <f t="shared" si="7"/>
        <v>889.0999999999998</v>
      </c>
      <c r="I106" s="17">
        <f t="shared" si="8"/>
        <v>250.3199999999996</v>
      </c>
      <c r="J106" s="17">
        <f t="shared" si="9"/>
        <v>889.09999999999991</v>
      </c>
      <c r="K106" s="17">
        <f t="shared" si="6"/>
        <v>638.78</v>
      </c>
      <c r="L106" s="17">
        <f t="shared" si="10"/>
        <v>889.0999999999998</v>
      </c>
      <c r="M106" s="17"/>
    </row>
    <row r="107" spans="1:13" x14ac:dyDescent="0.25">
      <c r="A107" s="14">
        <v>102</v>
      </c>
      <c r="B107" s="15">
        <v>40702</v>
      </c>
      <c r="C107" s="15"/>
      <c r="D107" s="15"/>
      <c r="E107" s="16" t="s">
        <v>223</v>
      </c>
      <c r="F107" s="17">
        <v>224</v>
      </c>
      <c r="G107" s="17">
        <v>224</v>
      </c>
      <c r="H107" s="17">
        <f t="shared" si="7"/>
        <v>889.0999999999998</v>
      </c>
      <c r="I107" s="17">
        <f t="shared" si="8"/>
        <v>250.3199999999996</v>
      </c>
      <c r="J107" s="17">
        <f t="shared" si="9"/>
        <v>889.09999999999991</v>
      </c>
      <c r="K107" s="17">
        <f t="shared" si="6"/>
        <v>638.78</v>
      </c>
      <c r="L107" s="17">
        <f t="shared" si="10"/>
        <v>889.0999999999998</v>
      </c>
      <c r="M107" s="17"/>
    </row>
    <row r="108" spans="1:13" x14ac:dyDescent="0.25">
      <c r="A108" s="14">
        <v>103</v>
      </c>
      <c r="B108" s="15">
        <v>40702</v>
      </c>
      <c r="C108" s="15"/>
      <c r="D108" s="15">
        <v>40722</v>
      </c>
      <c r="E108" s="16" t="s">
        <v>1245</v>
      </c>
      <c r="F108" s="17"/>
      <c r="G108" s="17"/>
      <c r="H108" s="17">
        <f t="shared" si="7"/>
        <v>889.0999999999998</v>
      </c>
      <c r="I108" s="17">
        <f t="shared" si="8"/>
        <v>250.3199999999996</v>
      </c>
      <c r="J108" s="17">
        <f t="shared" si="9"/>
        <v>889.09999999999991</v>
      </c>
      <c r="K108" s="17">
        <f t="shared" si="6"/>
        <v>638.78</v>
      </c>
      <c r="L108" s="17">
        <f t="shared" si="10"/>
        <v>889.0999999999998</v>
      </c>
      <c r="M108" s="17"/>
    </row>
    <row r="109" spans="1:13" x14ac:dyDescent="0.25">
      <c r="A109" s="14">
        <v>104</v>
      </c>
      <c r="B109" s="15">
        <v>40703</v>
      </c>
      <c r="C109" s="15"/>
      <c r="D109" s="15"/>
      <c r="E109" s="16" t="s">
        <v>175</v>
      </c>
      <c r="F109" s="17"/>
      <c r="G109" s="17"/>
      <c r="H109" s="17">
        <f t="shared" si="7"/>
        <v>889.0999999999998</v>
      </c>
      <c r="I109" s="17">
        <f t="shared" si="8"/>
        <v>250.3199999999996</v>
      </c>
      <c r="J109" s="17">
        <f t="shared" si="9"/>
        <v>889.09999999999991</v>
      </c>
      <c r="K109" s="17">
        <f t="shared" si="6"/>
        <v>638.78</v>
      </c>
      <c r="L109" s="17">
        <f t="shared" si="10"/>
        <v>889.0999999999998</v>
      </c>
      <c r="M109" s="17" t="s">
        <v>87</v>
      </c>
    </row>
    <row r="110" spans="1:13" x14ac:dyDescent="0.25">
      <c r="A110" s="14">
        <v>105</v>
      </c>
      <c r="B110" s="15">
        <v>40714</v>
      </c>
      <c r="C110" s="15"/>
      <c r="D110" s="15"/>
      <c r="E110" s="16" t="s">
        <v>1246</v>
      </c>
      <c r="F110" s="17"/>
      <c r="G110" s="17"/>
      <c r="H110" s="17">
        <f t="shared" si="7"/>
        <v>889.0999999999998</v>
      </c>
      <c r="I110" s="17">
        <f t="shared" si="8"/>
        <v>250.3199999999996</v>
      </c>
      <c r="J110" s="17">
        <f t="shared" si="9"/>
        <v>889.09999999999991</v>
      </c>
      <c r="K110" s="17">
        <f t="shared" si="6"/>
        <v>638.78</v>
      </c>
      <c r="L110" s="17">
        <f t="shared" si="10"/>
        <v>889.0999999999998</v>
      </c>
      <c r="M110" s="17" t="s">
        <v>1243</v>
      </c>
    </row>
    <row r="111" spans="1:13" x14ac:dyDescent="0.25">
      <c r="A111" s="14">
        <v>106</v>
      </c>
      <c r="B111" s="15">
        <v>40724</v>
      </c>
      <c r="C111" s="15"/>
      <c r="D111" s="15">
        <v>40745</v>
      </c>
      <c r="E111" s="16" t="s">
        <v>1245</v>
      </c>
      <c r="F111" s="17"/>
      <c r="G111" s="17"/>
      <c r="H111" s="17">
        <f>H108-F111+G111</f>
        <v>889.0999999999998</v>
      </c>
      <c r="I111" s="17">
        <f>I108-F111+G111</f>
        <v>250.3199999999996</v>
      </c>
      <c r="J111" s="17">
        <f>J108+G111-F111</f>
        <v>889.09999999999991</v>
      </c>
      <c r="K111" s="17">
        <f t="shared" si="6"/>
        <v>638.78</v>
      </c>
      <c r="L111" s="17">
        <f>L108-F111+G111</f>
        <v>889.0999999999998</v>
      </c>
      <c r="M111" s="17"/>
    </row>
    <row r="112" spans="1:13" x14ac:dyDescent="0.25">
      <c r="A112" s="14">
        <v>107</v>
      </c>
      <c r="B112" s="15">
        <v>40763</v>
      </c>
      <c r="C112" s="15">
        <v>40786</v>
      </c>
      <c r="D112" s="15">
        <v>40786</v>
      </c>
      <c r="E112" s="16" t="s">
        <v>21</v>
      </c>
      <c r="F112" s="17"/>
      <c r="G112" s="17">
        <v>1.02</v>
      </c>
      <c r="H112" s="17">
        <f t="shared" si="7"/>
        <v>890.11999999999978</v>
      </c>
      <c r="I112" s="17">
        <f t="shared" si="8"/>
        <v>251.33999999999961</v>
      </c>
      <c r="J112" s="17">
        <f t="shared" si="9"/>
        <v>890.11999999999989</v>
      </c>
      <c r="K112" s="17">
        <f t="shared" si="6"/>
        <v>638.78</v>
      </c>
      <c r="L112" s="17">
        <f t="shared" si="10"/>
        <v>890.11999999999978</v>
      </c>
      <c r="M112" s="17"/>
    </row>
    <row r="113" spans="1:13" x14ac:dyDescent="0.25">
      <c r="A113" s="14">
        <v>108</v>
      </c>
      <c r="B113" s="15">
        <v>40763</v>
      </c>
      <c r="C113" s="15">
        <v>40786</v>
      </c>
      <c r="D113" s="15"/>
      <c r="E113" s="16" t="s">
        <v>21</v>
      </c>
      <c r="F113" s="17"/>
      <c r="G113" s="17">
        <v>6.21</v>
      </c>
      <c r="H113" s="17">
        <f t="shared" si="7"/>
        <v>896.32999999999981</v>
      </c>
      <c r="I113" s="17">
        <f t="shared" si="8"/>
        <v>257.54999999999961</v>
      </c>
      <c r="J113" s="17">
        <f t="shared" si="9"/>
        <v>896.32999999999993</v>
      </c>
      <c r="K113" s="17">
        <f t="shared" si="6"/>
        <v>638.78</v>
      </c>
      <c r="L113" s="17">
        <f t="shared" si="10"/>
        <v>896.32999999999981</v>
      </c>
      <c r="M113" s="17"/>
    </row>
    <row r="114" spans="1:13" x14ac:dyDescent="0.25">
      <c r="A114" s="14">
        <v>109</v>
      </c>
      <c r="B114" s="15">
        <v>40763</v>
      </c>
      <c r="C114" s="15"/>
      <c r="D114" s="15"/>
      <c r="E114" s="16" t="s">
        <v>1247</v>
      </c>
      <c r="F114" s="17"/>
      <c r="G114" s="17"/>
      <c r="H114" s="17">
        <f t="shared" si="7"/>
        <v>896.32999999999981</v>
      </c>
      <c r="I114" s="17">
        <f t="shared" si="8"/>
        <v>257.54999999999961</v>
      </c>
      <c r="J114" s="17">
        <f t="shared" si="9"/>
        <v>896.32999999999993</v>
      </c>
      <c r="K114" s="17">
        <f t="shared" si="6"/>
        <v>638.78</v>
      </c>
      <c r="L114" s="17">
        <f t="shared" si="10"/>
        <v>896.32999999999981</v>
      </c>
      <c r="M114" s="17"/>
    </row>
    <row r="115" spans="1:13" x14ac:dyDescent="0.25">
      <c r="A115" s="14">
        <v>110</v>
      </c>
      <c r="B115" s="15">
        <v>40786</v>
      </c>
      <c r="C115" s="15"/>
      <c r="D115" s="15">
        <v>40807</v>
      </c>
      <c r="E115" s="16" t="s">
        <v>1248</v>
      </c>
      <c r="F115" s="17"/>
      <c r="G115" s="17"/>
      <c r="H115" s="17">
        <f t="shared" si="7"/>
        <v>896.32999999999981</v>
      </c>
      <c r="I115" s="17">
        <f t="shared" si="8"/>
        <v>257.54999999999961</v>
      </c>
      <c r="J115" s="17">
        <f t="shared" si="9"/>
        <v>896.32999999999993</v>
      </c>
      <c r="K115" s="17">
        <f t="shared" si="6"/>
        <v>638.78</v>
      </c>
      <c r="L115" s="17">
        <f t="shared" si="10"/>
        <v>896.32999999999981</v>
      </c>
      <c r="M115" s="17"/>
    </row>
    <row r="116" spans="1:13" x14ac:dyDescent="0.25">
      <c r="A116" s="14">
        <v>111</v>
      </c>
      <c r="B116" s="15">
        <v>40793</v>
      </c>
      <c r="C116" s="15">
        <v>40816</v>
      </c>
      <c r="D116" s="15"/>
      <c r="E116" s="16" t="s">
        <v>21</v>
      </c>
      <c r="F116" s="17"/>
      <c r="G116" s="17">
        <v>1.02</v>
      </c>
      <c r="H116" s="17">
        <f t="shared" si="7"/>
        <v>897.3499999999998</v>
      </c>
      <c r="I116" s="17">
        <f t="shared" si="8"/>
        <v>258.5699999999996</v>
      </c>
      <c r="J116" s="17">
        <f t="shared" si="9"/>
        <v>897.34999999999991</v>
      </c>
      <c r="K116" s="17">
        <f t="shared" si="6"/>
        <v>638.78</v>
      </c>
      <c r="L116" s="17">
        <f t="shared" si="10"/>
        <v>897.3499999999998</v>
      </c>
      <c r="M116" s="17"/>
    </row>
    <row r="117" spans="1:13" x14ac:dyDescent="0.25">
      <c r="A117" s="14">
        <v>112</v>
      </c>
      <c r="B117" s="15">
        <v>40816</v>
      </c>
      <c r="C117" s="15"/>
      <c r="D117" s="15"/>
      <c r="E117" s="16" t="s">
        <v>1249</v>
      </c>
      <c r="F117" s="17"/>
      <c r="G117" s="17"/>
      <c r="H117" s="17">
        <f t="shared" si="7"/>
        <v>897.3499999999998</v>
      </c>
      <c r="I117" s="17">
        <f t="shared" si="8"/>
        <v>258.5699999999996</v>
      </c>
      <c r="J117" s="17">
        <f t="shared" si="9"/>
        <v>897.34999999999991</v>
      </c>
      <c r="K117" s="17">
        <f t="shared" si="6"/>
        <v>638.78</v>
      </c>
      <c r="L117" s="17">
        <f t="shared" si="10"/>
        <v>897.3499999999998</v>
      </c>
      <c r="M117" s="17"/>
    </row>
    <row r="118" spans="1:13" x14ac:dyDescent="0.25">
      <c r="A118" s="14">
        <v>113</v>
      </c>
      <c r="B118" s="15">
        <v>40822</v>
      </c>
      <c r="C118" s="15">
        <v>40848</v>
      </c>
      <c r="D118" s="15"/>
      <c r="E118" s="16" t="s">
        <v>21</v>
      </c>
      <c r="F118" s="17"/>
      <c r="G118" s="17">
        <v>1.02</v>
      </c>
      <c r="H118" s="17">
        <f t="shared" si="7"/>
        <v>898.36999999999978</v>
      </c>
      <c r="I118" s="17">
        <f t="shared" si="8"/>
        <v>259.58999999999958</v>
      </c>
      <c r="J118" s="17">
        <f t="shared" si="9"/>
        <v>898.36999999999989</v>
      </c>
      <c r="K118" s="17">
        <f t="shared" si="6"/>
        <v>638.78</v>
      </c>
      <c r="L118" s="17">
        <f t="shared" si="10"/>
        <v>898.36999999999978</v>
      </c>
      <c r="M118" s="17"/>
    </row>
    <row r="119" spans="1:13" x14ac:dyDescent="0.25">
      <c r="A119" s="14">
        <v>114</v>
      </c>
      <c r="B119" s="15">
        <v>40828</v>
      </c>
      <c r="C119" s="15"/>
      <c r="D119" s="15"/>
      <c r="E119" s="16" t="s">
        <v>1250</v>
      </c>
      <c r="F119" s="17"/>
      <c r="G119" s="17"/>
      <c r="H119" s="17">
        <f t="shared" si="7"/>
        <v>898.36999999999978</v>
      </c>
      <c r="I119" s="17">
        <f t="shared" si="8"/>
        <v>259.58999999999958</v>
      </c>
      <c r="J119" s="17">
        <f t="shared" si="9"/>
        <v>898.36999999999989</v>
      </c>
      <c r="K119" s="17">
        <f t="shared" si="6"/>
        <v>638.78</v>
      </c>
      <c r="L119" s="17">
        <f t="shared" si="10"/>
        <v>898.36999999999978</v>
      </c>
      <c r="M119" s="17"/>
    </row>
    <row r="120" spans="1:13" x14ac:dyDescent="0.25">
      <c r="A120" s="14">
        <v>115</v>
      </c>
      <c r="B120" s="15">
        <v>40848</v>
      </c>
      <c r="C120" s="15"/>
      <c r="D120" s="15">
        <v>40869</v>
      </c>
      <c r="E120" s="16" t="s">
        <v>1251</v>
      </c>
      <c r="F120" s="17"/>
      <c r="G120" s="17"/>
      <c r="H120" s="17">
        <f t="shared" si="7"/>
        <v>898.36999999999978</v>
      </c>
      <c r="I120" s="17">
        <f t="shared" si="8"/>
        <v>259.58999999999958</v>
      </c>
      <c r="J120" s="17">
        <f t="shared" si="9"/>
        <v>898.36999999999989</v>
      </c>
      <c r="K120" s="17">
        <f t="shared" si="6"/>
        <v>638.78</v>
      </c>
      <c r="L120" s="17">
        <f t="shared" si="10"/>
        <v>898.36999999999978</v>
      </c>
      <c r="M120" s="17"/>
    </row>
    <row r="121" spans="1:13" x14ac:dyDescent="0.25">
      <c r="B121" s="1"/>
      <c r="C121" s="1"/>
      <c r="D121" s="2"/>
    </row>
    <row r="122" spans="1:13" x14ac:dyDescent="0.25">
      <c r="B122" s="1"/>
      <c r="C122" s="1"/>
      <c r="D122" s="2"/>
    </row>
    <row r="123" spans="1:13" x14ac:dyDescent="0.25">
      <c r="B123" s="1"/>
      <c r="C123" s="1"/>
      <c r="D123" s="2"/>
      <c r="E123" s="6" t="s">
        <v>6</v>
      </c>
      <c r="F123" s="5"/>
      <c r="G123" s="5"/>
      <c r="H123" s="9" t="s">
        <v>7</v>
      </c>
      <c r="I123" s="9" t="s">
        <v>8</v>
      </c>
    </row>
    <row r="124" spans="1:13" x14ac:dyDescent="0.25">
      <c r="B124" s="1"/>
      <c r="C124" s="1"/>
      <c r="D124" s="2"/>
      <c r="E124" s="5"/>
      <c r="F124" s="5"/>
      <c r="G124" s="5"/>
      <c r="H124" s="10" t="s">
        <v>3</v>
      </c>
      <c r="I124" s="10" t="s">
        <v>4</v>
      </c>
    </row>
    <row r="125" spans="1:13" x14ac:dyDescent="0.25">
      <c r="B125" s="1"/>
      <c r="C125" s="1"/>
      <c r="D125" s="2"/>
      <c r="E125" s="7" t="s">
        <v>9</v>
      </c>
      <c r="F125" s="8"/>
      <c r="G125" s="8"/>
      <c r="H125" s="3">
        <f>+H120</f>
        <v>898.36999999999978</v>
      </c>
      <c r="I125" s="3">
        <f>+J120</f>
        <v>898.36999999999989</v>
      </c>
    </row>
    <row r="126" spans="1:13" x14ac:dyDescent="0.25">
      <c r="B126" s="1"/>
      <c r="C126" s="1"/>
      <c r="D126" s="2"/>
      <c r="E126" s="7" t="s">
        <v>1037</v>
      </c>
      <c r="F126" s="8"/>
      <c r="G126" s="8"/>
      <c r="H126" s="3">
        <v>-224</v>
      </c>
      <c r="I126" s="3"/>
    </row>
    <row r="127" spans="1:13" x14ac:dyDescent="0.25">
      <c r="B127" s="1"/>
      <c r="C127" s="1"/>
      <c r="D127" s="2"/>
      <c r="E127" s="7" t="s">
        <v>1252</v>
      </c>
      <c r="F127" s="8"/>
      <c r="G127" s="8"/>
      <c r="H127" s="3">
        <v>-134.66999999999999</v>
      </c>
      <c r="I127" s="3"/>
    </row>
    <row r="128" spans="1:13" x14ac:dyDescent="0.25">
      <c r="B128" s="1"/>
      <c r="C128" s="1"/>
      <c r="E128" s="7" t="s">
        <v>1253</v>
      </c>
      <c r="F128" s="8"/>
      <c r="G128" s="8"/>
      <c r="H128" s="3">
        <v>-149.03</v>
      </c>
      <c r="I128" s="3"/>
    </row>
    <row r="129" spans="2:9" x14ac:dyDescent="0.25">
      <c r="B129" s="1"/>
      <c r="C129" s="1"/>
      <c r="E129" s="7" t="s">
        <v>1254</v>
      </c>
      <c r="F129" s="8"/>
      <c r="G129" s="8"/>
      <c r="H129" s="3">
        <v>-131.08000000000001</v>
      </c>
      <c r="I129" s="3"/>
    </row>
    <row r="130" spans="2:9" x14ac:dyDescent="0.25">
      <c r="B130" s="1"/>
      <c r="C130" s="1"/>
      <c r="E130" s="11" t="s">
        <v>5</v>
      </c>
      <c r="F130" s="12"/>
      <c r="G130" s="12"/>
      <c r="H130" s="13">
        <f>SUM(H125:H129)</f>
        <v>259.5899999999998</v>
      </c>
      <c r="I130" s="13">
        <f>SUM(I125:I129)</f>
        <v>898.36999999999989</v>
      </c>
    </row>
    <row r="131" spans="2:9" x14ac:dyDescent="0.25">
      <c r="E131" s="5"/>
      <c r="F131" s="5"/>
      <c r="G131" s="5"/>
      <c r="H131" s="5"/>
      <c r="I131" s="5"/>
    </row>
  </sheetData>
  <mergeCells count="14">
    <mergeCell ref="J3:J5"/>
    <mergeCell ref="K3:K5"/>
    <mergeCell ref="L3:L5"/>
    <mergeCell ref="M3:M5"/>
    <mergeCell ref="A1:M1"/>
    <mergeCell ref="A3:A5"/>
    <mergeCell ref="B3:B5"/>
    <mergeCell ref="C3:C5"/>
    <mergeCell ref="D3:D5"/>
    <mergeCell ref="E3:E5"/>
    <mergeCell ref="F3:F5"/>
    <mergeCell ref="G3:G5"/>
    <mergeCell ref="H3:H5"/>
    <mergeCell ref="I3:I5"/>
  </mergeCells>
  <pageMargins left="0.25" right="0.25" top="0.75" bottom="0.75" header="0.3" footer="0.3"/>
  <pageSetup paperSize="5" orientation="landscape" r:id="rId1"/>
  <headerFooter>
    <oddFooter>Page 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1"/>
  <sheetViews>
    <sheetView view="pageLayout" zoomScaleNormal="100" workbookViewId="0">
      <selection sqref="A1:M1"/>
    </sheetView>
  </sheetViews>
  <sheetFormatPr defaultColWidth="9.140625" defaultRowHeight="15" x14ac:dyDescent="0.25"/>
  <cols>
    <col min="1" max="1" width="5.7109375" customWidth="1"/>
    <col min="2" max="3" width="8.28515625" customWidth="1"/>
    <col min="4" max="4" width="8.85546875" customWidth="1"/>
    <col min="5" max="5" width="22.7109375" customWidth="1"/>
    <col min="6" max="11" width="8.85546875" customWidth="1"/>
    <col min="12" max="12" width="9.42578125" customWidth="1"/>
    <col min="13" max="13" width="54.85546875" customWidth="1"/>
  </cols>
  <sheetData>
    <row r="1" spans="1:13" x14ac:dyDescent="0.25">
      <c r="A1" s="48" t="s">
        <v>1255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</row>
    <row r="2" spans="1:13" x14ac:dyDescent="0.25">
      <c r="A2" s="4"/>
      <c r="B2" s="4"/>
    </row>
    <row r="3" spans="1:13" ht="15" customHeight="1" x14ac:dyDescent="0.25">
      <c r="A3" s="45" t="s">
        <v>10</v>
      </c>
      <c r="B3" s="45" t="s">
        <v>11</v>
      </c>
      <c r="C3" s="45" t="s">
        <v>12</v>
      </c>
      <c r="D3" s="45" t="s">
        <v>19</v>
      </c>
      <c r="E3" s="45" t="s">
        <v>13</v>
      </c>
      <c r="F3" s="45" t="s">
        <v>14</v>
      </c>
      <c r="G3" s="45" t="s">
        <v>15</v>
      </c>
      <c r="H3" s="45" t="s">
        <v>16</v>
      </c>
      <c r="I3" s="45" t="s">
        <v>17</v>
      </c>
      <c r="J3" s="45" t="s">
        <v>18</v>
      </c>
      <c r="K3" s="45" t="s">
        <v>97</v>
      </c>
      <c r="L3" s="45" t="s">
        <v>98</v>
      </c>
      <c r="M3" s="45" t="s">
        <v>99</v>
      </c>
    </row>
    <row r="4" spans="1:13" ht="15" customHeight="1" x14ac:dyDescent="0.25">
      <c r="A4" s="46"/>
      <c r="B4" s="46"/>
      <c r="C4" s="46"/>
      <c r="D4" s="46"/>
      <c r="E4" s="46"/>
      <c r="F4" s="46" t="s">
        <v>1</v>
      </c>
      <c r="G4" s="46" t="s">
        <v>2</v>
      </c>
      <c r="H4" s="46"/>
      <c r="I4" s="46"/>
      <c r="J4" s="46"/>
      <c r="K4" s="46" t="s">
        <v>100</v>
      </c>
      <c r="L4" s="46"/>
      <c r="M4" s="46"/>
    </row>
    <row r="5" spans="1:13" x14ac:dyDescent="0.25">
      <c r="A5" s="47"/>
      <c r="B5" s="47"/>
      <c r="C5" s="47"/>
      <c r="D5" s="47"/>
      <c r="E5" s="47"/>
      <c r="F5" s="47"/>
      <c r="G5" s="47"/>
      <c r="H5" s="47"/>
      <c r="I5" s="47"/>
      <c r="J5" s="47"/>
      <c r="K5" s="47" t="s">
        <v>101</v>
      </c>
      <c r="L5" s="47"/>
      <c r="M5" s="47"/>
    </row>
    <row r="6" spans="1:13" x14ac:dyDescent="0.25">
      <c r="A6" s="14">
        <v>1</v>
      </c>
      <c r="B6" s="15"/>
      <c r="C6" s="15"/>
      <c r="D6" s="16"/>
      <c r="E6" s="16" t="s">
        <v>0</v>
      </c>
      <c r="F6" s="17"/>
      <c r="G6" s="17"/>
      <c r="H6" s="17">
        <v>588.44000000000005</v>
      </c>
      <c r="I6" s="17">
        <v>588.44000000000005</v>
      </c>
      <c r="J6" s="17">
        <v>588.44000000000005</v>
      </c>
      <c r="K6" s="17">
        <v>0</v>
      </c>
      <c r="L6" s="17">
        <v>588.44000000000005</v>
      </c>
      <c r="M6" s="17" t="s">
        <v>1256</v>
      </c>
    </row>
    <row r="7" spans="1:13" x14ac:dyDescent="0.25">
      <c r="A7" s="14">
        <v>2</v>
      </c>
      <c r="B7" s="15">
        <v>40087</v>
      </c>
      <c r="C7" s="15"/>
      <c r="D7" s="15"/>
      <c r="E7" s="16" t="s">
        <v>1257</v>
      </c>
      <c r="F7" s="17"/>
      <c r="G7" s="17"/>
      <c r="H7" s="17">
        <f t="shared" ref="H7:H70" si="0">H6-F7+G7</f>
        <v>588.44000000000005</v>
      </c>
      <c r="I7" s="17">
        <f>I6-F7+G7</f>
        <v>588.44000000000005</v>
      </c>
      <c r="J7" s="17">
        <f>J6+G7-F7</f>
        <v>588.44000000000005</v>
      </c>
      <c r="K7" s="17">
        <v>0</v>
      </c>
      <c r="L7" s="17">
        <f>L6-F7+G7</f>
        <v>588.44000000000005</v>
      </c>
      <c r="M7" s="17" t="s">
        <v>1258</v>
      </c>
    </row>
    <row r="8" spans="1:13" x14ac:dyDescent="0.25">
      <c r="A8" s="14">
        <v>3</v>
      </c>
      <c r="B8" s="15">
        <v>40087</v>
      </c>
      <c r="C8" s="15">
        <v>40099</v>
      </c>
      <c r="D8" s="15"/>
      <c r="E8" s="16" t="s">
        <v>37</v>
      </c>
      <c r="F8" s="17"/>
      <c r="G8" s="17">
        <v>13</v>
      </c>
      <c r="H8" s="17">
        <f t="shared" si="0"/>
        <v>601.44000000000005</v>
      </c>
      <c r="I8" s="17">
        <f>I7-F8+G8-13</f>
        <v>588.44000000000005</v>
      </c>
      <c r="J8" s="17">
        <f t="shared" ref="J8:J71" si="1">J7+G8-F8</f>
        <v>601.44000000000005</v>
      </c>
      <c r="K8" s="17">
        <v>0</v>
      </c>
      <c r="L8" s="17">
        <f>L7-F8+G8-13</f>
        <v>588.44000000000005</v>
      </c>
      <c r="M8" s="17" t="s">
        <v>395</v>
      </c>
    </row>
    <row r="9" spans="1:13" x14ac:dyDescent="0.25">
      <c r="A9" s="14">
        <v>4</v>
      </c>
      <c r="B9" s="15">
        <v>40094</v>
      </c>
      <c r="C9" s="15"/>
      <c r="D9" s="15"/>
      <c r="E9" s="16" t="s">
        <v>1257</v>
      </c>
      <c r="F9" s="17"/>
      <c r="G9" s="17"/>
      <c r="H9" s="17">
        <f t="shared" si="0"/>
        <v>601.44000000000005</v>
      </c>
      <c r="I9" s="17">
        <f t="shared" ref="I9:I31" si="2">I8-F9+G9</f>
        <v>588.44000000000005</v>
      </c>
      <c r="J9" s="17">
        <f t="shared" si="1"/>
        <v>601.44000000000005</v>
      </c>
      <c r="K9" s="17">
        <v>0</v>
      </c>
      <c r="L9" s="17">
        <f t="shared" ref="L9:L32" si="3">L8-F9+G9</f>
        <v>588.44000000000005</v>
      </c>
      <c r="M9" s="17"/>
    </row>
    <row r="10" spans="1:13" x14ac:dyDescent="0.25">
      <c r="A10" s="14">
        <v>5</v>
      </c>
      <c r="B10" s="15">
        <v>40094</v>
      </c>
      <c r="C10" s="15">
        <v>40099</v>
      </c>
      <c r="D10" s="15"/>
      <c r="E10" s="16" t="s">
        <v>37</v>
      </c>
      <c r="F10" s="17"/>
      <c r="G10" s="17">
        <v>13</v>
      </c>
      <c r="H10" s="17">
        <f>H9-F10+G10</f>
        <v>614.44000000000005</v>
      </c>
      <c r="I10" s="17">
        <f>I9-F10+G10-13</f>
        <v>588.44000000000005</v>
      </c>
      <c r="J10" s="17">
        <f t="shared" si="1"/>
        <v>614.44000000000005</v>
      </c>
      <c r="K10" s="17">
        <v>0</v>
      </c>
      <c r="L10" s="17">
        <f>L9-F10+G10-13</f>
        <v>588.44000000000005</v>
      </c>
      <c r="M10" s="17" t="s">
        <v>395</v>
      </c>
    </row>
    <row r="11" spans="1:13" x14ac:dyDescent="0.25">
      <c r="A11" s="14">
        <v>6</v>
      </c>
      <c r="B11" s="15">
        <v>40099</v>
      </c>
      <c r="C11" s="15">
        <v>40099</v>
      </c>
      <c r="D11" s="15"/>
      <c r="E11" s="16" t="s">
        <v>22</v>
      </c>
      <c r="F11" s="17"/>
      <c r="G11" s="17">
        <v>104.44</v>
      </c>
      <c r="H11" s="17">
        <f t="shared" si="0"/>
        <v>718.88000000000011</v>
      </c>
      <c r="I11" s="17">
        <f t="shared" si="2"/>
        <v>692.88000000000011</v>
      </c>
      <c r="J11" s="17">
        <f t="shared" si="1"/>
        <v>718.88000000000011</v>
      </c>
      <c r="K11" s="17">
        <v>0</v>
      </c>
      <c r="L11" s="17">
        <f t="shared" si="3"/>
        <v>692.88000000000011</v>
      </c>
      <c r="M11" s="17"/>
    </row>
    <row r="12" spans="1:13" x14ac:dyDescent="0.25">
      <c r="A12" s="14">
        <v>7</v>
      </c>
      <c r="B12" s="15">
        <v>40099</v>
      </c>
      <c r="C12" s="15"/>
      <c r="D12" s="15">
        <v>40119</v>
      </c>
      <c r="E12" s="16" t="s">
        <v>1259</v>
      </c>
      <c r="F12" s="17"/>
      <c r="G12" s="17"/>
      <c r="H12" s="17">
        <f t="shared" si="0"/>
        <v>718.88000000000011</v>
      </c>
      <c r="I12" s="17">
        <f t="shared" si="2"/>
        <v>692.88000000000011</v>
      </c>
      <c r="J12" s="17">
        <f t="shared" si="1"/>
        <v>718.88000000000011</v>
      </c>
      <c r="K12" s="17">
        <v>0</v>
      </c>
      <c r="L12" s="17">
        <f t="shared" si="3"/>
        <v>692.88000000000011</v>
      </c>
      <c r="M12" s="17" t="s">
        <v>1260</v>
      </c>
    </row>
    <row r="13" spans="1:13" x14ac:dyDescent="0.25">
      <c r="A13" s="14">
        <v>8</v>
      </c>
      <c r="B13" s="15">
        <v>40102</v>
      </c>
      <c r="C13" s="27">
        <v>40128</v>
      </c>
      <c r="D13" s="15"/>
      <c r="E13" s="16" t="s">
        <v>21</v>
      </c>
      <c r="F13" s="17"/>
      <c r="G13" s="17">
        <v>3.42</v>
      </c>
      <c r="H13" s="17">
        <f t="shared" si="0"/>
        <v>722.30000000000007</v>
      </c>
      <c r="I13" s="17">
        <f t="shared" si="2"/>
        <v>696.30000000000007</v>
      </c>
      <c r="J13" s="17">
        <f t="shared" si="1"/>
        <v>722.30000000000007</v>
      </c>
      <c r="K13" s="17">
        <v>0</v>
      </c>
      <c r="L13" s="17">
        <f t="shared" si="3"/>
        <v>696.30000000000007</v>
      </c>
      <c r="M13" s="17"/>
    </row>
    <row r="14" spans="1:13" x14ac:dyDescent="0.25">
      <c r="A14" s="14">
        <v>9</v>
      </c>
      <c r="B14" s="15">
        <v>40105</v>
      </c>
      <c r="C14" s="15"/>
      <c r="D14" s="15"/>
      <c r="E14" s="16" t="s">
        <v>1261</v>
      </c>
      <c r="F14" s="17"/>
      <c r="G14" s="17"/>
      <c r="H14" s="17">
        <f t="shared" si="0"/>
        <v>722.30000000000007</v>
      </c>
      <c r="I14" s="17">
        <f t="shared" si="2"/>
        <v>696.30000000000007</v>
      </c>
      <c r="J14" s="17">
        <f t="shared" si="1"/>
        <v>722.30000000000007</v>
      </c>
      <c r="K14" s="17">
        <v>0</v>
      </c>
      <c r="L14" s="17">
        <f t="shared" si="3"/>
        <v>696.30000000000007</v>
      </c>
      <c r="M14" s="17"/>
    </row>
    <row r="15" spans="1:13" x14ac:dyDescent="0.25">
      <c r="A15" s="14">
        <v>10</v>
      </c>
      <c r="B15" s="15">
        <v>40105</v>
      </c>
      <c r="C15" s="15">
        <v>40128</v>
      </c>
      <c r="D15" s="15"/>
      <c r="E15" s="16" t="s">
        <v>21</v>
      </c>
      <c r="F15" s="17"/>
      <c r="G15" s="17">
        <v>2.29</v>
      </c>
      <c r="H15" s="17">
        <f t="shared" si="0"/>
        <v>724.59</v>
      </c>
      <c r="I15" s="17">
        <f t="shared" si="2"/>
        <v>698.59</v>
      </c>
      <c r="J15" s="17">
        <f t="shared" si="1"/>
        <v>724.59</v>
      </c>
      <c r="K15" s="17">
        <v>0</v>
      </c>
      <c r="L15" s="17">
        <f t="shared" si="3"/>
        <v>698.59</v>
      </c>
      <c r="M15" s="17"/>
    </row>
    <row r="16" spans="1:13" x14ac:dyDescent="0.25">
      <c r="A16" s="14">
        <v>11</v>
      </c>
      <c r="B16" s="15">
        <v>40107</v>
      </c>
      <c r="C16" s="15"/>
      <c r="D16" s="15"/>
      <c r="E16" s="16" t="s">
        <v>27</v>
      </c>
      <c r="F16" s="17"/>
      <c r="G16" s="17"/>
      <c r="H16" s="17">
        <f t="shared" si="0"/>
        <v>724.59</v>
      </c>
      <c r="I16" s="17">
        <f>I15-F16+G16-341.55</f>
        <v>357.04</v>
      </c>
      <c r="J16" s="17">
        <f t="shared" si="1"/>
        <v>724.59</v>
      </c>
      <c r="K16" s="17">
        <v>341.55</v>
      </c>
      <c r="L16" s="17">
        <f t="shared" si="3"/>
        <v>698.59</v>
      </c>
      <c r="M16" s="17" t="s">
        <v>1262</v>
      </c>
    </row>
    <row r="17" spans="1:13" x14ac:dyDescent="0.25">
      <c r="A17" s="14">
        <v>12</v>
      </c>
      <c r="B17" s="15">
        <v>40107</v>
      </c>
      <c r="C17" s="15">
        <v>40128</v>
      </c>
      <c r="D17" s="15"/>
      <c r="E17" s="16" t="s">
        <v>32</v>
      </c>
      <c r="F17" s="17">
        <v>350</v>
      </c>
      <c r="G17" s="17"/>
      <c r="H17" s="17">
        <f t="shared" si="0"/>
        <v>374.59000000000003</v>
      </c>
      <c r="I17" s="17">
        <f t="shared" si="2"/>
        <v>7.0400000000000205</v>
      </c>
      <c r="J17" s="17">
        <f t="shared" si="1"/>
        <v>374.59000000000003</v>
      </c>
      <c r="K17" s="17">
        <v>341.55</v>
      </c>
      <c r="L17" s="17">
        <f t="shared" si="3"/>
        <v>348.59000000000003</v>
      </c>
      <c r="M17" s="17"/>
    </row>
    <row r="18" spans="1:13" x14ac:dyDescent="0.25">
      <c r="A18" s="14">
        <v>13</v>
      </c>
      <c r="B18" s="15">
        <v>40107</v>
      </c>
      <c r="C18" s="15">
        <v>40128</v>
      </c>
      <c r="D18" s="15"/>
      <c r="E18" s="16" t="s">
        <v>28</v>
      </c>
      <c r="F18" s="17"/>
      <c r="G18" s="17">
        <v>37</v>
      </c>
      <c r="H18" s="17">
        <f t="shared" si="0"/>
        <v>411.59000000000003</v>
      </c>
      <c r="I18" s="17">
        <f t="shared" si="2"/>
        <v>44.04000000000002</v>
      </c>
      <c r="J18" s="17">
        <f t="shared" si="1"/>
        <v>411.59000000000003</v>
      </c>
      <c r="K18" s="17">
        <v>341.55</v>
      </c>
      <c r="L18" s="17">
        <f t="shared" si="3"/>
        <v>385.59000000000003</v>
      </c>
      <c r="M18" s="17"/>
    </row>
    <row r="19" spans="1:13" x14ac:dyDescent="0.25">
      <c r="A19" s="14">
        <v>14</v>
      </c>
      <c r="B19" s="15">
        <v>40128</v>
      </c>
      <c r="C19" s="15">
        <v>40128</v>
      </c>
      <c r="D19" s="15"/>
      <c r="E19" s="16" t="s">
        <v>22</v>
      </c>
      <c r="F19" s="17"/>
      <c r="G19" s="17">
        <v>123.4</v>
      </c>
      <c r="H19" s="17">
        <f t="shared" si="0"/>
        <v>534.99</v>
      </c>
      <c r="I19" s="17">
        <f t="shared" si="2"/>
        <v>167.44000000000003</v>
      </c>
      <c r="J19" s="17">
        <f t="shared" si="1"/>
        <v>534.99</v>
      </c>
      <c r="K19" s="17">
        <v>341.55</v>
      </c>
      <c r="L19" s="17">
        <f t="shared" si="3"/>
        <v>508.99</v>
      </c>
      <c r="M19" s="17"/>
    </row>
    <row r="20" spans="1:13" x14ac:dyDescent="0.25">
      <c r="A20" s="14">
        <v>15</v>
      </c>
      <c r="B20" s="15">
        <v>40128</v>
      </c>
      <c r="C20" s="15"/>
      <c r="D20" s="15">
        <v>40150</v>
      </c>
      <c r="E20" s="16" t="s">
        <v>1263</v>
      </c>
      <c r="F20" s="17"/>
      <c r="G20" s="17"/>
      <c r="H20" s="17">
        <f t="shared" si="0"/>
        <v>534.99</v>
      </c>
      <c r="I20" s="17">
        <f t="shared" si="2"/>
        <v>167.44000000000003</v>
      </c>
      <c r="J20" s="17">
        <f t="shared" si="1"/>
        <v>534.99</v>
      </c>
      <c r="K20" s="17">
        <v>341.55</v>
      </c>
      <c r="L20" s="17">
        <f t="shared" si="3"/>
        <v>508.99</v>
      </c>
      <c r="M20" s="17" t="s">
        <v>1264</v>
      </c>
    </row>
    <row r="21" spans="1:13" x14ac:dyDescent="0.25">
      <c r="A21" s="14">
        <v>16</v>
      </c>
      <c r="B21" s="15">
        <v>40134</v>
      </c>
      <c r="C21" s="15">
        <v>40158</v>
      </c>
      <c r="D21" s="15"/>
      <c r="E21" s="16" t="s">
        <v>21</v>
      </c>
      <c r="F21" s="17"/>
      <c r="G21" s="17">
        <v>3.69</v>
      </c>
      <c r="H21" s="17">
        <f t="shared" si="0"/>
        <v>538.68000000000006</v>
      </c>
      <c r="I21" s="17">
        <f t="shared" si="2"/>
        <v>171.13000000000002</v>
      </c>
      <c r="J21" s="17">
        <f t="shared" si="1"/>
        <v>538.68000000000006</v>
      </c>
      <c r="K21" s="17">
        <v>341.55</v>
      </c>
      <c r="L21" s="17">
        <f t="shared" si="3"/>
        <v>512.68000000000006</v>
      </c>
      <c r="M21" s="17"/>
    </row>
    <row r="22" spans="1:13" x14ac:dyDescent="0.25">
      <c r="A22" s="14">
        <v>17</v>
      </c>
      <c r="B22" s="15">
        <v>40158</v>
      </c>
      <c r="C22" s="15">
        <v>40158</v>
      </c>
      <c r="D22" s="15"/>
      <c r="E22" s="16" t="s">
        <v>22</v>
      </c>
      <c r="F22" s="17"/>
      <c r="G22" s="17">
        <v>172.98</v>
      </c>
      <c r="H22" s="17">
        <f t="shared" si="0"/>
        <v>711.66000000000008</v>
      </c>
      <c r="I22" s="17">
        <f t="shared" si="2"/>
        <v>344.11</v>
      </c>
      <c r="J22" s="17">
        <f t="shared" si="1"/>
        <v>711.66000000000008</v>
      </c>
      <c r="K22" s="17">
        <v>341.55</v>
      </c>
      <c r="L22" s="17">
        <f t="shared" si="3"/>
        <v>685.66000000000008</v>
      </c>
      <c r="M22" s="17"/>
    </row>
    <row r="23" spans="1:13" x14ac:dyDescent="0.25">
      <c r="A23" s="14">
        <v>18</v>
      </c>
      <c r="B23" s="15">
        <v>40158</v>
      </c>
      <c r="C23" s="15"/>
      <c r="D23" s="15">
        <v>40182</v>
      </c>
      <c r="E23" s="16" t="s">
        <v>1265</v>
      </c>
      <c r="F23" s="17"/>
      <c r="G23" s="17"/>
      <c r="H23" s="17">
        <f t="shared" si="0"/>
        <v>711.66000000000008</v>
      </c>
      <c r="I23" s="17">
        <f t="shared" si="2"/>
        <v>344.11</v>
      </c>
      <c r="J23" s="17">
        <f t="shared" si="1"/>
        <v>711.66000000000008</v>
      </c>
      <c r="K23" s="17">
        <v>341.55</v>
      </c>
      <c r="L23" s="17">
        <f t="shared" si="3"/>
        <v>685.66000000000008</v>
      </c>
      <c r="M23" s="17" t="s">
        <v>1266</v>
      </c>
    </row>
    <row r="24" spans="1:13" x14ac:dyDescent="0.25">
      <c r="A24" s="14">
        <v>19</v>
      </c>
      <c r="B24" s="15">
        <v>40161</v>
      </c>
      <c r="C24" s="15">
        <v>40191</v>
      </c>
      <c r="D24" s="15"/>
      <c r="E24" s="16" t="s">
        <v>32</v>
      </c>
      <c r="F24" s="17">
        <v>225</v>
      </c>
      <c r="G24" s="17"/>
      <c r="H24" s="17">
        <f t="shared" si="0"/>
        <v>486.66000000000008</v>
      </c>
      <c r="I24" s="17">
        <f t="shared" si="2"/>
        <v>119.11000000000001</v>
      </c>
      <c r="J24" s="17">
        <f t="shared" si="1"/>
        <v>486.66000000000008</v>
      </c>
      <c r="K24" s="17">
        <v>341.55</v>
      </c>
      <c r="L24" s="17">
        <f t="shared" si="3"/>
        <v>460.66000000000008</v>
      </c>
      <c r="M24" s="17"/>
    </row>
    <row r="25" spans="1:13" x14ac:dyDescent="0.25">
      <c r="A25" s="14">
        <v>20</v>
      </c>
      <c r="B25" s="15">
        <v>40165</v>
      </c>
      <c r="C25" s="15">
        <v>40191</v>
      </c>
      <c r="D25" s="15"/>
      <c r="E25" s="16" t="s">
        <v>21</v>
      </c>
      <c r="F25" s="17"/>
      <c r="G25" s="17">
        <v>1.23</v>
      </c>
      <c r="H25" s="17">
        <f t="shared" si="0"/>
        <v>487.8900000000001</v>
      </c>
      <c r="I25" s="17">
        <f t="shared" si="2"/>
        <v>120.34000000000002</v>
      </c>
      <c r="J25" s="17">
        <f t="shared" si="1"/>
        <v>487.8900000000001</v>
      </c>
      <c r="K25" s="17">
        <v>341.55</v>
      </c>
      <c r="L25" s="17">
        <f t="shared" si="3"/>
        <v>461.8900000000001</v>
      </c>
      <c r="M25" s="17"/>
    </row>
    <row r="26" spans="1:13" x14ac:dyDescent="0.25">
      <c r="A26" s="14">
        <v>21</v>
      </c>
      <c r="B26" s="15">
        <v>40165</v>
      </c>
      <c r="C26" s="15">
        <v>40191</v>
      </c>
      <c r="D26" s="15"/>
      <c r="E26" s="16" t="s">
        <v>21</v>
      </c>
      <c r="F26" s="17"/>
      <c r="G26" s="17">
        <v>1.04</v>
      </c>
      <c r="H26" s="17">
        <f t="shared" si="0"/>
        <v>488.93000000000012</v>
      </c>
      <c r="I26" s="17">
        <f t="shared" si="2"/>
        <v>121.38000000000002</v>
      </c>
      <c r="J26" s="17">
        <f t="shared" si="1"/>
        <v>488.93000000000012</v>
      </c>
      <c r="K26" s="17">
        <v>341.55</v>
      </c>
      <c r="L26" s="17">
        <f t="shared" si="3"/>
        <v>462.93000000000012</v>
      </c>
      <c r="M26" s="17"/>
    </row>
    <row r="27" spans="1:13" x14ac:dyDescent="0.25">
      <c r="A27" s="14">
        <v>22</v>
      </c>
      <c r="B27" s="15">
        <v>40165</v>
      </c>
      <c r="C27" s="15">
        <v>40191</v>
      </c>
      <c r="D27" s="15"/>
      <c r="E27" s="16" t="s">
        <v>21</v>
      </c>
      <c r="F27" s="17"/>
      <c r="G27" s="17">
        <v>0.37</v>
      </c>
      <c r="H27" s="17">
        <f t="shared" si="0"/>
        <v>489.30000000000013</v>
      </c>
      <c r="I27" s="17">
        <f t="shared" si="2"/>
        <v>121.75000000000003</v>
      </c>
      <c r="J27" s="17">
        <f t="shared" si="1"/>
        <v>489.30000000000013</v>
      </c>
      <c r="K27" s="17">
        <v>341.55</v>
      </c>
      <c r="L27" s="17">
        <f t="shared" si="3"/>
        <v>463.30000000000013</v>
      </c>
      <c r="M27" s="17"/>
    </row>
    <row r="28" spans="1:13" x14ac:dyDescent="0.25">
      <c r="A28" s="14">
        <v>23</v>
      </c>
      <c r="B28" s="15">
        <v>40165</v>
      </c>
      <c r="C28" s="15">
        <v>40191</v>
      </c>
      <c r="D28" s="15"/>
      <c r="E28" s="16" t="s">
        <v>21</v>
      </c>
      <c r="F28" s="17"/>
      <c r="G28" s="17">
        <v>0.13</v>
      </c>
      <c r="H28" s="17">
        <f t="shared" si="0"/>
        <v>489.43000000000012</v>
      </c>
      <c r="I28" s="17">
        <f t="shared" si="2"/>
        <v>121.88000000000002</v>
      </c>
      <c r="J28" s="17">
        <f t="shared" si="1"/>
        <v>489.43000000000012</v>
      </c>
      <c r="K28" s="17">
        <v>341.55</v>
      </c>
      <c r="L28" s="17">
        <f t="shared" si="3"/>
        <v>463.43000000000012</v>
      </c>
      <c r="M28" s="17"/>
    </row>
    <row r="29" spans="1:13" x14ac:dyDescent="0.25">
      <c r="A29" s="14">
        <v>24</v>
      </c>
      <c r="B29" s="15">
        <v>40165</v>
      </c>
      <c r="C29" s="15">
        <v>40191</v>
      </c>
      <c r="D29" s="15"/>
      <c r="E29" s="16" t="s">
        <v>21</v>
      </c>
      <c r="F29" s="17"/>
      <c r="G29" s="17">
        <v>0.13</v>
      </c>
      <c r="H29" s="17">
        <f t="shared" si="0"/>
        <v>489.56000000000012</v>
      </c>
      <c r="I29" s="17">
        <f t="shared" si="2"/>
        <v>122.01000000000002</v>
      </c>
      <c r="J29" s="17">
        <f t="shared" si="1"/>
        <v>489.56000000000012</v>
      </c>
      <c r="K29" s="17">
        <v>341.55</v>
      </c>
      <c r="L29" s="17">
        <f t="shared" si="3"/>
        <v>463.56000000000012</v>
      </c>
      <c r="M29" s="17"/>
    </row>
    <row r="30" spans="1:13" x14ac:dyDescent="0.25">
      <c r="A30" s="14">
        <v>25</v>
      </c>
      <c r="B30" s="15">
        <v>40165</v>
      </c>
      <c r="C30" s="15">
        <v>40191</v>
      </c>
      <c r="D30" s="15"/>
      <c r="E30" s="16" t="s">
        <v>21</v>
      </c>
      <c r="F30" s="17"/>
      <c r="G30" s="17">
        <v>0.13</v>
      </c>
      <c r="H30" s="17">
        <f t="shared" si="0"/>
        <v>489.69000000000011</v>
      </c>
      <c r="I30" s="17">
        <f t="shared" si="2"/>
        <v>122.14000000000001</v>
      </c>
      <c r="J30" s="17">
        <f t="shared" si="1"/>
        <v>489.69000000000011</v>
      </c>
      <c r="K30" s="17">
        <v>341.55</v>
      </c>
      <c r="L30" s="17">
        <f t="shared" si="3"/>
        <v>463.69000000000011</v>
      </c>
      <c r="M30" s="17"/>
    </row>
    <row r="31" spans="1:13" x14ac:dyDescent="0.25">
      <c r="A31" s="14">
        <v>26</v>
      </c>
      <c r="B31" s="15">
        <v>40179</v>
      </c>
      <c r="C31" s="15">
        <v>40191</v>
      </c>
      <c r="D31" s="15"/>
      <c r="E31" s="16" t="s">
        <v>34</v>
      </c>
      <c r="F31" s="17">
        <v>0.57999999999999996</v>
      </c>
      <c r="G31" s="17"/>
      <c r="H31" s="17">
        <f t="shared" si="0"/>
        <v>489.11000000000013</v>
      </c>
      <c r="I31" s="17">
        <f t="shared" si="2"/>
        <v>121.56000000000002</v>
      </c>
      <c r="J31" s="17">
        <f t="shared" si="1"/>
        <v>489.11000000000013</v>
      </c>
      <c r="K31" s="17">
        <v>341.55</v>
      </c>
      <c r="L31" s="17">
        <f t="shared" si="3"/>
        <v>463.11000000000013</v>
      </c>
      <c r="M31" s="17"/>
    </row>
    <row r="32" spans="1:13" x14ac:dyDescent="0.25">
      <c r="A32" s="14">
        <v>27</v>
      </c>
      <c r="B32" s="15">
        <v>40185</v>
      </c>
      <c r="C32" s="15"/>
      <c r="D32" s="15"/>
      <c r="E32" s="16" t="s">
        <v>1267</v>
      </c>
      <c r="F32" s="17"/>
      <c r="G32" s="17"/>
      <c r="H32" s="17">
        <f t="shared" si="0"/>
        <v>489.11000000000013</v>
      </c>
      <c r="I32" s="17">
        <f>I31-F32+G32+309</f>
        <v>430.56</v>
      </c>
      <c r="J32" s="17">
        <f t="shared" si="1"/>
        <v>489.11000000000013</v>
      </c>
      <c r="K32" s="17">
        <f>341.55-309</f>
        <v>32.550000000000011</v>
      </c>
      <c r="L32" s="17">
        <f t="shared" si="3"/>
        <v>463.11000000000013</v>
      </c>
      <c r="M32" s="17"/>
    </row>
    <row r="33" spans="1:13" x14ac:dyDescent="0.25">
      <c r="A33" s="14">
        <v>28</v>
      </c>
      <c r="B33" s="15">
        <v>40190</v>
      </c>
      <c r="C33" s="15">
        <v>40191</v>
      </c>
      <c r="D33" s="15"/>
      <c r="E33" s="16" t="s">
        <v>28</v>
      </c>
      <c r="F33" s="17"/>
      <c r="G33" s="17">
        <v>37</v>
      </c>
      <c r="H33" s="17">
        <f t="shared" si="0"/>
        <v>526.11000000000013</v>
      </c>
      <c r="I33" s="17">
        <f>I32-F33+G33-37</f>
        <v>430.56</v>
      </c>
      <c r="J33" s="17">
        <f t="shared" si="1"/>
        <v>526.11000000000013</v>
      </c>
      <c r="K33" s="17">
        <f t="shared" ref="K33:K41" si="4">341.55-309</f>
        <v>32.550000000000011</v>
      </c>
      <c r="L33" s="17">
        <f>L32-F33+G33-37</f>
        <v>463.11000000000013</v>
      </c>
      <c r="M33" s="17" t="s">
        <v>1268</v>
      </c>
    </row>
    <row r="34" spans="1:13" x14ac:dyDescent="0.25">
      <c r="A34" s="14">
        <v>29</v>
      </c>
      <c r="B34" s="15">
        <v>40190</v>
      </c>
      <c r="C34" s="15">
        <v>40191</v>
      </c>
      <c r="D34" s="15"/>
      <c r="E34" s="16" t="s">
        <v>32</v>
      </c>
      <c r="F34" s="17">
        <v>309</v>
      </c>
      <c r="G34" s="17"/>
      <c r="H34" s="17">
        <f t="shared" si="0"/>
        <v>217.11000000000013</v>
      </c>
      <c r="I34" s="17">
        <f>I33-F34+G34</f>
        <v>121.56</v>
      </c>
      <c r="J34" s="17">
        <f t="shared" si="1"/>
        <v>217.11000000000013</v>
      </c>
      <c r="K34" s="17">
        <f t="shared" si="4"/>
        <v>32.550000000000011</v>
      </c>
      <c r="L34" s="17">
        <f t="shared" ref="L34:L97" si="5">L33-F34+G34</f>
        <v>154.11000000000013</v>
      </c>
      <c r="M34" s="17"/>
    </row>
    <row r="35" spans="1:13" x14ac:dyDescent="0.25">
      <c r="A35" s="14">
        <v>30</v>
      </c>
      <c r="B35" s="15">
        <v>40191</v>
      </c>
      <c r="C35" s="15">
        <v>40191</v>
      </c>
      <c r="D35" s="15"/>
      <c r="E35" s="16" t="s">
        <v>22</v>
      </c>
      <c r="F35" s="17"/>
      <c r="G35" s="17">
        <v>174.46</v>
      </c>
      <c r="H35" s="17">
        <f t="shared" si="0"/>
        <v>391.57000000000016</v>
      </c>
      <c r="I35" s="17">
        <f t="shared" ref="I35:I98" si="6">I34-F35+G35</f>
        <v>296.02</v>
      </c>
      <c r="J35" s="17">
        <f t="shared" si="1"/>
        <v>391.57000000000016</v>
      </c>
      <c r="K35" s="17">
        <f t="shared" si="4"/>
        <v>32.550000000000011</v>
      </c>
      <c r="L35" s="17">
        <f t="shared" si="5"/>
        <v>328.57000000000016</v>
      </c>
      <c r="M35" s="17"/>
    </row>
    <row r="36" spans="1:13" x14ac:dyDescent="0.25">
      <c r="A36" s="14">
        <v>31</v>
      </c>
      <c r="B36" s="15">
        <v>40191</v>
      </c>
      <c r="C36" s="15"/>
      <c r="D36" s="15">
        <v>40212</v>
      </c>
      <c r="E36" s="16" t="s">
        <v>1269</v>
      </c>
      <c r="F36" s="17"/>
      <c r="G36" s="17"/>
      <c r="H36" s="17">
        <f t="shared" si="0"/>
        <v>391.57000000000016</v>
      </c>
      <c r="I36" s="17">
        <f t="shared" si="6"/>
        <v>296.02</v>
      </c>
      <c r="J36" s="17">
        <f t="shared" si="1"/>
        <v>391.57000000000016</v>
      </c>
      <c r="K36" s="17">
        <f t="shared" si="4"/>
        <v>32.550000000000011</v>
      </c>
      <c r="L36" s="17">
        <f t="shared" si="5"/>
        <v>328.57000000000016</v>
      </c>
      <c r="M36" s="17" t="s">
        <v>1270</v>
      </c>
    </row>
    <row r="37" spans="1:13" x14ac:dyDescent="0.25">
      <c r="A37" s="14">
        <v>32</v>
      </c>
      <c r="B37" s="15">
        <v>40198</v>
      </c>
      <c r="C37" s="15">
        <v>40220</v>
      </c>
      <c r="D37" s="15"/>
      <c r="E37" s="16" t="s">
        <v>21</v>
      </c>
      <c r="F37" s="17"/>
      <c r="G37" s="17">
        <v>1.77</v>
      </c>
      <c r="H37" s="17">
        <f t="shared" si="0"/>
        <v>393.34000000000015</v>
      </c>
      <c r="I37" s="17">
        <f t="shared" si="6"/>
        <v>297.78999999999996</v>
      </c>
      <c r="J37" s="17">
        <f t="shared" si="1"/>
        <v>393.34000000000015</v>
      </c>
      <c r="K37" s="17">
        <f t="shared" si="4"/>
        <v>32.550000000000011</v>
      </c>
      <c r="L37" s="17">
        <f t="shared" si="5"/>
        <v>330.34000000000015</v>
      </c>
      <c r="M37" s="17"/>
    </row>
    <row r="38" spans="1:13" x14ac:dyDescent="0.25">
      <c r="A38" s="14">
        <v>33</v>
      </c>
      <c r="B38" s="15">
        <v>40214</v>
      </c>
      <c r="C38" s="15">
        <v>40220</v>
      </c>
      <c r="D38" s="15"/>
      <c r="E38" s="16" t="s">
        <v>32</v>
      </c>
      <c r="F38" s="17">
        <v>180</v>
      </c>
      <c r="G38" s="17"/>
      <c r="H38" s="17">
        <f t="shared" si="0"/>
        <v>213.34000000000015</v>
      </c>
      <c r="I38" s="17">
        <f t="shared" si="6"/>
        <v>117.78999999999996</v>
      </c>
      <c r="J38" s="17">
        <f t="shared" si="1"/>
        <v>213.34000000000015</v>
      </c>
      <c r="K38" s="17">
        <f t="shared" si="4"/>
        <v>32.550000000000011</v>
      </c>
      <c r="L38" s="17">
        <f t="shared" si="5"/>
        <v>150.34000000000015</v>
      </c>
      <c r="M38" s="17"/>
    </row>
    <row r="39" spans="1:13" x14ac:dyDescent="0.25">
      <c r="A39" s="14">
        <v>34</v>
      </c>
      <c r="B39" s="15">
        <v>40220</v>
      </c>
      <c r="C39" s="15">
        <v>40220</v>
      </c>
      <c r="D39" s="15"/>
      <c r="E39" s="16" t="s">
        <v>22</v>
      </c>
      <c r="F39" s="17"/>
      <c r="G39" s="17">
        <v>166.71</v>
      </c>
      <c r="H39" s="17">
        <f t="shared" si="0"/>
        <v>380.05000000000018</v>
      </c>
      <c r="I39" s="17">
        <f t="shared" si="6"/>
        <v>284.5</v>
      </c>
      <c r="J39" s="17">
        <f t="shared" si="1"/>
        <v>380.05000000000018</v>
      </c>
      <c r="K39" s="17">
        <f t="shared" si="4"/>
        <v>32.550000000000011</v>
      </c>
      <c r="L39" s="17">
        <f t="shared" si="5"/>
        <v>317.05000000000018</v>
      </c>
      <c r="M39" s="17"/>
    </row>
    <row r="40" spans="1:13" x14ac:dyDescent="0.25">
      <c r="A40" s="14">
        <v>35</v>
      </c>
      <c r="B40" s="15">
        <v>40220</v>
      </c>
      <c r="C40" s="15"/>
      <c r="D40" s="15">
        <v>40241</v>
      </c>
      <c r="E40" s="16" t="s">
        <v>1271</v>
      </c>
      <c r="F40" s="17"/>
      <c r="G40" s="17"/>
      <c r="H40" s="17">
        <f t="shared" si="0"/>
        <v>380.05000000000018</v>
      </c>
      <c r="I40" s="17">
        <f t="shared" si="6"/>
        <v>284.5</v>
      </c>
      <c r="J40" s="17">
        <f t="shared" si="1"/>
        <v>380.05000000000018</v>
      </c>
      <c r="K40" s="17">
        <f t="shared" si="4"/>
        <v>32.550000000000011</v>
      </c>
      <c r="L40" s="17">
        <f t="shared" si="5"/>
        <v>317.05000000000018</v>
      </c>
      <c r="M40" s="17" t="s">
        <v>1272</v>
      </c>
    </row>
    <row r="41" spans="1:13" x14ac:dyDescent="0.25">
      <c r="A41" s="14">
        <v>36</v>
      </c>
      <c r="B41" s="15">
        <v>40228</v>
      </c>
      <c r="C41" s="15">
        <v>40252</v>
      </c>
      <c r="D41" s="15"/>
      <c r="E41" s="16" t="s">
        <v>21</v>
      </c>
      <c r="F41" s="17"/>
      <c r="G41" s="17">
        <v>2.12</v>
      </c>
      <c r="H41" s="17">
        <f t="shared" si="0"/>
        <v>382.17000000000019</v>
      </c>
      <c r="I41" s="17">
        <f t="shared" si="6"/>
        <v>286.62</v>
      </c>
      <c r="J41" s="17">
        <f t="shared" si="1"/>
        <v>382.17000000000019</v>
      </c>
      <c r="K41" s="17">
        <f t="shared" si="4"/>
        <v>32.550000000000011</v>
      </c>
      <c r="L41" s="17">
        <f t="shared" si="5"/>
        <v>319.17000000000019</v>
      </c>
      <c r="M41" s="17"/>
    </row>
    <row r="42" spans="1:13" x14ac:dyDescent="0.25">
      <c r="A42" s="14">
        <v>37</v>
      </c>
      <c r="B42" s="15">
        <v>40245</v>
      </c>
      <c r="C42" s="15"/>
      <c r="D42" s="15"/>
      <c r="E42" s="16" t="s">
        <v>1273</v>
      </c>
      <c r="F42" s="17"/>
      <c r="G42" s="17"/>
      <c r="H42" s="17">
        <f t="shared" si="0"/>
        <v>382.17000000000019</v>
      </c>
      <c r="I42" s="17">
        <f>I41-F42+G42+32.55</f>
        <v>319.17</v>
      </c>
      <c r="J42" s="17">
        <f t="shared" si="1"/>
        <v>382.17000000000019</v>
      </c>
      <c r="K42" s="17">
        <v>0</v>
      </c>
      <c r="L42" s="17">
        <f t="shared" si="5"/>
        <v>319.17000000000019</v>
      </c>
      <c r="M42" s="17"/>
    </row>
    <row r="43" spans="1:13" x14ac:dyDescent="0.25">
      <c r="A43" s="14">
        <v>38</v>
      </c>
      <c r="B43" s="15">
        <v>40248</v>
      </c>
      <c r="C43" s="15">
        <v>40252</v>
      </c>
      <c r="D43" s="15"/>
      <c r="E43" s="16" t="s">
        <v>32</v>
      </c>
      <c r="F43" s="17">
        <v>300</v>
      </c>
      <c r="G43" s="17"/>
      <c r="H43" s="17">
        <f>H42-F43+G43</f>
        <v>82.170000000000186</v>
      </c>
      <c r="I43" s="17">
        <f>I42-F43+G43</f>
        <v>19.170000000000016</v>
      </c>
      <c r="J43" s="17">
        <f>J42+G43-F43</f>
        <v>82.170000000000186</v>
      </c>
      <c r="K43" s="17">
        <v>0</v>
      </c>
      <c r="L43" s="17">
        <f>L42-F43+G43</f>
        <v>19.170000000000186</v>
      </c>
      <c r="M43" s="17"/>
    </row>
    <row r="44" spans="1:13" x14ac:dyDescent="0.25">
      <c r="A44" s="14">
        <v>39</v>
      </c>
      <c r="B44" s="15">
        <v>40252</v>
      </c>
      <c r="C44" s="15">
        <v>40252</v>
      </c>
      <c r="D44" s="15"/>
      <c r="E44" s="16" t="s">
        <v>22</v>
      </c>
      <c r="F44" s="17"/>
      <c r="G44" s="17">
        <v>188.15</v>
      </c>
      <c r="H44" s="17">
        <f t="shared" si="0"/>
        <v>270.32000000000016</v>
      </c>
      <c r="I44" s="17">
        <f t="shared" si="6"/>
        <v>207.32000000000002</v>
      </c>
      <c r="J44" s="17">
        <f t="shared" si="1"/>
        <v>270.32000000000016</v>
      </c>
      <c r="K44" s="17">
        <v>0</v>
      </c>
      <c r="L44" s="17">
        <f t="shared" si="5"/>
        <v>207.32000000000019</v>
      </c>
      <c r="M44" s="17"/>
    </row>
    <row r="45" spans="1:13" x14ac:dyDescent="0.25">
      <c r="A45" s="14">
        <v>40</v>
      </c>
      <c r="B45" s="15">
        <v>40252</v>
      </c>
      <c r="C45" s="15"/>
      <c r="D45" s="15">
        <v>40270</v>
      </c>
      <c r="E45" s="16" t="s">
        <v>1274</v>
      </c>
      <c r="F45" s="17"/>
      <c r="G45" s="17"/>
      <c r="H45" s="17">
        <f t="shared" si="0"/>
        <v>270.32000000000016</v>
      </c>
      <c r="I45" s="17">
        <f t="shared" si="6"/>
        <v>207.32000000000002</v>
      </c>
      <c r="J45" s="17">
        <f t="shared" si="1"/>
        <v>270.32000000000016</v>
      </c>
      <c r="K45" s="17">
        <v>0</v>
      </c>
      <c r="L45" s="17">
        <f t="shared" si="5"/>
        <v>207.32000000000019</v>
      </c>
      <c r="M45" s="17" t="s">
        <v>1275</v>
      </c>
    </row>
    <row r="46" spans="1:13" x14ac:dyDescent="0.25">
      <c r="A46" s="14">
        <v>41</v>
      </c>
      <c r="B46" s="15">
        <v>40259</v>
      </c>
      <c r="C46" s="15">
        <v>40281</v>
      </c>
      <c r="D46" s="15"/>
      <c r="E46" s="16" t="s">
        <v>21</v>
      </c>
      <c r="F46" s="17"/>
      <c r="G46" s="17">
        <v>0.8</v>
      </c>
      <c r="H46" s="17">
        <f t="shared" si="0"/>
        <v>271.12000000000018</v>
      </c>
      <c r="I46" s="17">
        <f t="shared" si="6"/>
        <v>208.12000000000003</v>
      </c>
      <c r="J46" s="17">
        <f t="shared" si="1"/>
        <v>271.12000000000018</v>
      </c>
      <c r="K46" s="17">
        <v>0</v>
      </c>
      <c r="L46" s="17">
        <f t="shared" si="5"/>
        <v>208.1200000000002</v>
      </c>
      <c r="M46" s="17"/>
    </row>
    <row r="47" spans="1:13" x14ac:dyDescent="0.25">
      <c r="A47" s="14">
        <v>42</v>
      </c>
      <c r="B47" s="15">
        <v>40273</v>
      </c>
      <c r="C47" s="15"/>
      <c r="D47" s="15"/>
      <c r="E47" s="16" t="s">
        <v>1276</v>
      </c>
      <c r="F47" s="17"/>
      <c r="G47" s="17"/>
      <c r="H47" s="17">
        <f t="shared" si="0"/>
        <v>271.12000000000018</v>
      </c>
      <c r="I47" s="17">
        <f t="shared" si="6"/>
        <v>208.12000000000003</v>
      </c>
      <c r="J47" s="17">
        <f t="shared" si="1"/>
        <v>271.12000000000018</v>
      </c>
      <c r="K47" s="17">
        <v>0</v>
      </c>
      <c r="L47" s="17">
        <f t="shared" si="5"/>
        <v>208.1200000000002</v>
      </c>
      <c r="M47" s="17" t="s">
        <v>1277</v>
      </c>
    </row>
    <row r="48" spans="1:13" x14ac:dyDescent="0.25">
      <c r="A48" s="14">
        <v>43</v>
      </c>
      <c r="B48" s="15">
        <v>40283</v>
      </c>
      <c r="C48" s="15"/>
      <c r="D48" s="15">
        <v>40288</v>
      </c>
      <c r="E48" s="16" t="s">
        <v>1278</v>
      </c>
      <c r="F48" s="17"/>
      <c r="G48" s="17"/>
      <c r="H48" s="17">
        <f t="shared" si="0"/>
        <v>271.12000000000018</v>
      </c>
      <c r="I48" s="17">
        <f t="shared" si="6"/>
        <v>208.12000000000003</v>
      </c>
      <c r="J48" s="17">
        <f t="shared" si="1"/>
        <v>271.12000000000018</v>
      </c>
      <c r="K48" s="17">
        <v>0</v>
      </c>
      <c r="L48" s="17">
        <f t="shared" si="5"/>
        <v>208.1200000000002</v>
      </c>
      <c r="M48" s="17" t="s">
        <v>1277</v>
      </c>
    </row>
    <row r="49" spans="1:13" x14ac:dyDescent="0.25">
      <c r="A49" s="14">
        <v>44</v>
      </c>
      <c r="B49" s="15">
        <v>40281</v>
      </c>
      <c r="C49" s="15">
        <v>40281</v>
      </c>
      <c r="D49" s="15"/>
      <c r="E49" s="16" t="s">
        <v>22</v>
      </c>
      <c r="F49" s="17"/>
      <c r="G49" s="17">
        <v>158.66</v>
      </c>
      <c r="H49" s="17">
        <f t="shared" si="0"/>
        <v>429.7800000000002</v>
      </c>
      <c r="I49" s="17">
        <f t="shared" si="6"/>
        <v>366.78000000000003</v>
      </c>
      <c r="J49" s="17">
        <f t="shared" si="1"/>
        <v>429.7800000000002</v>
      </c>
      <c r="K49" s="17">
        <v>0</v>
      </c>
      <c r="L49" s="17">
        <f t="shared" si="5"/>
        <v>366.7800000000002</v>
      </c>
      <c r="M49" s="17"/>
    </row>
    <row r="50" spans="1:13" x14ac:dyDescent="0.25">
      <c r="A50" s="14">
        <v>45</v>
      </c>
      <c r="B50" s="15">
        <v>40281</v>
      </c>
      <c r="C50" s="15"/>
      <c r="D50" s="15">
        <v>40302</v>
      </c>
      <c r="E50" s="16" t="s">
        <v>1279</v>
      </c>
      <c r="F50" s="17"/>
      <c r="G50" s="17"/>
      <c r="H50" s="17">
        <f t="shared" si="0"/>
        <v>429.7800000000002</v>
      </c>
      <c r="I50" s="17">
        <f t="shared" si="6"/>
        <v>366.78000000000003</v>
      </c>
      <c r="J50" s="17">
        <f t="shared" si="1"/>
        <v>429.7800000000002</v>
      </c>
      <c r="K50" s="17">
        <v>0</v>
      </c>
      <c r="L50" s="17">
        <f t="shared" si="5"/>
        <v>366.7800000000002</v>
      </c>
      <c r="M50" s="17" t="s">
        <v>1280</v>
      </c>
    </row>
    <row r="51" spans="1:13" x14ac:dyDescent="0.25">
      <c r="A51" s="14">
        <v>46</v>
      </c>
      <c r="B51" s="15">
        <v>40287</v>
      </c>
      <c r="C51" s="15">
        <v>40311</v>
      </c>
      <c r="D51" s="15"/>
      <c r="E51" s="16" t="s">
        <v>21</v>
      </c>
      <c r="F51" s="17"/>
      <c r="G51" s="17">
        <v>1.9</v>
      </c>
      <c r="H51" s="17">
        <f t="shared" si="0"/>
        <v>431.68000000000018</v>
      </c>
      <c r="I51" s="17">
        <f t="shared" si="6"/>
        <v>368.68</v>
      </c>
      <c r="J51" s="17">
        <f t="shared" si="1"/>
        <v>431.68000000000018</v>
      </c>
      <c r="K51" s="17">
        <v>0</v>
      </c>
      <c r="L51" s="17">
        <f t="shared" si="5"/>
        <v>368.68000000000018</v>
      </c>
      <c r="M51" s="17"/>
    </row>
    <row r="52" spans="1:13" x14ac:dyDescent="0.25">
      <c r="A52" s="14">
        <v>47</v>
      </c>
      <c r="B52" s="15">
        <v>40288</v>
      </c>
      <c r="C52" s="15">
        <v>40311</v>
      </c>
      <c r="D52" s="15"/>
      <c r="E52" s="16" t="s">
        <v>21</v>
      </c>
      <c r="F52" s="17"/>
      <c r="G52" s="17">
        <v>0.8</v>
      </c>
      <c r="H52" s="17">
        <f t="shared" si="0"/>
        <v>432.48000000000019</v>
      </c>
      <c r="I52" s="17">
        <f t="shared" si="6"/>
        <v>369.48</v>
      </c>
      <c r="J52" s="17">
        <f t="shared" si="1"/>
        <v>432.48000000000019</v>
      </c>
      <c r="K52" s="17">
        <v>0</v>
      </c>
      <c r="L52" s="17">
        <f t="shared" si="5"/>
        <v>369.48000000000019</v>
      </c>
      <c r="M52" s="17"/>
    </row>
    <row r="53" spans="1:13" x14ac:dyDescent="0.25">
      <c r="A53" s="14">
        <v>48</v>
      </c>
      <c r="B53" s="18">
        <v>40298</v>
      </c>
      <c r="C53" s="15"/>
      <c r="D53" s="15"/>
      <c r="E53" s="16" t="s">
        <v>1281</v>
      </c>
      <c r="F53" s="17"/>
      <c r="G53" s="17"/>
      <c r="H53" s="17">
        <f t="shared" si="0"/>
        <v>432.48000000000019</v>
      </c>
      <c r="I53" s="17">
        <f t="shared" si="6"/>
        <v>369.48</v>
      </c>
      <c r="J53" s="17">
        <f t="shared" si="1"/>
        <v>432.48000000000019</v>
      </c>
      <c r="K53" s="17">
        <v>0</v>
      </c>
      <c r="L53" s="17">
        <f t="shared" si="5"/>
        <v>369.48000000000019</v>
      </c>
      <c r="M53" s="17" t="s">
        <v>114</v>
      </c>
    </row>
    <row r="54" spans="1:13" x14ac:dyDescent="0.25">
      <c r="A54" s="14">
        <v>49</v>
      </c>
      <c r="B54" s="15">
        <v>40304</v>
      </c>
      <c r="C54" s="15"/>
      <c r="D54" s="15"/>
      <c r="E54" s="16" t="s">
        <v>27</v>
      </c>
      <c r="F54" s="17"/>
      <c r="G54" s="17"/>
      <c r="H54" s="17">
        <f t="shared" si="0"/>
        <v>432.48000000000019</v>
      </c>
      <c r="I54" s="17">
        <f t="shared" si="6"/>
        <v>369.48</v>
      </c>
      <c r="J54" s="17">
        <f t="shared" si="1"/>
        <v>432.48000000000019</v>
      </c>
      <c r="K54" s="17">
        <v>0</v>
      </c>
      <c r="L54" s="17">
        <f t="shared" si="5"/>
        <v>369.48000000000019</v>
      </c>
      <c r="M54" s="17"/>
    </row>
    <row r="55" spans="1:13" x14ac:dyDescent="0.25">
      <c r="A55" s="14">
        <v>50</v>
      </c>
      <c r="B55" s="15">
        <v>40304</v>
      </c>
      <c r="C55" s="15">
        <v>40311</v>
      </c>
      <c r="D55" s="15"/>
      <c r="E55" s="16" t="s">
        <v>28</v>
      </c>
      <c r="F55" s="17"/>
      <c r="G55" s="17">
        <v>37</v>
      </c>
      <c r="H55" s="17">
        <f t="shared" si="0"/>
        <v>469.48000000000019</v>
      </c>
      <c r="I55" s="17">
        <f>I54-F55+G55-37</f>
        <v>369.48</v>
      </c>
      <c r="J55" s="17">
        <f t="shared" si="1"/>
        <v>469.48000000000019</v>
      </c>
      <c r="K55" s="17">
        <v>0</v>
      </c>
      <c r="L55" s="17">
        <f>L54-F55+G55-37</f>
        <v>369.48000000000019</v>
      </c>
      <c r="M55" s="17" t="s">
        <v>113</v>
      </c>
    </row>
    <row r="56" spans="1:13" x14ac:dyDescent="0.25">
      <c r="A56" s="14">
        <v>51</v>
      </c>
      <c r="B56" s="15">
        <v>40305</v>
      </c>
      <c r="C56" s="15">
        <v>40311</v>
      </c>
      <c r="D56" s="15"/>
      <c r="E56" s="16" t="s">
        <v>32</v>
      </c>
      <c r="F56" s="17">
        <v>270</v>
      </c>
      <c r="G56" s="17"/>
      <c r="H56" s="17">
        <f t="shared" si="0"/>
        <v>199.48000000000019</v>
      </c>
      <c r="I56" s="17">
        <f t="shared" si="6"/>
        <v>99.480000000000018</v>
      </c>
      <c r="J56" s="17">
        <f t="shared" si="1"/>
        <v>199.48000000000019</v>
      </c>
      <c r="K56" s="17">
        <v>0</v>
      </c>
      <c r="L56" s="17">
        <f t="shared" si="5"/>
        <v>99.480000000000189</v>
      </c>
      <c r="M56" s="17"/>
    </row>
    <row r="57" spans="1:13" x14ac:dyDescent="0.25">
      <c r="A57" s="14">
        <v>52</v>
      </c>
      <c r="B57" s="15">
        <v>40311</v>
      </c>
      <c r="C57" s="15">
        <v>40311</v>
      </c>
      <c r="D57" s="15"/>
      <c r="E57" s="16" t="s">
        <v>22</v>
      </c>
      <c r="F57" s="17"/>
      <c r="G57" s="17">
        <v>115.19</v>
      </c>
      <c r="H57" s="17">
        <f t="shared" si="0"/>
        <v>314.67000000000019</v>
      </c>
      <c r="I57" s="17">
        <f t="shared" si="6"/>
        <v>214.67000000000002</v>
      </c>
      <c r="J57" s="17">
        <f t="shared" si="1"/>
        <v>314.67000000000019</v>
      </c>
      <c r="K57" s="17">
        <v>0</v>
      </c>
      <c r="L57" s="17">
        <f t="shared" si="5"/>
        <v>214.67000000000019</v>
      </c>
      <c r="M57" s="17"/>
    </row>
    <row r="58" spans="1:13" x14ac:dyDescent="0.25">
      <c r="A58" s="14">
        <v>53</v>
      </c>
      <c r="B58" s="15">
        <v>40311</v>
      </c>
      <c r="C58" s="15"/>
      <c r="D58" s="15">
        <v>40332</v>
      </c>
      <c r="E58" s="16" t="s">
        <v>1282</v>
      </c>
      <c r="F58" s="17"/>
      <c r="G58" s="17"/>
      <c r="H58" s="17">
        <f t="shared" si="0"/>
        <v>314.67000000000019</v>
      </c>
      <c r="I58" s="17">
        <f t="shared" si="6"/>
        <v>214.67000000000002</v>
      </c>
      <c r="J58" s="17">
        <f t="shared" si="1"/>
        <v>314.67000000000019</v>
      </c>
      <c r="K58" s="17">
        <v>0</v>
      </c>
      <c r="L58" s="17">
        <f t="shared" si="5"/>
        <v>214.67000000000019</v>
      </c>
      <c r="M58" s="17" t="s">
        <v>1283</v>
      </c>
    </row>
    <row r="59" spans="1:13" x14ac:dyDescent="0.25">
      <c r="A59" s="14">
        <v>54</v>
      </c>
      <c r="B59" s="15">
        <v>40317</v>
      </c>
      <c r="C59" s="15">
        <v>40343</v>
      </c>
      <c r="D59" s="15"/>
      <c r="E59" s="16" t="s">
        <v>21</v>
      </c>
      <c r="F59" s="17"/>
      <c r="G59" s="17">
        <v>1.6</v>
      </c>
      <c r="H59" s="17">
        <f t="shared" si="0"/>
        <v>316.27000000000021</v>
      </c>
      <c r="I59" s="17">
        <f t="shared" si="6"/>
        <v>216.27</v>
      </c>
      <c r="J59" s="17">
        <f t="shared" si="1"/>
        <v>316.27000000000021</v>
      </c>
      <c r="K59" s="17">
        <v>0</v>
      </c>
      <c r="L59" s="17">
        <f t="shared" si="5"/>
        <v>216.27000000000018</v>
      </c>
      <c r="M59" s="17"/>
    </row>
    <row r="60" spans="1:13" x14ac:dyDescent="0.25">
      <c r="A60" s="14">
        <v>55</v>
      </c>
      <c r="B60" s="15">
        <v>40331</v>
      </c>
      <c r="C60" s="15">
        <v>40343</v>
      </c>
      <c r="D60" s="15"/>
      <c r="E60" s="16" t="s">
        <v>37</v>
      </c>
      <c r="F60" s="17"/>
      <c r="G60" s="17">
        <v>13</v>
      </c>
      <c r="H60" s="17">
        <f t="shared" si="0"/>
        <v>329.27000000000021</v>
      </c>
      <c r="I60" s="17">
        <f>I59-F60+G60-13</f>
        <v>216.27</v>
      </c>
      <c r="J60" s="17">
        <f t="shared" si="1"/>
        <v>329.27000000000021</v>
      </c>
      <c r="K60" s="17">
        <v>0</v>
      </c>
      <c r="L60" s="17">
        <f>L59-F60+G60-13</f>
        <v>216.27000000000018</v>
      </c>
      <c r="M60" s="17" t="s">
        <v>1284</v>
      </c>
    </row>
    <row r="61" spans="1:13" x14ac:dyDescent="0.25">
      <c r="A61" s="14">
        <v>56</v>
      </c>
      <c r="B61" s="15">
        <v>40333</v>
      </c>
      <c r="C61" s="15">
        <v>40343</v>
      </c>
      <c r="D61" s="15"/>
      <c r="E61" s="16" t="s">
        <v>81</v>
      </c>
      <c r="F61" s="17">
        <v>159.78</v>
      </c>
      <c r="G61" s="17"/>
      <c r="H61" s="17">
        <f t="shared" si="0"/>
        <v>169.49000000000021</v>
      </c>
      <c r="I61" s="17">
        <f t="shared" si="6"/>
        <v>56.490000000000009</v>
      </c>
      <c r="J61" s="17">
        <f t="shared" si="1"/>
        <v>169.49000000000021</v>
      </c>
      <c r="K61" s="17">
        <v>0</v>
      </c>
      <c r="L61" s="17">
        <f t="shared" si="5"/>
        <v>56.49000000000018</v>
      </c>
      <c r="M61" s="17"/>
    </row>
    <row r="62" spans="1:13" x14ac:dyDescent="0.25">
      <c r="A62" s="14">
        <v>57</v>
      </c>
      <c r="B62" s="15">
        <v>40343</v>
      </c>
      <c r="C62" s="15">
        <v>40343</v>
      </c>
      <c r="D62" s="15"/>
      <c r="E62" s="16" t="s">
        <v>22</v>
      </c>
      <c r="F62" s="17"/>
      <c r="G62" s="17">
        <v>123.29</v>
      </c>
      <c r="H62" s="17">
        <f t="shared" si="0"/>
        <v>292.7800000000002</v>
      </c>
      <c r="I62" s="17">
        <f t="shared" si="6"/>
        <v>179.78000000000003</v>
      </c>
      <c r="J62" s="17">
        <f t="shared" si="1"/>
        <v>292.7800000000002</v>
      </c>
      <c r="K62" s="17">
        <v>0</v>
      </c>
      <c r="L62" s="17">
        <f t="shared" si="5"/>
        <v>179.7800000000002</v>
      </c>
      <c r="M62" s="17"/>
    </row>
    <row r="63" spans="1:13" x14ac:dyDescent="0.25">
      <c r="A63" s="14">
        <v>58</v>
      </c>
      <c r="B63" s="15">
        <v>40343</v>
      </c>
      <c r="C63" s="15"/>
      <c r="D63" s="15">
        <v>40361</v>
      </c>
      <c r="E63" s="16" t="s">
        <v>1285</v>
      </c>
      <c r="F63" s="17"/>
      <c r="G63" s="17"/>
      <c r="H63" s="17">
        <f t="shared" si="0"/>
        <v>292.7800000000002</v>
      </c>
      <c r="I63" s="17">
        <f t="shared" si="6"/>
        <v>179.78000000000003</v>
      </c>
      <c r="J63" s="17">
        <f t="shared" si="1"/>
        <v>292.7800000000002</v>
      </c>
      <c r="K63" s="17">
        <v>0</v>
      </c>
      <c r="L63" s="17">
        <f t="shared" si="5"/>
        <v>179.7800000000002</v>
      </c>
      <c r="M63" s="17" t="s">
        <v>1286</v>
      </c>
    </row>
    <row r="64" spans="1:13" x14ac:dyDescent="0.25">
      <c r="A64" s="14">
        <v>59</v>
      </c>
      <c r="B64" s="15">
        <v>40345</v>
      </c>
      <c r="C64" s="15">
        <v>40373</v>
      </c>
      <c r="D64" s="15"/>
      <c r="E64" s="16" t="s">
        <v>1287</v>
      </c>
      <c r="F64" s="17"/>
      <c r="G64" s="17">
        <v>16</v>
      </c>
      <c r="H64" s="17">
        <f t="shared" si="0"/>
        <v>308.7800000000002</v>
      </c>
      <c r="I64" s="17">
        <f t="shared" si="6"/>
        <v>195.78000000000003</v>
      </c>
      <c r="J64" s="17">
        <f t="shared" si="1"/>
        <v>308.7800000000002</v>
      </c>
      <c r="K64" s="17">
        <v>0</v>
      </c>
      <c r="L64" s="17">
        <f t="shared" si="5"/>
        <v>195.7800000000002</v>
      </c>
      <c r="M64" s="17"/>
    </row>
    <row r="65" spans="1:13" x14ac:dyDescent="0.25">
      <c r="A65" s="14">
        <v>60</v>
      </c>
      <c r="B65" s="15">
        <v>40345</v>
      </c>
      <c r="C65" s="15">
        <v>40343</v>
      </c>
      <c r="D65" s="15"/>
      <c r="E65" s="16" t="s">
        <v>22</v>
      </c>
      <c r="F65" s="17"/>
      <c r="G65" s="17">
        <v>159.78</v>
      </c>
      <c r="H65" s="17">
        <f t="shared" si="0"/>
        <v>468.56000000000017</v>
      </c>
      <c r="I65" s="17">
        <f t="shared" si="6"/>
        <v>355.56000000000006</v>
      </c>
      <c r="J65" s="17">
        <f t="shared" si="1"/>
        <v>468.56000000000017</v>
      </c>
      <c r="K65" s="17">
        <v>0</v>
      </c>
      <c r="L65" s="17">
        <f t="shared" si="5"/>
        <v>355.56000000000017</v>
      </c>
      <c r="M65" s="17"/>
    </row>
    <row r="66" spans="1:13" x14ac:dyDescent="0.25">
      <c r="A66" s="14">
        <v>61</v>
      </c>
      <c r="B66" s="15">
        <v>40347</v>
      </c>
      <c r="C66" s="15">
        <v>40373</v>
      </c>
      <c r="D66" s="15"/>
      <c r="E66" s="16" t="s">
        <v>21</v>
      </c>
      <c r="F66" s="17"/>
      <c r="G66" s="17">
        <v>3.15</v>
      </c>
      <c r="H66" s="17">
        <f t="shared" si="0"/>
        <v>471.71000000000015</v>
      </c>
      <c r="I66" s="17">
        <f t="shared" si="6"/>
        <v>358.71000000000004</v>
      </c>
      <c r="J66" s="17">
        <f t="shared" si="1"/>
        <v>471.71000000000015</v>
      </c>
      <c r="K66" s="17">
        <v>0</v>
      </c>
      <c r="L66" s="17">
        <f t="shared" si="5"/>
        <v>358.71000000000015</v>
      </c>
      <c r="M66" s="17"/>
    </row>
    <row r="67" spans="1:13" x14ac:dyDescent="0.25">
      <c r="A67" s="14">
        <v>62</v>
      </c>
      <c r="B67" s="15">
        <v>40373</v>
      </c>
      <c r="C67" s="15">
        <v>40373</v>
      </c>
      <c r="D67" s="15"/>
      <c r="E67" s="16" t="s">
        <v>22</v>
      </c>
      <c r="F67" s="17"/>
      <c r="G67" s="17">
        <v>114.36</v>
      </c>
      <c r="H67" s="17">
        <f t="shared" si="0"/>
        <v>586.07000000000016</v>
      </c>
      <c r="I67" s="17">
        <f t="shared" si="6"/>
        <v>473.07000000000005</v>
      </c>
      <c r="J67" s="17">
        <f t="shared" si="1"/>
        <v>586.07000000000016</v>
      </c>
      <c r="K67" s="17">
        <v>0</v>
      </c>
      <c r="L67" s="17">
        <f t="shared" si="5"/>
        <v>473.07000000000016</v>
      </c>
      <c r="M67" s="17"/>
    </row>
    <row r="68" spans="1:13" x14ac:dyDescent="0.25">
      <c r="A68" s="14">
        <v>63</v>
      </c>
      <c r="B68" s="15">
        <v>40373</v>
      </c>
      <c r="C68" s="15"/>
      <c r="D68" s="15">
        <v>40393</v>
      </c>
      <c r="E68" s="16" t="s">
        <v>1288</v>
      </c>
      <c r="F68" s="17"/>
      <c r="G68" s="17"/>
      <c r="H68" s="17">
        <f t="shared" si="0"/>
        <v>586.07000000000016</v>
      </c>
      <c r="I68" s="17">
        <f t="shared" si="6"/>
        <v>473.07000000000005</v>
      </c>
      <c r="J68" s="17">
        <f t="shared" si="1"/>
        <v>586.07000000000016</v>
      </c>
      <c r="K68" s="17">
        <v>0</v>
      </c>
      <c r="L68" s="17">
        <f t="shared" si="5"/>
        <v>473.07000000000016</v>
      </c>
      <c r="M68" s="17" t="s">
        <v>1289</v>
      </c>
    </row>
    <row r="69" spans="1:13" x14ac:dyDescent="0.25">
      <c r="A69" s="14">
        <v>64</v>
      </c>
      <c r="B69" s="15">
        <v>40379</v>
      </c>
      <c r="C69" s="15">
        <v>40402</v>
      </c>
      <c r="D69" s="15"/>
      <c r="E69" s="16" t="s">
        <v>21</v>
      </c>
      <c r="F69" s="17"/>
      <c r="G69" s="17">
        <v>4.53</v>
      </c>
      <c r="H69" s="17">
        <f t="shared" si="0"/>
        <v>590.60000000000014</v>
      </c>
      <c r="I69" s="17">
        <f t="shared" si="6"/>
        <v>477.6</v>
      </c>
      <c r="J69" s="17">
        <f t="shared" si="1"/>
        <v>590.60000000000014</v>
      </c>
      <c r="K69" s="17">
        <v>0</v>
      </c>
      <c r="L69" s="17">
        <f t="shared" si="5"/>
        <v>477.60000000000014</v>
      </c>
      <c r="M69" s="17"/>
    </row>
    <row r="70" spans="1:13" x14ac:dyDescent="0.25">
      <c r="A70" s="14">
        <v>65</v>
      </c>
      <c r="B70" s="15">
        <v>40385</v>
      </c>
      <c r="C70" s="15"/>
      <c r="D70" s="15"/>
      <c r="E70" s="16" t="s">
        <v>1290</v>
      </c>
      <c r="F70" s="17"/>
      <c r="G70" s="17"/>
      <c r="H70" s="17">
        <f t="shared" si="0"/>
        <v>590.60000000000014</v>
      </c>
      <c r="I70" s="17">
        <f t="shared" si="6"/>
        <v>477.6</v>
      </c>
      <c r="J70" s="17">
        <f t="shared" si="1"/>
        <v>590.60000000000014</v>
      </c>
      <c r="K70" s="17">
        <v>0</v>
      </c>
      <c r="L70" s="17">
        <f t="shared" si="5"/>
        <v>477.60000000000014</v>
      </c>
      <c r="M70" s="17"/>
    </row>
    <row r="71" spans="1:13" x14ac:dyDescent="0.25">
      <c r="A71" s="14">
        <v>66</v>
      </c>
      <c r="B71" s="15">
        <v>40396</v>
      </c>
      <c r="C71" s="15">
        <v>40402</v>
      </c>
      <c r="D71" s="15"/>
      <c r="E71" s="16" t="s">
        <v>32</v>
      </c>
      <c r="F71" s="17">
        <v>300</v>
      </c>
      <c r="G71" s="17"/>
      <c r="H71" s="17">
        <f t="shared" ref="H71:H134" si="7">H70-F71+G71</f>
        <v>290.60000000000014</v>
      </c>
      <c r="I71" s="17">
        <f t="shared" si="6"/>
        <v>177.60000000000002</v>
      </c>
      <c r="J71" s="17">
        <f t="shared" si="1"/>
        <v>290.60000000000014</v>
      </c>
      <c r="K71" s="17">
        <v>0</v>
      </c>
      <c r="L71" s="17">
        <f t="shared" si="5"/>
        <v>177.60000000000014</v>
      </c>
      <c r="M71" s="17"/>
    </row>
    <row r="72" spans="1:13" x14ac:dyDescent="0.25">
      <c r="A72" s="14">
        <v>67</v>
      </c>
      <c r="B72" s="15">
        <v>40402</v>
      </c>
      <c r="C72" s="15">
        <v>40402</v>
      </c>
      <c r="D72" s="15"/>
      <c r="E72" s="16" t="s">
        <v>22</v>
      </c>
      <c r="F72" s="17"/>
      <c r="G72" s="17">
        <v>107.51</v>
      </c>
      <c r="H72" s="17">
        <f t="shared" si="7"/>
        <v>398.11000000000013</v>
      </c>
      <c r="I72" s="17">
        <f t="shared" si="6"/>
        <v>285.11</v>
      </c>
      <c r="J72" s="17">
        <f t="shared" ref="J72:J135" si="8">J71+G72-F72</f>
        <v>398.11000000000013</v>
      </c>
      <c r="K72" s="17">
        <v>0</v>
      </c>
      <c r="L72" s="17">
        <f t="shared" si="5"/>
        <v>285.11000000000013</v>
      </c>
      <c r="M72" s="17"/>
    </row>
    <row r="73" spans="1:13" x14ac:dyDescent="0.25">
      <c r="A73" s="14">
        <v>68</v>
      </c>
      <c r="B73" s="15">
        <v>40402</v>
      </c>
      <c r="C73" s="15"/>
      <c r="D73" s="15">
        <v>40423</v>
      </c>
      <c r="E73" s="16" t="s">
        <v>1291</v>
      </c>
      <c r="F73" s="17"/>
      <c r="G73" s="17"/>
      <c r="H73" s="17">
        <f t="shared" si="7"/>
        <v>398.11000000000013</v>
      </c>
      <c r="I73" s="17">
        <f t="shared" si="6"/>
        <v>285.11</v>
      </c>
      <c r="J73" s="17">
        <f t="shared" si="8"/>
        <v>398.11000000000013</v>
      </c>
      <c r="K73" s="17">
        <v>0</v>
      </c>
      <c r="L73" s="17">
        <f t="shared" si="5"/>
        <v>285.11000000000013</v>
      </c>
      <c r="M73" s="17" t="s">
        <v>1292</v>
      </c>
    </row>
    <row r="74" spans="1:13" x14ac:dyDescent="0.25">
      <c r="A74" s="14">
        <v>69</v>
      </c>
      <c r="B74" s="15">
        <v>40408</v>
      </c>
      <c r="C74" s="15">
        <v>40435</v>
      </c>
      <c r="D74" s="15"/>
      <c r="E74" s="16" t="s">
        <v>21</v>
      </c>
      <c r="F74" s="17"/>
      <c r="G74" s="17">
        <v>1.23</v>
      </c>
      <c r="H74" s="17">
        <f t="shared" si="7"/>
        <v>399.34000000000015</v>
      </c>
      <c r="I74" s="17">
        <f t="shared" si="6"/>
        <v>286.34000000000003</v>
      </c>
      <c r="J74" s="17">
        <f t="shared" si="8"/>
        <v>399.34000000000015</v>
      </c>
      <c r="K74" s="17">
        <v>0</v>
      </c>
      <c r="L74" s="17">
        <f t="shared" si="5"/>
        <v>286.34000000000015</v>
      </c>
      <c r="M74" s="17"/>
    </row>
    <row r="75" spans="1:13" x14ac:dyDescent="0.25">
      <c r="A75" s="14">
        <v>70</v>
      </c>
      <c r="B75" s="15">
        <v>40408</v>
      </c>
      <c r="C75" s="15">
        <v>40435</v>
      </c>
      <c r="D75" s="15"/>
      <c r="E75" s="16" t="s">
        <v>21</v>
      </c>
      <c r="F75" s="17"/>
      <c r="G75" s="17">
        <v>1.1399999999999999</v>
      </c>
      <c r="H75" s="17">
        <f t="shared" si="7"/>
        <v>400.48000000000013</v>
      </c>
      <c r="I75" s="17">
        <f t="shared" si="6"/>
        <v>287.48</v>
      </c>
      <c r="J75" s="17">
        <f t="shared" si="8"/>
        <v>400.48000000000013</v>
      </c>
      <c r="K75" s="17">
        <v>0</v>
      </c>
      <c r="L75" s="17">
        <f t="shared" si="5"/>
        <v>287.48000000000013</v>
      </c>
      <c r="M75" s="17"/>
    </row>
    <row r="76" spans="1:13" x14ac:dyDescent="0.25">
      <c r="A76" s="14">
        <v>71</v>
      </c>
      <c r="B76" s="15">
        <v>40408</v>
      </c>
      <c r="C76" s="15">
        <v>40435</v>
      </c>
      <c r="D76" s="15"/>
      <c r="E76" s="16" t="s">
        <v>21</v>
      </c>
      <c r="F76" s="17"/>
      <c r="G76" s="17">
        <v>0.15</v>
      </c>
      <c r="H76" s="17">
        <f t="shared" si="7"/>
        <v>400.63000000000011</v>
      </c>
      <c r="I76" s="17">
        <f t="shared" si="6"/>
        <v>287.63</v>
      </c>
      <c r="J76" s="17">
        <f t="shared" si="8"/>
        <v>400.63000000000011</v>
      </c>
      <c r="K76" s="17">
        <v>0</v>
      </c>
      <c r="L76" s="17">
        <f t="shared" si="5"/>
        <v>287.63000000000011</v>
      </c>
      <c r="M76" s="17"/>
    </row>
    <row r="77" spans="1:13" x14ac:dyDescent="0.25">
      <c r="A77" s="14">
        <v>72</v>
      </c>
      <c r="B77" s="15">
        <v>40408</v>
      </c>
      <c r="C77" s="15">
        <v>40435</v>
      </c>
      <c r="D77" s="15"/>
      <c r="E77" s="16" t="s">
        <v>21</v>
      </c>
      <c r="F77" s="17"/>
      <c r="G77" s="17">
        <v>0.13</v>
      </c>
      <c r="H77" s="17">
        <f t="shared" si="7"/>
        <v>400.7600000000001</v>
      </c>
      <c r="I77" s="17">
        <f t="shared" si="6"/>
        <v>287.76</v>
      </c>
      <c r="J77" s="17">
        <f t="shared" si="8"/>
        <v>400.7600000000001</v>
      </c>
      <c r="K77" s="17">
        <v>0</v>
      </c>
      <c r="L77" s="17">
        <f t="shared" si="5"/>
        <v>287.7600000000001</v>
      </c>
      <c r="M77" s="17"/>
    </row>
    <row r="78" spans="1:13" x14ac:dyDescent="0.25">
      <c r="A78" s="14">
        <v>73</v>
      </c>
      <c r="B78" s="15">
        <v>40424</v>
      </c>
      <c r="C78" s="15"/>
      <c r="D78" s="15"/>
      <c r="E78" s="16" t="s">
        <v>1293</v>
      </c>
      <c r="F78" s="17"/>
      <c r="G78" s="17"/>
      <c r="H78" s="17">
        <f t="shared" si="7"/>
        <v>400.7600000000001</v>
      </c>
      <c r="I78" s="17">
        <f t="shared" si="6"/>
        <v>287.76</v>
      </c>
      <c r="J78" s="17">
        <f t="shared" si="8"/>
        <v>400.7600000000001</v>
      </c>
      <c r="K78" s="17">
        <v>0</v>
      </c>
      <c r="L78" s="17">
        <f t="shared" si="5"/>
        <v>287.7600000000001</v>
      </c>
      <c r="M78" s="17" t="s">
        <v>1294</v>
      </c>
    </row>
    <row r="79" spans="1:13" x14ac:dyDescent="0.25">
      <c r="A79" s="14">
        <v>74</v>
      </c>
      <c r="B79" s="15">
        <v>40435</v>
      </c>
      <c r="C79" s="15">
        <v>40435</v>
      </c>
      <c r="D79" s="15"/>
      <c r="E79" s="16" t="s">
        <v>22</v>
      </c>
      <c r="F79" s="17"/>
      <c r="G79" s="17">
        <v>125.62</v>
      </c>
      <c r="H79" s="17">
        <f t="shared" si="7"/>
        <v>526.38000000000011</v>
      </c>
      <c r="I79" s="17">
        <f t="shared" si="6"/>
        <v>413.38</v>
      </c>
      <c r="J79" s="17">
        <f t="shared" si="8"/>
        <v>526.38000000000011</v>
      </c>
      <c r="K79" s="17">
        <v>0</v>
      </c>
      <c r="L79" s="17">
        <f t="shared" si="5"/>
        <v>413.38000000000011</v>
      </c>
      <c r="M79" s="17"/>
    </row>
    <row r="80" spans="1:13" x14ac:dyDescent="0.25">
      <c r="A80" s="14">
        <v>75</v>
      </c>
      <c r="B80" s="15">
        <v>40435</v>
      </c>
      <c r="C80" s="15"/>
      <c r="D80" s="15">
        <v>40455</v>
      </c>
      <c r="E80" s="16" t="s">
        <v>1295</v>
      </c>
      <c r="F80" s="17"/>
      <c r="G80" s="17"/>
      <c r="H80" s="17">
        <f t="shared" si="7"/>
        <v>526.38000000000011</v>
      </c>
      <c r="I80" s="17">
        <f t="shared" si="6"/>
        <v>413.38</v>
      </c>
      <c r="J80" s="17">
        <f t="shared" si="8"/>
        <v>526.38000000000011</v>
      </c>
      <c r="K80" s="17">
        <v>0</v>
      </c>
      <c r="L80" s="17">
        <f t="shared" si="5"/>
        <v>413.38000000000011</v>
      </c>
      <c r="M80" s="17" t="s">
        <v>1296</v>
      </c>
    </row>
    <row r="81" spans="1:13" x14ac:dyDescent="0.25">
      <c r="A81" s="14">
        <v>76</v>
      </c>
      <c r="B81" s="15">
        <v>40437</v>
      </c>
      <c r="C81" s="15"/>
      <c r="D81" s="15">
        <v>40445</v>
      </c>
      <c r="E81" s="16" t="s">
        <v>1297</v>
      </c>
      <c r="F81" s="17"/>
      <c r="G81" s="17"/>
      <c r="H81" s="17">
        <f t="shared" si="7"/>
        <v>526.38000000000011</v>
      </c>
      <c r="I81" s="17">
        <f t="shared" si="6"/>
        <v>413.38</v>
      </c>
      <c r="J81" s="17">
        <f t="shared" si="8"/>
        <v>526.38000000000011</v>
      </c>
      <c r="K81" s="17">
        <v>0</v>
      </c>
      <c r="L81" s="17">
        <f t="shared" si="5"/>
        <v>413.38000000000011</v>
      </c>
      <c r="M81" s="17" t="s">
        <v>1294</v>
      </c>
    </row>
    <row r="82" spans="1:13" x14ac:dyDescent="0.25">
      <c r="A82" s="14">
        <v>77</v>
      </c>
      <c r="B82" s="15">
        <v>40438</v>
      </c>
      <c r="C82" s="15">
        <v>40464</v>
      </c>
      <c r="D82" s="15"/>
      <c r="E82" s="16" t="s">
        <v>21</v>
      </c>
      <c r="F82" s="17"/>
      <c r="G82" s="17">
        <v>2.86</v>
      </c>
      <c r="H82" s="17">
        <f t="shared" si="7"/>
        <v>529.24000000000012</v>
      </c>
      <c r="I82" s="17">
        <f t="shared" si="6"/>
        <v>416.24</v>
      </c>
      <c r="J82" s="17">
        <f t="shared" si="8"/>
        <v>529.24000000000012</v>
      </c>
      <c r="K82" s="17">
        <v>0</v>
      </c>
      <c r="L82" s="17">
        <f t="shared" si="5"/>
        <v>416.24000000000012</v>
      </c>
      <c r="M82" s="17"/>
    </row>
    <row r="83" spans="1:13" x14ac:dyDescent="0.25">
      <c r="A83" s="14">
        <v>78</v>
      </c>
      <c r="B83" s="15">
        <v>40441</v>
      </c>
      <c r="C83" s="15">
        <v>40464</v>
      </c>
      <c r="D83" s="15"/>
      <c r="E83" s="16" t="s">
        <v>21</v>
      </c>
      <c r="F83" s="17"/>
      <c r="G83" s="17">
        <v>1.1200000000000001</v>
      </c>
      <c r="H83" s="17">
        <f t="shared" si="7"/>
        <v>530.36000000000013</v>
      </c>
      <c r="I83" s="17">
        <f t="shared" si="6"/>
        <v>417.36</v>
      </c>
      <c r="J83" s="17">
        <f t="shared" si="8"/>
        <v>530.36000000000013</v>
      </c>
      <c r="K83" s="17">
        <v>0</v>
      </c>
      <c r="L83" s="17">
        <f t="shared" si="5"/>
        <v>417.36000000000013</v>
      </c>
      <c r="M83" s="17"/>
    </row>
    <row r="84" spans="1:13" x14ac:dyDescent="0.25">
      <c r="A84" s="14">
        <v>79</v>
      </c>
      <c r="B84" s="15">
        <v>40455</v>
      </c>
      <c r="C84" s="15"/>
      <c r="D84" s="15"/>
      <c r="E84" s="16" t="s">
        <v>1298</v>
      </c>
      <c r="F84" s="17"/>
      <c r="G84" s="17"/>
      <c r="H84" s="17">
        <f t="shared" si="7"/>
        <v>530.36000000000013</v>
      </c>
      <c r="I84" s="17">
        <f t="shared" si="6"/>
        <v>417.36</v>
      </c>
      <c r="J84" s="17">
        <f t="shared" si="8"/>
        <v>530.36000000000013</v>
      </c>
      <c r="K84" s="17">
        <v>0</v>
      </c>
      <c r="L84" s="17">
        <f t="shared" si="5"/>
        <v>417.36000000000013</v>
      </c>
      <c r="M84" s="17" t="s">
        <v>114</v>
      </c>
    </row>
    <row r="85" spans="1:13" x14ac:dyDescent="0.25">
      <c r="A85" s="14">
        <v>80</v>
      </c>
      <c r="B85" s="15">
        <v>40462</v>
      </c>
      <c r="C85" s="15"/>
      <c r="D85" s="15"/>
      <c r="E85" s="16" t="s">
        <v>27</v>
      </c>
      <c r="F85" s="17"/>
      <c r="G85" s="17"/>
      <c r="H85" s="17">
        <f t="shared" si="7"/>
        <v>530.36000000000013</v>
      </c>
      <c r="I85" s="17">
        <f t="shared" si="6"/>
        <v>417.36</v>
      </c>
      <c r="J85" s="17">
        <f t="shared" si="8"/>
        <v>530.36000000000013</v>
      </c>
      <c r="K85" s="17">
        <v>0</v>
      </c>
      <c r="L85" s="17">
        <f t="shared" si="5"/>
        <v>417.36000000000013</v>
      </c>
      <c r="M85" s="17"/>
    </row>
    <row r="86" spans="1:13" x14ac:dyDescent="0.25">
      <c r="A86" s="14">
        <v>81</v>
      </c>
      <c r="B86" s="15">
        <v>40462</v>
      </c>
      <c r="C86" s="15">
        <v>40464</v>
      </c>
      <c r="D86" s="15"/>
      <c r="E86" s="16" t="s">
        <v>28</v>
      </c>
      <c r="F86" s="17"/>
      <c r="G86" s="17">
        <v>37</v>
      </c>
      <c r="H86" s="17">
        <f t="shared" si="7"/>
        <v>567.36000000000013</v>
      </c>
      <c r="I86" s="17">
        <f>I85-F86+G86-37</f>
        <v>417.36</v>
      </c>
      <c r="J86" s="17">
        <f t="shared" si="8"/>
        <v>567.36000000000013</v>
      </c>
      <c r="K86" s="17">
        <v>0</v>
      </c>
      <c r="L86" s="17">
        <f>L85-F86+G86-37</f>
        <v>417.36000000000013</v>
      </c>
      <c r="M86" s="17" t="s">
        <v>113</v>
      </c>
    </row>
    <row r="87" spans="1:13" x14ac:dyDescent="0.25">
      <c r="A87" s="14">
        <v>82</v>
      </c>
      <c r="B87" s="15">
        <v>40462</v>
      </c>
      <c r="C87" s="15">
        <v>40464</v>
      </c>
      <c r="D87" s="15"/>
      <c r="E87" s="16" t="s">
        <v>32</v>
      </c>
      <c r="F87" s="17">
        <v>400</v>
      </c>
      <c r="G87" s="17"/>
      <c r="H87" s="17">
        <f t="shared" si="7"/>
        <v>167.36000000000013</v>
      </c>
      <c r="I87" s="17">
        <f t="shared" si="6"/>
        <v>17.360000000000014</v>
      </c>
      <c r="J87" s="17">
        <f t="shared" si="8"/>
        <v>167.36000000000013</v>
      </c>
      <c r="K87" s="17">
        <v>0</v>
      </c>
      <c r="L87" s="17">
        <f t="shared" si="5"/>
        <v>17.360000000000127</v>
      </c>
      <c r="M87" s="17"/>
    </row>
    <row r="88" spans="1:13" x14ac:dyDescent="0.25">
      <c r="A88" s="14">
        <v>83</v>
      </c>
      <c r="B88" s="15">
        <v>40464</v>
      </c>
      <c r="C88" s="15">
        <v>40464</v>
      </c>
      <c r="D88" s="15"/>
      <c r="E88" s="16" t="s">
        <v>22</v>
      </c>
      <c r="F88" s="17"/>
      <c r="G88" s="17">
        <v>89.02</v>
      </c>
      <c r="H88" s="17">
        <f t="shared" si="7"/>
        <v>256.38000000000011</v>
      </c>
      <c r="I88" s="17">
        <f t="shared" si="6"/>
        <v>106.38000000000001</v>
      </c>
      <c r="J88" s="17">
        <f t="shared" si="8"/>
        <v>256.38000000000011</v>
      </c>
      <c r="K88" s="17">
        <v>0</v>
      </c>
      <c r="L88" s="17">
        <f t="shared" si="5"/>
        <v>106.38000000000012</v>
      </c>
      <c r="M88" s="17"/>
    </row>
    <row r="89" spans="1:13" x14ac:dyDescent="0.25">
      <c r="A89" s="14">
        <v>84</v>
      </c>
      <c r="B89" s="15">
        <v>40464</v>
      </c>
      <c r="C89" s="15"/>
      <c r="D89" s="15">
        <v>40484</v>
      </c>
      <c r="E89" s="16" t="s">
        <v>1299</v>
      </c>
      <c r="F89" s="17"/>
      <c r="G89" s="17"/>
      <c r="H89" s="17">
        <f t="shared" si="7"/>
        <v>256.38000000000011</v>
      </c>
      <c r="I89" s="17">
        <f t="shared" si="6"/>
        <v>106.38000000000001</v>
      </c>
      <c r="J89" s="17">
        <f t="shared" si="8"/>
        <v>256.38000000000011</v>
      </c>
      <c r="K89" s="17">
        <v>0</v>
      </c>
      <c r="L89" s="17">
        <f t="shared" si="5"/>
        <v>106.38000000000012</v>
      </c>
      <c r="M89" s="17" t="s">
        <v>1300</v>
      </c>
    </row>
    <row r="90" spans="1:13" x14ac:dyDescent="0.25">
      <c r="A90" s="14">
        <v>85</v>
      </c>
      <c r="B90" s="15">
        <v>40470</v>
      </c>
      <c r="C90" s="15">
        <v>40494</v>
      </c>
      <c r="D90" s="15"/>
      <c r="E90" s="16" t="s">
        <v>21</v>
      </c>
      <c r="F90" s="17"/>
      <c r="G90" s="17">
        <v>1.26</v>
      </c>
      <c r="H90" s="17">
        <f t="shared" si="7"/>
        <v>257.6400000000001</v>
      </c>
      <c r="I90" s="17">
        <f t="shared" si="6"/>
        <v>107.64000000000001</v>
      </c>
      <c r="J90" s="17">
        <f t="shared" si="8"/>
        <v>257.6400000000001</v>
      </c>
      <c r="K90" s="17">
        <v>0</v>
      </c>
      <c r="L90" s="17">
        <f t="shared" si="5"/>
        <v>107.64000000000013</v>
      </c>
      <c r="M90" s="17"/>
    </row>
    <row r="91" spans="1:13" x14ac:dyDescent="0.25">
      <c r="A91" s="14">
        <v>86</v>
      </c>
      <c r="B91" s="15">
        <v>40494</v>
      </c>
      <c r="C91" s="15">
        <v>40494</v>
      </c>
      <c r="D91" s="15"/>
      <c r="E91" s="16" t="s">
        <v>22</v>
      </c>
      <c r="F91" s="17"/>
      <c r="G91" s="17">
        <v>136.02000000000001</v>
      </c>
      <c r="H91" s="17">
        <f t="shared" si="7"/>
        <v>393.66000000000008</v>
      </c>
      <c r="I91" s="17">
        <f t="shared" si="6"/>
        <v>243.66000000000003</v>
      </c>
      <c r="J91" s="17">
        <f t="shared" si="8"/>
        <v>393.66000000000008</v>
      </c>
      <c r="K91" s="17">
        <v>0</v>
      </c>
      <c r="L91" s="17">
        <f t="shared" si="5"/>
        <v>243.66000000000014</v>
      </c>
      <c r="M91" s="17"/>
    </row>
    <row r="92" spans="1:13" x14ac:dyDescent="0.25">
      <c r="A92" s="14">
        <v>87</v>
      </c>
      <c r="B92" s="15">
        <v>40494</v>
      </c>
      <c r="C92" s="15"/>
      <c r="D92" s="15">
        <v>40518</v>
      </c>
      <c r="E92" s="16" t="s">
        <v>1301</v>
      </c>
      <c r="F92" s="17"/>
      <c r="G92" s="17"/>
      <c r="H92" s="17">
        <f t="shared" si="7"/>
        <v>393.66000000000008</v>
      </c>
      <c r="I92" s="17">
        <f t="shared" si="6"/>
        <v>243.66000000000003</v>
      </c>
      <c r="J92" s="17">
        <f t="shared" si="8"/>
        <v>393.66000000000008</v>
      </c>
      <c r="K92" s="17">
        <v>0</v>
      </c>
      <c r="L92" s="17">
        <f t="shared" si="5"/>
        <v>243.66000000000014</v>
      </c>
      <c r="M92" s="17" t="s">
        <v>1302</v>
      </c>
    </row>
    <row r="93" spans="1:13" x14ac:dyDescent="0.25">
      <c r="A93" s="14">
        <v>88</v>
      </c>
      <c r="B93" s="15">
        <v>40500</v>
      </c>
      <c r="C93" s="15">
        <v>40527</v>
      </c>
      <c r="D93" s="15"/>
      <c r="E93" s="16" t="s">
        <v>21</v>
      </c>
      <c r="F93" s="17"/>
      <c r="G93" s="17">
        <v>2.56</v>
      </c>
      <c r="H93" s="17">
        <f t="shared" si="7"/>
        <v>396.22000000000008</v>
      </c>
      <c r="I93" s="17">
        <f t="shared" si="6"/>
        <v>246.22000000000003</v>
      </c>
      <c r="J93" s="17">
        <f t="shared" si="8"/>
        <v>396.22000000000008</v>
      </c>
      <c r="K93" s="17">
        <v>0</v>
      </c>
      <c r="L93" s="17">
        <f t="shared" si="5"/>
        <v>246.22000000000014</v>
      </c>
      <c r="M93" s="17"/>
    </row>
    <row r="94" spans="1:13" x14ac:dyDescent="0.25">
      <c r="A94" s="14">
        <v>89</v>
      </c>
      <c r="B94" s="15">
        <v>40506</v>
      </c>
      <c r="C94" s="15">
        <v>40527</v>
      </c>
      <c r="D94" s="15"/>
      <c r="E94" s="16" t="s">
        <v>32</v>
      </c>
      <c r="F94" s="17">
        <v>257</v>
      </c>
      <c r="G94" s="17"/>
      <c r="H94" s="17">
        <f t="shared" si="7"/>
        <v>139.22000000000008</v>
      </c>
      <c r="I94" s="17">
        <f t="shared" si="6"/>
        <v>-10.779999999999973</v>
      </c>
      <c r="J94" s="17">
        <f t="shared" si="8"/>
        <v>139.22000000000008</v>
      </c>
      <c r="K94" s="17">
        <v>0</v>
      </c>
      <c r="L94" s="17">
        <f t="shared" si="5"/>
        <v>-10.779999999999859</v>
      </c>
      <c r="M94" s="17"/>
    </row>
    <row r="95" spans="1:13" x14ac:dyDescent="0.25">
      <c r="A95" s="14">
        <v>90</v>
      </c>
      <c r="B95" s="15">
        <v>40525</v>
      </c>
      <c r="C95" s="15">
        <v>40527</v>
      </c>
      <c r="D95" s="15"/>
      <c r="E95" s="16" t="s">
        <v>22</v>
      </c>
      <c r="F95" s="17"/>
      <c r="G95" s="17">
        <v>164.38</v>
      </c>
      <c r="H95" s="17">
        <f t="shared" si="7"/>
        <v>303.60000000000008</v>
      </c>
      <c r="I95" s="17">
        <f t="shared" si="6"/>
        <v>153.60000000000002</v>
      </c>
      <c r="J95" s="17">
        <f t="shared" si="8"/>
        <v>303.60000000000008</v>
      </c>
      <c r="K95" s="17">
        <v>0</v>
      </c>
      <c r="L95" s="17">
        <f t="shared" si="5"/>
        <v>153.60000000000014</v>
      </c>
      <c r="M95" s="17"/>
    </row>
    <row r="96" spans="1:13" x14ac:dyDescent="0.25">
      <c r="A96" s="14">
        <v>91</v>
      </c>
      <c r="B96" s="15">
        <v>40527</v>
      </c>
      <c r="C96" s="15"/>
      <c r="D96" s="15">
        <v>40549</v>
      </c>
      <c r="E96" s="16" t="s">
        <v>1303</v>
      </c>
      <c r="F96" s="17"/>
      <c r="G96" s="17"/>
      <c r="H96" s="17">
        <f t="shared" si="7"/>
        <v>303.60000000000008</v>
      </c>
      <c r="I96" s="17">
        <f t="shared" si="6"/>
        <v>153.60000000000002</v>
      </c>
      <c r="J96" s="17">
        <f t="shared" si="8"/>
        <v>303.60000000000008</v>
      </c>
      <c r="K96" s="17">
        <v>0</v>
      </c>
      <c r="L96" s="17">
        <f t="shared" si="5"/>
        <v>153.60000000000014</v>
      </c>
      <c r="M96" s="17" t="s">
        <v>1304</v>
      </c>
    </row>
    <row r="97" spans="1:13" x14ac:dyDescent="0.25">
      <c r="A97" s="14">
        <v>92</v>
      </c>
      <c r="B97" s="15">
        <v>40533</v>
      </c>
      <c r="C97" s="15">
        <v>40556</v>
      </c>
      <c r="D97" s="15"/>
      <c r="E97" s="16" t="s">
        <v>21</v>
      </c>
      <c r="F97" s="17"/>
      <c r="G97" s="17">
        <v>1.37</v>
      </c>
      <c r="H97" s="17">
        <f t="shared" si="7"/>
        <v>304.97000000000008</v>
      </c>
      <c r="I97" s="17">
        <f t="shared" si="6"/>
        <v>154.97000000000003</v>
      </c>
      <c r="J97" s="17">
        <f t="shared" si="8"/>
        <v>304.97000000000008</v>
      </c>
      <c r="K97" s="17">
        <v>0</v>
      </c>
      <c r="L97" s="17">
        <f t="shared" si="5"/>
        <v>154.97000000000014</v>
      </c>
      <c r="M97" s="17"/>
    </row>
    <row r="98" spans="1:13" x14ac:dyDescent="0.25">
      <c r="A98" s="14">
        <v>93</v>
      </c>
      <c r="B98" s="15">
        <v>40544</v>
      </c>
      <c r="C98" s="15">
        <v>40556</v>
      </c>
      <c r="D98" s="15"/>
      <c r="E98" s="16" t="s">
        <v>34</v>
      </c>
      <c r="F98" s="17">
        <v>0.92</v>
      </c>
      <c r="G98" s="17"/>
      <c r="H98" s="17">
        <f t="shared" si="7"/>
        <v>304.05000000000007</v>
      </c>
      <c r="I98" s="17">
        <f t="shared" si="6"/>
        <v>154.05000000000004</v>
      </c>
      <c r="J98" s="17">
        <f t="shared" si="8"/>
        <v>304.05000000000007</v>
      </c>
      <c r="K98" s="17">
        <v>0</v>
      </c>
      <c r="L98" s="17">
        <f t="shared" ref="L98:L161" si="9">L97-F98+G98</f>
        <v>154.05000000000015</v>
      </c>
      <c r="M98" s="17"/>
    </row>
    <row r="99" spans="1:13" x14ac:dyDescent="0.25">
      <c r="A99" s="14">
        <v>94</v>
      </c>
      <c r="B99" s="15">
        <v>40553</v>
      </c>
      <c r="C99" s="15"/>
      <c r="D99" s="15"/>
      <c r="E99" s="16" t="s">
        <v>1290</v>
      </c>
      <c r="F99" s="17"/>
      <c r="G99" s="17"/>
      <c r="H99" s="17">
        <f t="shared" si="7"/>
        <v>304.05000000000007</v>
      </c>
      <c r="I99" s="17">
        <f t="shared" ref="I99:I162" si="10">I98-F99+G99</f>
        <v>154.05000000000004</v>
      </c>
      <c r="J99" s="17">
        <f t="shared" si="8"/>
        <v>304.05000000000007</v>
      </c>
      <c r="K99" s="17">
        <v>0</v>
      </c>
      <c r="L99" s="17">
        <f t="shared" si="9"/>
        <v>154.05000000000015</v>
      </c>
      <c r="M99" s="17"/>
    </row>
    <row r="100" spans="1:13" x14ac:dyDescent="0.25">
      <c r="A100" s="14">
        <v>95</v>
      </c>
      <c r="B100" s="15">
        <v>40556</v>
      </c>
      <c r="C100" s="15">
        <v>40556</v>
      </c>
      <c r="D100" s="15"/>
      <c r="E100" s="16" t="s">
        <v>22</v>
      </c>
      <c r="F100" s="17"/>
      <c r="G100" s="17">
        <v>188.4</v>
      </c>
      <c r="H100" s="17">
        <f t="shared" si="7"/>
        <v>492.45000000000005</v>
      </c>
      <c r="I100" s="17">
        <f t="shared" si="10"/>
        <v>342.45000000000005</v>
      </c>
      <c r="J100" s="17">
        <f t="shared" si="8"/>
        <v>492.45000000000005</v>
      </c>
      <c r="K100" s="17">
        <v>0</v>
      </c>
      <c r="L100" s="17">
        <f t="shared" si="9"/>
        <v>342.45000000000016</v>
      </c>
      <c r="M100" s="17"/>
    </row>
    <row r="101" spans="1:13" x14ac:dyDescent="0.25">
      <c r="A101" s="14">
        <v>96</v>
      </c>
      <c r="B101" s="15">
        <v>40556</v>
      </c>
      <c r="C101" s="15"/>
      <c r="D101" s="15">
        <v>40577</v>
      </c>
      <c r="E101" s="16" t="s">
        <v>1305</v>
      </c>
      <c r="F101" s="17"/>
      <c r="G101" s="17"/>
      <c r="H101" s="17">
        <f t="shared" si="7"/>
        <v>492.45000000000005</v>
      </c>
      <c r="I101" s="17">
        <f t="shared" si="10"/>
        <v>342.45000000000005</v>
      </c>
      <c r="J101" s="17">
        <f t="shared" si="8"/>
        <v>492.45000000000005</v>
      </c>
      <c r="K101" s="17">
        <v>0</v>
      </c>
      <c r="L101" s="17">
        <f t="shared" si="9"/>
        <v>342.45000000000016</v>
      </c>
      <c r="M101" s="17" t="s">
        <v>1306</v>
      </c>
    </row>
    <row r="102" spans="1:13" x14ac:dyDescent="0.25">
      <c r="A102" s="14">
        <v>97</v>
      </c>
      <c r="B102" s="15">
        <v>40561</v>
      </c>
      <c r="C102" s="15">
        <v>40585</v>
      </c>
      <c r="D102" s="15"/>
      <c r="E102" s="16" t="s">
        <v>32</v>
      </c>
      <c r="F102" s="17">
        <v>115</v>
      </c>
      <c r="G102" s="17"/>
      <c r="H102" s="17">
        <f t="shared" si="7"/>
        <v>377.45000000000005</v>
      </c>
      <c r="I102" s="17">
        <f t="shared" si="10"/>
        <v>227.45000000000005</v>
      </c>
      <c r="J102" s="17">
        <f t="shared" si="8"/>
        <v>377.45000000000005</v>
      </c>
      <c r="K102" s="17">
        <v>0</v>
      </c>
      <c r="L102" s="17">
        <f t="shared" si="9"/>
        <v>227.45000000000016</v>
      </c>
      <c r="M102" s="17"/>
    </row>
    <row r="103" spans="1:13" x14ac:dyDescent="0.25">
      <c r="A103" s="14">
        <v>98</v>
      </c>
      <c r="B103" s="15">
        <v>40567</v>
      </c>
      <c r="C103" s="15">
        <v>40585</v>
      </c>
      <c r="D103" s="15"/>
      <c r="E103" s="16" t="s">
        <v>21</v>
      </c>
      <c r="F103" s="17"/>
      <c r="G103" s="17">
        <v>1.88</v>
      </c>
      <c r="H103" s="17">
        <f t="shared" si="7"/>
        <v>379.33000000000004</v>
      </c>
      <c r="I103" s="17">
        <f t="shared" si="10"/>
        <v>229.33000000000004</v>
      </c>
      <c r="J103" s="17">
        <f t="shared" si="8"/>
        <v>379.33000000000004</v>
      </c>
      <c r="K103" s="17">
        <v>0</v>
      </c>
      <c r="L103" s="17">
        <f t="shared" si="9"/>
        <v>229.33000000000015</v>
      </c>
      <c r="M103" s="17"/>
    </row>
    <row r="104" spans="1:13" x14ac:dyDescent="0.25">
      <c r="A104" s="14">
        <v>99</v>
      </c>
      <c r="B104" s="15">
        <v>40575</v>
      </c>
      <c r="C104" s="15">
        <v>40585</v>
      </c>
      <c r="D104" s="15"/>
      <c r="E104" s="16" t="s">
        <v>32</v>
      </c>
      <c r="F104" s="17">
        <v>150</v>
      </c>
      <c r="G104" s="17"/>
      <c r="H104" s="17">
        <f t="shared" si="7"/>
        <v>229.33000000000004</v>
      </c>
      <c r="I104" s="17">
        <f t="shared" si="10"/>
        <v>79.330000000000041</v>
      </c>
      <c r="J104" s="17">
        <f t="shared" si="8"/>
        <v>229.33000000000004</v>
      </c>
      <c r="K104" s="17">
        <v>0</v>
      </c>
      <c r="L104" s="17">
        <f t="shared" si="9"/>
        <v>79.330000000000155</v>
      </c>
      <c r="M104" s="17"/>
    </row>
    <row r="105" spans="1:13" x14ac:dyDescent="0.25">
      <c r="A105" s="14">
        <v>100</v>
      </c>
      <c r="B105" s="15">
        <v>40585</v>
      </c>
      <c r="C105" s="15">
        <v>40585</v>
      </c>
      <c r="D105" s="15"/>
      <c r="E105" s="16" t="s">
        <v>22</v>
      </c>
      <c r="F105" s="17"/>
      <c r="G105" s="17">
        <v>157.93</v>
      </c>
      <c r="H105" s="17">
        <f t="shared" si="7"/>
        <v>387.26000000000005</v>
      </c>
      <c r="I105" s="17">
        <f t="shared" si="10"/>
        <v>237.26000000000005</v>
      </c>
      <c r="J105" s="17">
        <f t="shared" si="8"/>
        <v>387.26000000000005</v>
      </c>
      <c r="K105" s="17">
        <v>0</v>
      </c>
      <c r="L105" s="17">
        <f t="shared" si="9"/>
        <v>237.26000000000016</v>
      </c>
      <c r="M105" s="17"/>
    </row>
    <row r="106" spans="1:13" x14ac:dyDescent="0.25">
      <c r="A106" s="14">
        <v>101</v>
      </c>
      <c r="B106" s="15">
        <v>40585</v>
      </c>
      <c r="C106" s="15"/>
      <c r="D106" s="15">
        <v>40606</v>
      </c>
      <c r="E106" s="16" t="s">
        <v>1307</v>
      </c>
      <c r="F106" s="17"/>
      <c r="G106" s="17"/>
      <c r="H106" s="17">
        <f t="shared" si="7"/>
        <v>387.26000000000005</v>
      </c>
      <c r="I106" s="17">
        <f t="shared" si="10"/>
        <v>237.26000000000005</v>
      </c>
      <c r="J106" s="17">
        <f t="shared" si="8"/>
        <v>387.26000000000005</v>
      </c>
      <c r="K106" s="17">
        <v>0</v>
      </c>
      <c r="L106" s="17">
        <f t="shared" si="9"/>
        <v>237.26000000000016</v>
      </c>
      <c r="M106" s="17" t="s">
        <v>1308</v>
      </c>
    </row>
    <row r="107" spans="1:13" x14ac:dyDescent="0.25">
      <c r="A107" s="14">
        <v>102</v>
      </c>
      <c r="B107" s="15">
        <v>40589</v>
      </c>
      <c r="C107" s="15"/>
      <c r="D107" s="15">
        <v>40610</v>
      </c>
      <c r="E107" s="16" t="s">
        <v>1307</v>
      </c>
      <c r="F107" s="17"/>
      <c r="G107" s="17"/>
      <c r="H107" s="17">
        <f t="shared" si="7"/>
        <v>387.26000000000005</v>
      </c>
      <c r="I107" s="17">
        <f t="shared" si="10"/>
        <v>237.26000000000005</v>
      </c>
      <c r="J107" s="17">
        <f t="shared" si="8"/>
        <v>387.26000000000005</v>
      </c>
      <c r="K107" s="17">
        <v>0</v>
      </c>
      <c r="L107" s="17">
        <f t="shared" si="9"/>
        <v>237.26000000000016</v>
      </c>
      <c r="M107" s="17" t="s">
        <v>1308</v>
      </c>
    </row>
    <row r="108" spans="1:13" x14ac:dyDescent="0.25">
      <c r="A108" s="14">
        <v>103</v>
      </c>
      <c r="B108" s="15">
        <v>40592</v>
      </c>
      <c r="C108" s="15">
        <v>40617</v>
      </c>
      <c r="D108" s="15"/>
      <c r="E108" s="16" t="s">
        <v>21</v>
      </c>
      <c r="F108" s="17"/>
      <c r="G108" s="17">
        <v>1.9</v>
      </c>
      <c r="H108" s="17">
        <f t="shared" si="7"/>
        <v>389.16</v>
      </c>
      <c r="I108" s="17">
        <f t="shared" si="10"/>
        <v>239.16000000000005</v>
      </c>
      <c r="J108" s="17">
        <f t="shared" si="8"/>
        <v>389.16</v>
      </c>
      <c r="K108" s="17">
        <v>0</v>
      </c>
      <c r="L108" s="17">
        <f t="shared" si="9"/>
        <v>239.16000000000017</v>
      </c>
      <c r="M108" s="17"/>
    </row>
    <row r="109" spans="1:13" x14ac:dyDescent="0.25">
      <c r="A109" s="14">
        <v>104</v>
      </c>
      <c r="B109" s="15">
        <v>40597</v>
      </c>
      <c r="C109" s="15">
        <v>40617</v>
      </c>
      <c r="D109" s="15"/>
      <c r="E109" s="16" t="s">
        <v>21</v>
      </c>
      <c r="F109" s="17"/>
      <c r="G109" s="17">
        <v>0.38</v>
      </c>
      <c r="H109" s="17">
        <f t="shared" si="7"/>
        <v>389.54</v>
      </c>
      <c r="I109" s="17">
        <f t="shared" si="10"/>
        <v>239.54000000000005</v>
      </c>
      <c r="J109" s="17">
        <f t="shared" si="8"/>
        <v>389.54</v>
      </c>
      <c r="K109" s="17">
        <v>0</v>
      </c>
      <c r="L109" s="17">
        <f t="shared" si="9"/>
        <v>239.54000000000016</v>
      </c>
      <c r="M109" s="17"/>
    </row>
    <row r="110" spans="1:13" x14ac:dyDescent="0.25">
      <c r="A110" s="14">
        <v>105</v>
      </c>
      <c r="B110" s="15">
        <v>40611</v>
      </c>
      <c r="C110" s="15">
        <v>40617</v>
      </c>
      <c r="D110" s="15"/>
      <c r="E110" s="16" t="s">
        <v>32</v>
      </c>
      <c r="F110" s="17">
        <v>150</v>
      </c>
      <c r="G110" s="17"/>
      <c r="H110" s="17">
        <f t="shared" si="7"/>
        <v>239.54000000000002</v>
      </c>
      <c r="I110" s="17">
        <f t="shared" si="10"/>
        <v>89.540000000000049</v>
      </c>
      <c r="J110" s="17">
        <f t="shared" si="8"/>
        <v>239.54000000000002</v>
      </c>
      <c r="K110" s="17">
        <v>0</v>
      </c>
      <c r="L110" s="17">
        <f t="shared" si="9"/>
        <v>89.540000000000163</v>
      </c>
      <c r="M110" s="17"/>
    </row>
    <row r="111" spans="1:13" x14ac:dyDescent="0.25">
      <c r="A111" s="14">
        <v>106</v>
      </c>
      <c r="B111" s="15">
        <v>40617</v>
      </c>
      <c r="C111" s="15">
        <v>4092</v>
      </c>
      <c r="D111" s="15"/>
      <c r="E111" s="16" t="s">
        <v>22</v>
      </c>
      <c r="F111" s="17"/>
      <c r="G111" s="17">
        <v>175.13</v>
      </c>
      <c r="H111" s="17">
        <f t="shared" si="7"/>
        <v>414.67</v>
      </c>
      <c r="I111" s="17">
        <f t="shared" si="10"/>
        <v>264.67000000000007</v>
      </c>
      <c r="J111" s="17">
        <f t="shared" si="8"/>
        <v>414.67</v>
      </c>
      <c r="K111" s="17">
        <v>0</v>
      </c>
      <c r="L111" s="17">
        <f t="shared" si="9"/>
        <v>264.67000000000019</v>
      </c>
      <c r="M111" s="17"/>
    </row>
    <row r="112" spans="1:13" x14ac:dyDescent="0.25">
      <c r="A112" s="14">
        <v>107</v>
      </c>
      <c r="B112" s="15">
        <v>40617</v>
      </c>
      <c r="C112" s="15"/>
      <c r="D112" s="15">
        <v>40637</v>
      </c>
      <c r="E112" s="16" t="s">
        <v>1309</v>
      </c>
      <c r="F112" s="17"/>
      <c r="G112" s="17"/>
      <c r="H112" s="17">
        <f t="shared" si="7"/>
        <v>414.67</v>
      </c>
      <c r="I112" s="17">
        <f t="shared" si="10"/>
        <v>264.67000000000007</v>
      </c>
      <c r="J112" s="17">
        <f t="shared" si="8"/>
        <v>414.67</v>
      </c>
      <c r="K112" s="17">
        <v>0</v>
      </c>
      <c r="L112" s="17">
        <f t="shared" si="9"/>
        <v>264.67000000000019</v>
      </c>
      <c r="M112" s="17" t="s">
        <v>1310</v>
      </c>
    </row>
    <row r="113" spans="1:13" x14ac:dyDescent="0.25">
      <c r="A113" s="14">
        <v>108</v>
      </c>
      <c r="B113" s="15">
        <v>40623</v>
      </c>
      <c r="C113" s="15">
        <v>40646</v>
      </c>
      <c r="D113" s="15"/>
      <c r="E113" s="16" t="s">
        <v>21</v>
      </c>
      <c r="F113" s="17"/>
      <c r="G113" s="17">
        <v>1.6</v>
      </c>
      <c r="H113" s="17">
        <f t="shared" si="7"/>
        <v>416.27000000000004</v>
      </c>
      <c r="I113" s="17">
        <f t="shared" si="10"/>
        <v>266.2700000000001</v>
      </c>
      <c r="J113" s="17">
        <f t="shared" si="8"/>
        <v>416.27000000000004</v>
      </c>
      <c r="K113" s="17">
        <v>0</v>
      </c>
      <c r="L113" s="17">
        <f t="shared" si="9"/>
        <v>266.27000000000021</v>
      </c>
      <c r="M113" s="17"/>
    </row>
    <row r="114" spans="1:13" x14ac:dyDescent="0.25">
      <c r="A114" s="14">
        <v>109</v>
      </c>
      <c r="B114" s="15">
        <v>40624</v>
      </c>
      <c r="C114" s="15">
        <v>40646</v>
      </c>
      <c r="D114" s="15"/>
      <c r="E114" s="16" t="s">
        <v>21</v>
      </c>
      <c r="F114" s="17"/>
      <c r="G114" s="17">
        <v>0.77</v>
      </c>
      <c r="H114" s="17">
        <f t="shared" si="7"/>
        <v>417.04</v>
      </c>
      <c r="I114" s="17">
        <f t="shared" si="10"/>
        <v>267.04000000000008</v>
      </c>
      <c r="J114" s="17">
        <f t="shared" si="8"/>
        <v>417.04</v>
      </c>
      <c r="K114" s="17">
        <v>0</v>
      </c>
      <c r="L114" s="17">
        <f t="shared" si="9"/>
        <v>267.04000000000019</v>
      </c>
      <c r="M114" s="17"/>
    </row>
    <row r="115" spans="1:13" x14ac:dyDescent="0.25">
      <c r="A115" s="14">
        <v>110</v>
      </c>
      <c r="B115" s="15">
        <v>40641</v>
      </c>
      <c r="C115" s="15"/>
      <c r="D115" s="15"/>
      <c r="E115" s="16" t="s">
        <v>1311</v>
      </c>
      <c r="F115" s="17"/>
      <c r="G115" s="17"/>
      <c r="H115" s="17">
        <f t="shared" si="7"/>
        <v>417.04</v>
      </c>
      <c r="I115" s="17">
        <f t="shared" si="10"/>
        <v>267.04000000000008</v>
      </c>
      <c r="J115" s="17">
        <f t="shared" si="8"/>
        <v>417.04</v>
      </c>
      <c r="K115" s="17">
        <v>0</v>
      </c>
      <c r="L115" s="17">
        <f t="shared" si="9"/>
        <v>267.04000000000019</v>
      </c>
      <c r="M115" s="17" t="s">
        <v>1312</v>
      </c>
    </row>
    <row r="116" spans="1:13" x14ac:dyDescent="0.25">
      <c r="A116" s="14">
        <v>111</v>
      </c>
      <c r="B116" s="15">
        <v>40646</v>
      </c>
      <c r="C116" s="15">
        <v>40646</v>
      </c>
      <c r="D116" s="15"/>
      <c r="E116" s="16" t="s">
        <v>22</v>
      </c>
      <c r="F116" s="17"/>
      <c r="G116" s="17">
        <v>141.12</v>
      </c>
      <c r="H116" s="17">
        <f t="shared" si="7"/>
        <v>558.16000000000008</v>
      </c>
      <c r="I116" s="17">
        <f t="shared" si="10"/>
        <v>408.16000000000008</v>
      </c>
      <c r="J116" s="17">
        <f t="shared" si="8"/>
        <v>558.16000000000008</v>
      </c>
      <c r="K116" s="17">
        <v>0</v>
      </c>
      <c r="L116" s="17">
        <f t="shared" si="9"/>
        <v>408.1600000000002</v>
      </c>
      <c r="M116" s="17"/>
    </row>
    <row r="117" spans="1:13" x14ac:dyDescent="0.25">
      <c r="A117" s="14">
        <v>112</v>
      </c>
      <c r="B117" s="15">
        <v>40646</v>
      </c>
      <c r="C117" s="15"/>
      <c r="D117" s="15">
        <v>40666</v>
      </c>
      <c r="E117" s="16" t="s">
        <v>1313</v>
      </c>
      <c r="F117" s="17"/>
      <c r="G117" s="17"/>
      <c r="H117" s="17">
        <f t="shared" si="7"/>
        <v>558.16000000000008</v>
      </c>
      <c r="I117" s="17">
        <f t="shared" si="10"/>
        <v>408.16000000000008</v>
      </c>
      <c r="J117" s="17">
        <f t="shared" si="8"/>
        <v>558.16000000000008</v>
      </c>
      <c r="K117" s="17">
        <v>0</v>
      </c>
      <c r="L117" s="17">
        <f t="shared" si="9"/>
        <v>408.1600000000002</v>
      </c>
      <c r="M117" s="17" t="s">
        <v>1314</v>
      </c>
    </row>
    <row r="118" spans="1:13" x14ac:dyDescent="0.25">
      <c r="A118" s="14">
        <v>113</v>
      </c>
      <c r="B118" s="15">
        <v>40652</v>
      </c>
      <c r="C118" s="15">
        <v>40675</v>
      </c>
      <c r="D118" s="15"/>
      <c r="E118" s="16" t="s">
        <v>21</v>
      </c>
      <c r="F118" s="17"/>
      <c r="G118" s="17">
        <v>3.37</v>
      </c>
      <c r="H118" s="17">
        <f t="shared" si="7"/>
        <v>561.53000000000009</v>
      </c>
      <c r="I118" s="17">
        <f t="shared" si="10"/>
        <v>411.53000000000009</v>
      </c>
      <c r="J118" s="17">
        <f t="shared" si="8"/>
        <v>561.53000000000009</v>
      </c>
      <c r="K118" s="17">
        <v>0</v>
      </c>
      <c r="L118" s="17">
        <f t="shared" si="9"/>
        <v>411.5300000000002</v>
      </c>
      <c r="M118" s="17"/>
    </row>
    <row r="119" spans="1:13" x14ac:dyDescent="0.25">
      <c r="A119" s="14">
        <v>114</v>
      </c>
      <c r="B119" s="15">
        <v>40653</v>
      </c>
      <c r="C119" s="15"/>
      <c r="D119" s="15">
        <v>40661</v>
      </c>
      <c r="E119" s="16" t="s">
        <v>1315</v>
      </c>
      <c r="F119" s="17"/>
      <c r="G119" s="17"/>
      <c r="H119" s="17">
        <f t="shared" si="7"/>
        <v>561.53000000000009</v>
      </c>
      <c r="I119" s="17">
        <f t="shared" si="10"/>
        <v>411.53000000000009</v>
      </c>
      <c r="J119" s="17">
        <f t="shared" si="8"/>
        <v>561.53000000000009</v>
      </c>
      <c r="K119" s="17">
        <v>0</v>
      </c>
      <c r="L119" s="17">
        <f t="shared" si="9"/>
        <v>411.5300000000002</v>
      </c>
      <c r="M119" s="17" t="s">
        <v>1312</v>
      </c>
    </row>
    <row r="120" spans="1:13" x14ac:dyDescent="0.25">
      <c r="A120" s="14">
        <v>115</v>
      </c>
      <c r="B120" s="15">
        <v>40653</v>
      </c>
      <c r="C120" s="15">
        <v>40675</v>
      </c>
      <c r="D120" s="15"/>
      <c r="E120" s="16" t="s">
        <v>21</v>
      </c>
      <c r="F120" s="17"/>
      <c r="G120" s="17">
        <v>0.77</v>
      </c>
      <c r="H120" s="17">
        <f t="shared" si="7"/>
        <v>562.30000000000007</v>
      </c>
      <c r="I120" s="17">
        <f t="shared" si="10"/>
        <v>412.30000000000007</v>
      </c>
      <c r="J120" s="17">
        <f t="shared" si="8"/>
        <v>562.30000000000007</v>
      </c>
      <c r="K120" s="17">
        <v>0</v>
      </c>
      <c r="L120" s="17">
        <f t="shared" si="9"/>
        <v>412.30000000000018</v>
      </c>
      <c r="M120" s="17"/>
    </row>
    <row r="121" spans="1:13" x14ac:dyDescent="0.25">
      <c r="A121" s="14">
        <v>116</v>
      </c>
      <c r="B121" s="15">
        <v>40675</v>
      </c>
      <c r="C121" s="15"/>
      <c r="D121" s="15"/>
      <c r="E121" s="16" t="s">
        <v>1316</v>
      </c>
      <c r="F121" s="17"/>
      <c r="G121" s="17"/>
      <c r="H121" s="17">
        <f t="shared" si="7"/>
        <v>562.30000000000007</v>
      </c>
      <c r="I121" s="17">
        <f t="shared" si="10"/>
        <v>412.30000000000007</v>
      </c>
      <c r="J121" s="17">
        <f t="shared" si="8"/>
        <v>562.30000000000007</v>
      </c>
      <c r="K121" s="17">
        <v>0</v>
      </c>
      <c r="L121" s="17">
        <f t="shared" si="9"/>
        <v>412.30000000000018</v>
      </c>
      <c r="M121" s="17" t="s">
        <v>114</v>
      </c>
    </row>
    <row r="122" spans="1:13" x14ac:dyDescent="0.25">
      <c r="A122" s="14">
        <v>117</v>
      </c>
      <c r="B122" s="15">
        <v>40675</v>
      </c>
      <c r="C122" s="15">
        <v>40675</v>
      </c>
      <c r="D122" s="15"/>
      <c r="E122" s="16" t="s">
        <v>22</v>
      </c>
      <c r="F122" s="17"/>
      <c r="G122" s="17">
        <v>128.59</v>
      </c>
      <c r="H122" s="17">
        <f t="shared" si="7"/>
        <v>690.8900000000001</v>
      </c>
      <c r="I122" s="17">
        <f t="shared" si="10"/>
        <v>540.8900000000001</v>
      </c>
      <c r="J122" s="17">
        <f t="shared" si="8"/>
        <v>690.8900000000001</v>
      </c>
      <c r="K122" s="17">
        <v>0</v>
      </c>
      <c r="L122" s="17">
        <f t="shared" si="9"/>
        <v>540.89000000000021</v>
      </c>
      <c r="M122" s="17"/>
    </row>
    <row r="123" spans="1:13" x14ac:dyDescent="0.25">
      <c r="A123" s="14">
        <v>118</v>
      </c>
      <c r="B123" s="15">
        <v>40675</v>
      </c>
      <c r="C123" s="15"/>
      <c r="D123" s="15">
        <v>40696</v>
      </c>
      <c r="E123" s="16" t="s">
        <v>1317</v>
      </c>
      <c r="F123" s="17"/>
      <c r="G123" s="17"/>
      <c r="H123" s="17">
        <f t="shared" si="7"/>
        <v>690.8900000000001</v>
      </c>
      <c r="I123" s="17">
        <f t="shared" si="10"/>
        <v>540.8900000000001</v>
      </c>
      <c r="J123" s="17">
        <f t="shared" si="8"/>
        <v>690.8900000000001</v>
      </c>
      <c r="K123" s="17">
        <v>0</v>
      </c>
      <c r="L123" s="17">
        <f t="shared" si="9"/>
        <v>540.89000000000021</v>
      </c>
      <c r="M123" s="17" t="s">
        <v>1318</v>
      </c>
    </row>
    <row r="124" spans="1:13" x14ac:dyDescent="0.25">
      <c r="A124" s="14">
        <v>119</v>
      </c>
      <c r="B124" s="15">
        <v>40682</v>
      </c>
      <c r="C124" s="15"/>
      <c r="D124" s="15"/>
      <c r="E124" s="16" t="s">
        <v>21</v>
      </c>
      <c r="F124" s="17"/>
      <c r="G124" s="17">
        <v>0.77</v>
      </c>
      <c r="H124" s="17">
        <f t="shared" si="7"/>
        <v>691.66000000000008</v>
      </c>
      <c r="I124" s="17">
        <f t="shared" si="10"/>
        <v>541.66000000000008</v>
      </c>
      <c r="J124" s="17">
        <f t="shared" si="8"/>
        <v>691.66000000000008</v>
      </c>
      <c r="K124" s="17">
        <v>0</v>
      </c>
      <c r="L124" s="17">
        <f t="shared" si="9"/>
        <v>541.6600000000002</v>
      </c>
      <c r="M124" s="17"/>
    </row>
    <row r="125" spans="1:13" x14ac:dyDescent="0.25">
      <c r="A125" s="14">
        <v>120</v>
      </c>
      <c r="B125" s="15">
        <v>40683</v>
      </c>
      <c r="C125" s="15"/>
      <c r="D125" s="15"/>
      <c r="E125" s="16" t="s">
        <v>1319</v>
      </c>
      <c r="F125" s="17"/>
      <c r="G125" s="17"/>
      <c r="H125" s="17">
        <f t="shared" si="7"/>
        <v>691.66000000000008</v>
      </c>
      <c r="I125" s="17">
        <f t="shared" si="10"/>
        <v>541.66000000000008</v>
      </c>
      <c r="J125" s="17">
        <f t="shared" si="8"/>
        <v>691.66000000000008</v>
      </c>
      <c r="K125" s="17">
        <v>0</v>
      </c>
      <c r="L125" s="17">
        <f t="shared" si="9"/>
        <v>541.6600000000002</v>
      </c>
      <c r="M125" s="17"/>
    </row>
    <row r="126" spans="1:13" x14ac:dyDescent="0.25">
      <c r="A126" s="14">
        <v>121</v>
      </c>
      <c r="B126" s="15">
        <v>40683</v>
      </c>
      <c r="C126" s="15"/>
      <c r="D126" s="15"/>
      <c r="E126" s="16" t="s">
        <v>1320</v>
      </c>
      <c r="F126" s="17"/>
      <c r="G126" s="17"/>
      <c r="H126" s="17">
        <f t="shared" si="7"/>
        <v>691.66000000000008</v>
      </c>
      <c r="I126" s="17">
        <f t="shared" si="10"/>
        <v>541.66000000000008</v>
      </c>
      <c r="J126" s="17">
        <f t="shared" si="8"/>
        <v>691.66000000000008</v>
      </c>
      <c r="K126" s="17">
        <v>0</v>
      </c>
      <c r="L126" s="17">
        <f t="shared" si="9"/>
        <v>541.6600000000002</v>
      </c>
      <c r="M126" s="17"/>
    </row>
    <row r="127" spans="1:13" x14ac:dyDescent="0.25">
      <c r="A127" s="14">
        <v>122</v>
      </c>
      <c r="B127" s="15">
        <v>40683</v>
      </c>
      <c r="C127" s="15"/>
      <c r="D127" s="15"/>
      <c r="E127" s="16" t="s">
        <v>27</v>
      </c>
      <c r="F127" s="17"/>
      <c r="G127" s="17"/>
      <c r="H127" s="17">
        <f t="shared" si="7"/>
        <v>691.66000000000008</v>
      </c>
      <c r="I127" s="17">
        <f t="shared" si="10"/>
        <v>541.66000000000008</v>
      </c>
      <c r="J127" s="17">
        <f t="shared" si="8"/>
        <v>691.66000000000008</v>
      </c>
      <c r="K127" s="17">
        <v>0</v>
      </c>
      <c r="L127" s="17">
        <f t="shared" si="9"/>
        <v>541.6600000000002</v>
      </c>
      <c r="M127" s="17"/>
    </row>
    <row r="128" spans="1:13" x14ac:dyDescent="0.25">
      <c r="A128" s="14">
        <v>123</v>
      </c>
      <c r="B128" s="15">
        <v>40683</v>
      </c>
      <c r="C128" s="15"/>
      <c r="D128" s="15"/>
      <c r="E128" s="16" t="s">
        <v>22</v>
      </c>
      <c r="F128" s="17">
        <v>141.12</v>
      </c>
      <c r="G128" s="17">
        <v>141.12</v>
      </c>
      <c r="H128" s="17">
        <f>H127-F128+G128</f>
        <v>691.66000000000008</v>
      </c>
      <c r="I128" s="17">
        <f>I127-F128+G128</f>
        <v>541.66000000000008</v>
      </c>
      <c r="J128" s="17">
        <f>J127+G128-F128</f>
        <v>691.66000000000008</v>
      </c>
      <c r="K128" s="17">
        <v>0</v>
      </c>
      <c r="L128" s="17">
        <f>L127-F128+G128</f>
        <v>541.6600000000002</v>
      </c>
      <c r="M128" s="17"/>
    </row>
    <row r="129" spans="1:13" x14ac:dyDescent="0.25">
      <c r="A129" s="14">
        <v>124</v>
      </c>
      <c r="B129" s="15">
        <v>40683</v>
      </c>
      <c r="C129" s="15"/>
      <c r="D129" s="15"/>
      <c r="E129" s="16" t="s">
        <v>22</v>
      </c>
      <c r="F129" s="17">
        <v>128.59</v>
      </c>
      <c r="G129" s="17">
        <v>128.59</v>
      </c>
      <c r="H129" s="17">
        <f t="shared" si="7"/>
        <v>691.66000000000008</v>
      </c>
      <c r="I129" s="17">
        <f t="shared" si="10"/>
        <v>541.66000000000008</v>
      </c>
      <c r="J129" s="17">
        <f t="shared" si="8"/>
        <v>691.66000000000008</v>
      </c>
      <c r="K129" s="17">
        <v>0</v>
      </c>
      <c r="L129" s="17">
        <f t="shared" si="9"/>
        <v>541.6600000000002</v>
      </c>
      <c r="M129" s="17"/>
    </row>
    <row r="130" spans="1:13" x14ac:dyDescent="0.25">
      <c r="A130" s="14">
        <v>125</v>
      </c>
      <c r="B130" s="15">
        <v>40683</v>
      </c>
      <c r="C130" s="15"/>
      <c r="D130" s="15"/>
      <c r="E130" s="16" t="s">
        <v>28</v>
      </c>
      <c r="F130" s="17"/>
      <c r="G130" s="17">
        <v>37</v>
      </c>
      <c r="H130" s="17">
        <f t="shared" si="7"/>
        <v>728.66000000000008</v>
      </c>
      <c r="I130" s="17">
        <f>I129-F130+G130-37</f>
        <v>541.66000000000008</v>
      </c>
      <c r="J130" s="17">
        <f t="shared" si="8"/>
        <v>728.66000000000008</v>
      </c>
      <c r="K130" s="17">
        <v>0</v>
      </c>
      <c r="L130" s="17">
        <f>L129-F130+G130-37</f>
        <v>541.6600000000002</v>
      </c>
      <c r="M130" s="17" t="s">
        <v>113</v>
      </c>
    </row>
    <row r="131" spans="1:13" x14ac:dyDescent="0.25">
      <c r="A131" s="14">
        <v>126</v>
      </c>
      <c r="B131" s="15">
        <v>41049</v>
      </c>
      <c r="C131" s="15"/>
      <c r="D131" s="15"/>
      <c r="E131" s="16" t="s">
        <v>32</v>
      </c>
      <c r="F131" s="17">
        <v>310</v>
      </c>
      <c r="G131" s="17"/>
      <c r="H131" s="17">
        <f t="shared" si="7"/>
        <v>418.66000000000008</v>
      </c>
      <c r="I131" s="17">
        <f t="shared" si="10"/>
        <v>231.66000000000008</v>
      </c>
      <c r="J131" s="17">
        <f t="shared" si="8"/>
        <v>418.66000000000008</v>
      </c>
      <c r="K131" s="17">
        <v>0</v>
      </c>
      <c r="L131" s="17">
        <f t="shared" si="9"/>
        <v>231.6600000000002</v>
      </c>
      <c r="M131" s="17"/>
    </row>
    <row r="132" spans="1:13" x14ac:dyDescent="0.25">
      <c r="A132" s="14">
        <v>127</v>
      </c>
      <c r="B132" s="15">
        <v>40683</v>
      </c>
      <c r="C132" s="15"/>
      <c r="D132" s="15"/>
      <c r="E132" s="16" t="s">
        <v>29</v>
      </c>
      <c r="F132" s="17"/>
      <c r="G132" s="17">
        <v>273</v>
      </c>
      <c r="H132" s="17">
        <f t="shared" si="7"/>
        <v>691.66000000000008</v>
      </c>
      <c r="I132" s="17">
        <f t="shared" si="10"/>
        <v>504.66000000000008</v>
      </c>
      <c r="J132" s="17">
        <f t="shared" si="8"/>
        <v>691.66000000000008</v>
      </c>
      <c r="K132" s="17">
        <v>0</v>
      </c>
      <c r="L132" s="17">
        <f t="shared" si="9"/>
        <v>504.6600000000002</v>
      </c>
      <c r="M132" s="17"/>
    </row>
    <row r="133" spans="1:13" x14ac:dyDescent="0.25">
      <c r="A133" s="14">
        <v>128</v>
      </c>
      <c r="B133" s="15">
        <v>40683</v>
      </c>
      <c r="C133" s="15"/>
      <c r="D133" s="15"/>
      <c r="E133" s="16" t="s">
        <v>34</v>
      </c>
      <c r="F133" s="17">
        <v>0.35</v>
      </c>
      <c r="G133" s="17"/>
      <c r="H133" s="17">
        <f t="shared" si="7"/>
        <v>691.31000000000006</v>
      </c>
      <c r="I133" s="17">
        <f t="shared" si="10"/>
        <v>504.31000000000006</v>
      </c>
      <c r="J133" s="17">
        <f t="shared" si="8"/>
        <v>691.31000000000006</v>
      </c>
      <c r="K133" s="17">
        <v>0</v>
      </c>
      <c r="L133" s="17">
        <f t="shared" si="9"/>
        <v>504.31000000000017</v>
      </c>
      <c r="M133" s="17"/>
    </row>
    <row r="134" spans="1:13" x14ac:dyDescent="0.25">
      <c r="A134" s="14">
        <v>129</v>
      </c>
      <c r="B134" s="15">
        <v>40683</v>
      </c>
      <c r="C134" s="15"/>
      <c r="D134" s="15"/>
      <c r="E134" s="16" t="s">
        <v>46</v>
      </c>
      <c r="F134" s="17">
        <v>272</v>
      </c>
      <c r="G134" s="17"/>
      <c r="H134" s="17">
        <f t="shared" si="7"/>
        <v>419.31000000000006</v>
      </c>
      <c r="I134" s="17">
        <f t="shared" si="10"/>
        <v>232.31000000000006</v>
      </c>
      <c r="J134" s="17">
        <f t="shared" si="8"/>
        <v>419.31000000000006</v>
      </c>
      <c r="K134" s="17">
        <v>0</v>
      </c>
      <c r="L134" s="17">
        <f t="shared" si="9"/>
        <v>232.31000000000017</v>
      </c>
      <c r="M134" s="17"/>
    </row>
    <row r="135" spans="1:13" x14ac:dyDescent="0.25">
      <c r="A135" s="14">
        <v>130</v>
      </c>
      <c r="B135" s="15">
        <v>40707</v>
      </c>
      <c r="C135" s="15">
        <v>40707</v>
      </c>
      <c r="D135" s="15"/>
      <c r="E135" s="16" t="s">
        <v>22</v>
      </c>
      <c r="F135" s="17"/>
      <c r="G135" s="17">
        <v>84.16</v>
      </c>
      <c r="H135" s="17">
        <f t="shared" ref="H135:H168" si="11">H134-F135+G135</f>
        <v>503.47</v>
      </c>
      <c r="I135" s="17">
        <f t="shared" si="10"/>
        <v>316.47000000000003</v>
      </c>
      <c r="J135" s="17">
        <f t="shared" si="8"/>
        <v>503.47</v>
      </c>
      <c r="K135" s="17">
        <v>0</v>
      </c>
      <c r="L135" s="17">
        <f t="shared" si="9"/>
        <v>316.47000000000014</v>
      </c>
      <c r="M135" s="17"/>
    </row>
    <row r="136" spans="1:13" x14ac:dyDescent="0.25">
      <c r="A136" s="14">
        <v>131</v>
      </c>
      <c r="B136" s="15">
        <v>40707</v>
      </c>
      <c r="C136" s="15"/>
      <c r="D136" s="15">
        <v>40725</v>
      </c>
      <c r="E136" s="16" t="s">
        <v>1321</v>
      </c>
      <c r="F136" s="17"/>
      <c r="G136" s="17"/>
      <c r="H136" s="17">
        <f t="shared" si="11"/>
        <v>503.47</v>
      </c>
      <c r="I136" s="17">
        <f t="shared" si="10"/>
        <v>316.47000000000003</v>
      </c>
      <c r="J136" s="17">
        <f t="shared" ref="J136:J168" si="12">J135+G136-F136</f>
        <v>503.47</v>
      </c>
      <c r="K136" s="17">
        <v>0</v>
      </c>
      <c r="L136" s="17">
        <f t="shared" si="9"/>
        <v>316.47000000000014</v>
      </c>
      <c r="M136" s="17" t="s">
        <v>1322</v>
      </c>
    </row>
    <row r="137" spans="1:13" x14ac:dyDescent="0.25">
      <c r="A137" s="14">
        <v>132</v>
      </c>
      <c r="B137" s="15">
        <v>40710</v>
      </c>
      <c r="C137" s="15">
        <v>40737</v>
      </c>
      <c r="D137" s="15"/>
      <c r="E137" s="16" t="s">
        <v>32</v>
      </c>
      <c r="F137" s="17">
        <v>300</v>
      </c>
      <c r="G137" s="17"/>
      <c r="H137" s="17">
        <f t="shared" si="11"/>
        <v>203.47000000000003</v>
      </c>
      <c r="I137" s="17">
        <f t="shared" si="10"/>
        <v>16.470000000000027</v>
      </c>
      <c r="J137" s="17">
        <f t="shared" si="12"/>
        <v>203.47000000000003</v>
      </c>
      <c r="K137" s="17">
        <v>0</v>
      </c>
      <c r="L137" s="17">
        <f t="shared" si="9"/>
        <v>16.470000000000141</v>
      </c>
      <c r="M137" s="17"/>
    </row>
    <row r="138" spans="1:13" x14ac:dyDescent="0.25">
      <c r="A138" s="14">
        <v>133</v>
      </c>
      <c r="B138" s="15">
        <v>40722</v>
      </c>
      <c r="C138" s="15"/>
      <c r="D138" s="15"/>
      <c r="E138" s="16" t="s">
        <v>1323</v>
      </c>
      <c r="F138" s="17"/>
      <c r="G138" s="17"/>
      <c r="H138" s="17">
        <f t="shared" si="11"/>
        <v>203.47000000000003</v>
      </c>
      <c r="I138" s="17">
        <f t="shared" si="10"/>
        <v>16.470000000000027</v>
      </c>
      <c r="J138" s="17">
        <f t="shared" si="12"/>
        <v>203.47000000000003</v>
      </c>
      <c r="K138" s="17">
        <v>0</v>
      </c>
      <c r="L138" s="17">
        <f t="shared" si="9"/>
        <v>16.470000000000141</v>
      </c>
      <c r="M138" s="17" t="s">
        <v>1324</v>
      </c>
    </row>
    <row r="139" spans="1:13" x14ac:dyDescent="0.25">
      <c r="A139" s="14">
        <v>134</v>
      </c>
      <c r="B139" s="15">
        <v>40737</v>
      </c>
      <c r="C139" s="15">
        <v>40737</v>
      </c>
      <c r="D139" s="15"/>
      <c r="E139" s="16" t="s">
        <v>22</v>
      </c>
      <c r="F139" s="17"/>
      <c r="G139" s="17">
        <v>130.82</v>
      </c>
      <c r="H139" s="17">
        <f t="shared" si="11"/>
        <v>334.29</v>
      </c>
      <c r="I139" s="17">
        <f t="shared" si="10"/>
        <v>147.29000000000002</v>
      </c>
      <c r="J139" s="17">
        <f t="shared" si="12"/>
        <v>334.29</v>
      </c>
      <c r="K139" s="17">
        <v>0</v>
      </c>
      <c r="L139" s="17">
        <f t="shared" si="9"/>
        <v>147.29000000000013</v>
      </c>
      <c r="M139" s="17"/>
    </row>
    <row r="140" spans="1:13" x14ac:dyDescent="0.25">
      <c r="A140" s="14">
        <v>135</v>
      </c>
      <c r="B140" s="15">
        <v>40737</v>
      </c>
      <c r="C140" s="15"/>
      <c r="D140" s="15">
        <v>40757</v>
      </c>
      <c r="E140" s="16" t="s">
        <v>1325</v>
      </c>
      <c r="F140" s="17"/>
      <c r="G140" s="17"/>
      <c r="H140" s="17">
        <f t="shared" si="11"/>
        <v>334.29</v>
      </c>
      <c r="I140" s="17">
        <f t="shared" si="10"/>
        <v>147.29000000000002</v>
      </c>
      <c r="J140" s="17">
        <f t="shared" si="12"/>
        <v>334.29</v>
      </c>
      <c r="K140" s="17">
        <v>0</v>
      </c>
      <c r="L140" s="17">
        <f t="shared" si="9"/>
        <v>147.29000000000013</v>
      </c>
      <c r="M140" s="17" t="s">
        <v>1326</v>
      </c>
    </row>
    <row r="141" spans="1:13" x14ac:dyDescent="0.25">
      <c r="A141" s="14">
        <v>136</v>
      </c>
      <c r="B141" s="15">
        <v>40752</v>
      </c>
      <c r="C141" s="15">
        <v>40767</v>
      </c>
      <c r="D141" s="15"/>
      <c r="E141" s="16" t="s">
        <v>21</v>
      </c>
      <c r="F141" s="17"/>
      <c r="G141" s="17">
        <v>0.1</v>
      </c>
      <c r="H141" s="17">
        <f t="shared" si="11"/>
        <v>334.39000000000004</v>
      </c>
      <c r="I141" s="17">
        <f t="shared" si="10"/>
        <v>147.39000000000001</v>
      </c>
      <c r="J141" s="17">
        <f t="shared" si="12"/>
        <v>334.39000000000004</v>
      </c>
      <c r="K141" s="17">
        <v>0</v>
      </c>
      <c r="L141" s="17">
        <f t="shared" si="9"/>
        <v>147.39000000000013</v>
      </c>
      <c r="M141" s="17"/>
    </row>
    <row r="142" spans="1:13" x14ac:dyDescent="0.25">
      <c r="A142" s="14">
        <v>137</v>
      </c>
      <c r="B142" s="15">
        <v>40758</v>
      </c>
      <c r="C142" s="15"/>
      <c r="D142" s="15">
        <v>40770</v>
      </c>
      <c r="E142" s="16" t="s">
        <v>1327</v>
      </c>
      <c r="F142" s="17"/>
      <c r="G142" s="17"/>
      <c r="H142" s="17">
        <f t="shared" si="11"/>
        <v>334.39000000000004</v>
      </c>
      <c r="I142" s="17">
        <f t="shared" si="10"/>
        <v>147.39000000000001</v>
      </c>
      <c r="J142" s="17">
        <f t="shared" si="12"/>
        <v>334.39000000000004</v>
      </c>
      <c r="K142" s="17">
        <v>0</v>
      </c>
      <c r="L142" s="17">
        <f t="shared" si="9"/>
        <v>147.39000000000013</v>
      </c>
      <c r="M142" s="17"/>
    </row>
    <row r="143" spans="1:13" x14ac:dyDescent="0.25">
      <c r="A143" s="14">
        <v>138</v>
      </c>
      <c r="B143" s="15">
        <v>40767</v>
      </c>
      <c r="C143" s="15">
        <v>40767</v>
      </c>
      <c r="D143" s="15"/>
      <c r="E143" s="16" t="s">
        <v>22</v>
      </c>
      <c r="F143" s="17"/>
      <c r="G143" s="17">
        <v>154.63999999999999</v>
      </c>
      <c r="H143" s="17">
        <f t="shared" si="11"/>
        <v>489.03000000000003</v>
      </c>
      <c r="I143" s="17">
        <f t="shared" si="10"/>
        <v>302.02999999999997</v>
      </c>
      <c r="J143" s="17">
        <f t="shared" si="12"/>
        <v>489.03000000000003</v>
      </c>
      <c r="K143" s="17">
        <v>0</v>
      </c>
      <c r="L143" s="17">
        <f t="shared" si="9"/>
        <v>302.03000000000009</v>
      </c>
      <c r="M143" s="17"/>
    </row>
    <row r="144" spans="1:13" x14ac:dyDescent="0.25">
      <c r="A144" s="14">
        <v>139</v>
      </c>
      <c r="B144" s="15">
        <v>40767</v>
      </c>
      <c r="C144" s="15"/>
      <c r="D144" s="15">
        <v>40773</v>
      </c>
      <c r="E144" s="16" t="s">
        <v>1328</v>
      </c>
      <c r="F144" s="17"/>
      <c r="G144" s="17"/>
      <c r="H144" s="17">
        <f t="shared" si="11"/>
        <v>489.03000000000003</v>
      </c>
      <c r="I144" s="17">
        <f t="shared" si="10"/>
        <v>302.02999999999997</v>
      </c>
      <c r="J144" s="17">
        <f t="shared" si="12"/>
        <v>489.03000000000003</v>
      </c>
      <c r="K144" s="17">
        <v>0</v>
      </c>
      <c r="L144" s="17">
        <f t="shared" si="9"/>
        <v>302.03000000000009</v>
      </c>
      <c r="M144" s="17"/>
    </row>
    <row r="145" spans="1:13" x14ac:dyDescent="0.25">
      <c r="A145" s="14">
        <v>140</v>
      </c>
      <c r="B145" s="15">
        <v>40767</v>
      </c>
      <c r="C145" s="15"/>
      <c r="D145" s="15">
        <v>40787</v>
      </c>
      <c r="E145" s="16" t="s">
        <v>1329</v>
      </c>
      <c r="F145" s="17"/>
      <c r="G145" s="17"/>
      <c r="H145" s="17">
        <f t="shared" si="11"/>
        <v>489.03000000000003</v>
      </c>
      <c r="I145" s="17">
        <f t="shared" si="10"/>
        <v>302.02999999999997</v>
      </c>
      <c r="J145" s="17">
        <f t="shared" si="12"/>
        <v>489.03000000000003</v>
      </c>
      <c r="K145" s="17">
        <v>0</v>
      </c>
      <c r="L145" s="17">
        <f t="shared" si="9"/>
        <v>302.03000000000009</v>
      </c>
      <c r="M145" s="17" t="s">
        <v>1330</v>
      </c>
    </row>
    <row r="146" spans="1:13" x14ac:dyDescent="0.25">
      <c r="A146" s="14">
        <v>141</v>
      </c>
      <c r="B146" s="15">
        <v>40772</v>
      </c>
      <c r="C146" s="15">
        <v>40799</v>
      </c>
      <c r="D146" s="15"/>
      <c r="E146" s="16" t="s">
        <v>21</v>
      </c>
      <c r="F146" s="17"/>
      <c r="G146" s="17">
        <v>1.31</v>
      </c>
      <c r="H146" s="17">
        <f t="shared" si="11"/>
        <v>490.34000000000003</v>
      </c>
      <c r="I146" s="17">
        <f t="shared" si="10"/>
        <v>303.33999999999997</v>
      </c>
      <c r="J146" s="17">
        <f t="shared" si="12"/>
        <v>490.34000000000003</v>
      </c>
      <c r="K146" s="17">
        <v>0</v>
      </c>
      <c r="L146" s="17">
        <f t="shared" si="9"/>
        <v>303.34000000000009</v>
      </c>
      <c r="M146" s="17"/>
    </row>
    <row r="147" spans="1:13" x14ac:dyDescent="0.25">
      <c r="A147" s="14">
        <v>142</v>
      </c>
      <c r="B147" s="15">
        <v>40773</v>
      </c>
      <c r="C147" s="15">
        <v>40799</v>
      </c>
      <c r="D147" s="15"/>
      <c r="E147" s="16" t="s">
        <v>32</v>
      </c>
      <c r="F147" s="17">
        <v>140</v>
      </c>
      <c r="G147" s="17"/>
      <c r="H147" s="17">
        <f t="shared" si="11"/>
        <v>350.34000000000003</v>
      </c>
      <c r="I147" s="17">
        <f t="shared" si="10"/>
        <v>163.33999999999997</v>
      </c>
      <c r="J147" s="17">
        <f t="shared" si="12"/>
        <v>350.34000000000003</v>
      </c>
      <c r="K147" s="17">
        <v>0</v>
      </c>
      <c r="L147" s="17">
        <f t="shared" si="9"/>
        <v>163.34000000000009</v>
      </c>
      <c r="M147" s="17"/>
    </row>
    <row r="148" spans="1:13" x14ac:dyDescent="0.25">
      <c r="A148" s="14">
        <v>143</v>
      </c>
      <c r="B148" s="15">
        <v>40788</v>
      </c>
      <c r="C148" s="15"/>
      <c r="D148" s="15">
        <v>40806</v>
      </c>
      <c r="E148" s="16" t="s">
        <v>1331</v>
      </c>
      <c r="F148" s="17"/>
      <c r="G148" s="17"/>
      <c r="H148" s="17">
        <f t="shared" si="11"/>
        <v>350.34000000000003</v>
      </c>
      <c r="I148" s="17">
        <f t="shared" si="10"/>
        <v>163.33999999999997</v>
      </c>
      <c r="J148" s="17">
        <f t="shared" si="12"/>
        <v>350.34000000000003</v>
      </c>
      <c r="K148" s="17">
        <v>0</v>
      </c>
      <c r="L148" s="17">
        <f t="shared" si="9"/>
        <v>163.34000000000009</v>
      </c>
      <c r="M148" s="17"/>
    </row>
    <row r="149" spans="1:13" x14ac:dyDescent="0.25">
      <c r="A149" s="14">
        <v>144</v>
      </c>
      <c r="B149" s="15">
        <v>40799</v>
      </c>
      <c r="C149" s="15">
        <v>40799</v>
      </c>
      <c r="D149" s="15"/>
      <c r="E149" s="16" t="s">
        <v>22</v>
      </c>
      <c r="F149" s="17"/>
      <c r="G149" s="17">
        <v>225</v>
      </c>
      <c r="H149" s="17">
        <f t="shared" si="11"/>
        <v>575.34</v>
      </c>
      <c r="I149" s="17">
        <f t="shared" si="10"/>
        <v>388.34</v>
      </c>
      <c r="J149" s="17">
        <f t="shared" si="12"/>
        <v>575.34</v>
      </c>
      <c r="K149" s="17">
        <v>0</v>
      </c>
      <c r="L149" s="17">
        <f t="shared" si="9"/>
        <v>388.34000000000009</v>
      </c>
      <c r="M149" s="17"/>
    </row>
    <row r="150" spans="1:13" x14ac:dyDescent="0.25">
      <c r="A150" s="14">
        <v>145</v>
      </c>
      <c r="B150" s="15">
        <v>40799</v>
      </c>
      <c r="C150" s="15"/>
      <c r="D150" s="15">
        <v>40819</v>
      </c>
      <c r="E150" s="16" t="s">
        <v>1332</v>
      </c>
      <c r="F150" s="17"/>
      <c r="G150" s="17"/>
      <c r="H150" s="17">
        <f t="shared" si="11"/>
        <v>575.34</v>
      </c>
      <c r="I150" s="17">
        <f t="shared" si="10"/>
        <v>388.34</v>
      </c>
      <c r="J150" s="17">
        <f t="shared" si="12"/>
        <v>575.34</v>
      </c>
      <c r="K150" s="17">
        <v>0</v>
      </c>
      <c r="L150" s="17">
        <f t="shared" si="9"/>
        <v>388.34000000000009</v>
      </c>
      <c r="M150" s="17" t="s">
        <v>1333</v>
      </c>
    </row>
    <row r="151" spans="1:13" x14ac:dyDescent="0.25">
      <c r="A151" s="14">
        <v>146</v>
      </c>
      <c r="B151" s="15">
        <v>40801</v>
      </c>
      <c r="C151" s="15"/>
      <c r="D151" s="15">
        <v>40809</v>
      </c>
      <c r="E151" s="16" t="s">
        <v>1334</v>
      </c>
      <c r="F151" s="17"/>
      <c r="G151" s="17"/>
      <c r="H151" s="17">
        <f t="shared" si="11"/>
        <v>575.34</v>
      </c>
      <c r="I151" s="17">
        <f t="shared" si="10"/>
        <v>388.34</v>
      </c>
      <c r="J151" s="17">
        <f t="shared" si="12"/>
        <v>575.34</v>
      </c>
      <c r="K151" s="17">
        <v>0</v>
      </c>
      <c r="L151" s="17">
        <f t="shared" si="9"/>
        <v>388.34000000000009</v>
      </c>
      <c r="M151" s="17"/>
    </row>
    <row r="152" spans="1:13" x14ac:dyDescent="0.25">
      <c r="A152" s="14">
        <v>147</v>
      </c>
      <c r="B152" s="15">
        <v>40805</v>
      </c>
      <c r="C152" s="15">
        <v>40828</v>
      </c>
      <c r="D152" s="15"/>
      <c r="E152" s="16" t="s">
        <v>21</v>
      </c>
      <c r="F152" s="17"/>
      <c r="G152" s="17">
        <v>1.55</v>
      </c>
      <c r="H152" s="17">
        <f t="shared" si="11"/>
        <v>576.89</v>
      </c>
      <c r="I152" s="17">
        <f t="shared" si="10"/>
        <v>389.89</v>
      </c>
      <c r="J152" s="17">
        <f t="shared" si="12"/>
        <v>576.89</v>
      </c>
      <c r="K152" s="17">
        <v>0</v>
      </c>
      <c r="L152" s="17">
        <f t="shared" si="9"/>
        <v>389.8900000000001</v>
      </c>
      <c r="M152" s="17"/>
    </row>
    <row r="153" spans="1:13" x14ac:dyDescent="0.25">
      <c r="A153" s="14">
        <v>148</v>
      </c>
      <c r="B153" s="15">
        <v>40813</v>
      </c>
      <c r="C153" s="15">
        <v>40828</v>
      </c>
      <c r="D153" s="15"/>
      <c r="E153" s="16" t="s">
        <v>21</v>
      </c>
      <c r="F153" s="17"/>
      <c r="G153" s="17">
        <v>1.94</v>
      </c>
      <c r="H153" s="17">
        <f t="shared" si="11"/>
        <v>578.83000000000004</v>
      </c>
      <c r="I153" s="17">
        <f t="shared" si="10"/>
        <v>391.83</v>
      </c>
      <c r="J153" s="17">
        <f t="shared" si="12"/>
        <v>578.83000000000004</v>
      </c>
      <c r="K153" s="17">
        <v>0</v>
      </c>
      <c r="L153" s="17">
        <f t="shared" si="9"/>
        <v>391.8300000000001</v>
      </c>
      <c r="M153" s="17"/>
    </row>
    <row r="154" spans="1:13" x14ac:dyDescent="0.25">
      <c r="A154" s="14">
        <v>149</v>
      </c>
      <c r="B154" s="15">
        <v>40820</v>
      </c>
      <c r="C154" s="15"/>
      <c r="D154" s="15">
        <v>40835</v>
      </c>
      <c r="E154" s="16" t="s">
        <v>1335</v>
      </c>
      <c r="F154" s="17"/>
      <c r="G154" s="17"/>
      <c r="H154" s="17">
        <f t="shared" si="11"/>
        <v>578.83000000000004</v>
      </c>
      <c r="I154" s="17">
        <f t="shared" si="10"/>
        <v>391.83</v>
      </c>
      <c r="J154" s="17">
        <f t="shared" si="12"/>
        <v>578.83000000000004</v>
      </c>
      <c r="K154" s="17">
        <v>0</v>
      </c>
      <c r="L154" s="17">
        <f t="shared" si="9"/>
        <v>391.8300000000001</v>
      </c>
      <c r="M154" s="17"/>
    </row>
    <row r="155" spans="1:13" x14ac:dyDescent="0.25">
      <c r="A155" s="14">
        <v>150</v>
      </c>
      <c r="B155" s="15">
        <v>40822</v>
      </c>
      <c r="C155" s="15">
        <v>40828</v>
      </c>
      <c r="D155" s="15"/>
      <c r="E155" s="16" t="s">
        <v>32</v>
      </c>
      <c r="F155" s="17">
        <v>160</v>
      </c>
      <c r="G155" s="17"/>
      <c r="H155" s="17">
        <f t="shared" si="11"/>
        <v>418.83000000000004</v>
      </c>
      <c r="I155" s="17">
        <f t="shared" si="10"/>
        <v>231.82999999999998</v>
      </c>
      <c r="J155" s="17">
        <f t="shared" si="12"/>
        <v>418.83000000000004</v>
      </c>
      <c r="K155" s="17">
        <v>0</v>
      </c>
      <c r="L155" s="17">
        <f t="shared" si="9"/>
        <v>231.8300000000001</v>
      </c>
      <c r="M155" s="17"/>
    </row>
    <row r="156" spans="1:13" x14ac:dyDescent="0.25">
      <c r="A156" s="14">
        <v>151</v>
      </c>
      <c r="B156" s="15">
        <v>40828</v>
      </c>
      <c r="C156" s="15">
        <v>40828</v>
      </c>
      <c r="D156" s="15"/>
      <c r="E156" s="16" t="s">
        <v>22</v>
      </c>
      <c r="F156" s="17"/>
      <c r="G156" s="17">
        <v>146.19999999999999</v>
      </c>
      <c r="H156" s="17">
        <f t="shared" si="11"/>
        <v>565.03</v>
      </c>
      <c r="I156" s="17">
        <f t="shared" si="10"/>
        <v>378.03</v>
      </c>
      <c r="J156" s="17">
        <f t="shared" si="12"/>
        <v>565.03</v>
      </c>
      <c r="K156" s="17">
        <v>0</v>
      </c>
      <c r="L156" s="17">
        <f t="shared" si="9"/>
        <v>378.03000000000009</v>
      </c>
      <c r="M156" s="17"/>
    </row>
    <row r="157" spans="1:13" x14ac:dyDescent="0.25">
      <c r="A157" s="14">
        <v>152</v>
      </c>
      <c r="B157" s="15">
        <v>40828</v>
      </c>
      <c r="C157" s="15"/>
      <c r="D157" s="15">
        <v>40849</v>
      </c>
      <c r="E157" s="16" t="s">
        <v>1336</v>
      </c>
      <c r="F157" s="17"/>
      <c r="G157" s="17"/>
      <c r="H157" s="17">
        <f t="shared" si="11"/>
        <v>565.03</v>
      </c>
      <c r="I157" s="17">
        <f t="shared" si="10"/>
        <v>378.03</v>
      </c>
      <c r="J157" s="17">
        <f t="shared" si="12"/>
        <v>565.03</v>
      </c>
      <c r="K157" s="17">
        <v>0</v>
      </c>
      <c r="L157" s="17">
        <f t="shared" si="9"/>
        <v>378.03000000000009</v>
      </c>
      <c r="M157" s="17" t="s">
        <v>1337</v>
      </c>
    </row>
    <row r="158" spans="1:13" x14ac:dyDescent="0.25">
      <c r="A158" s="14">
        <v>153</v>
      </c>
      <c r="B158" s="15">
        <v>40830</v>
      </c>
      <c r="C158" s="15"/>
      <c r="D158" s="15">
        <v>40840</v>
      </c>
      <c r="E158" s="16" t="s">
        <v>1338</v>
      </c>
      <c r="F158" s="17"/>
      <c r="G158" s="17"/>
      <c r="H158" s="17">
        <f t="shared" si="11"/>
        <v>565.03</v>
      </c>
      <c r="I158" s="17">
        <f t="shared" si="10"/>
        <v>378.03</v>
      </c>
      <c r="J158" s="17">
        <f t="shared" si="12"/>
        <v>565.03</v>
      </c>
      <c r="K158" s="17">
        <v>0</v>
      </c>
      <c r="L158" s="17">
        <f t="shared" si="9"/>
        <v>378.03000000000009</v>
      </c>
      <c r="M158" s="17"/>
    </row>
    <row r="159" spans="1:13" x14ac:dyDescent="0.25">
      <c r="A159" s="14">
        <v>154</v>
      </c>
      <c r="B159" s="15">
        <v>40834</v>
      </c>
      <c r="C159" s="15">
        <v>40861</v>
      </c>
      <c r="D159" s="15"/>
      <c r="E159" s="16" t="s">
        <v>21</v>
      </c>
      <c r="F159" s="17"/>
      <c r="G159" s="17">
        <v>2.2200000000000002</v>
      </c>
      <c r="H159" s="17">
        <f t="shared" si="11"/>
        <v>567.25</v>
      </c>
      <c r="I159" s="17">
        <f t="shared" si="10"/>
        <v>380.25</v>
      </c>
      <c r="J159" s="17">
        <f t="shared" si="12"/>
        <v>567.25</v>
      </c>
      <c r="K159" s="17">
        <v>0</v>
      </c>
      <c r="L159" s="17">
        <f t="shared" si="9"/>
        <v>380.25000000000011</v>
      </c>
      <c r="M159" s="17"/>
    </row>
    <row r="160" spans="1:13" x14ac:dyDescent="0.25">
      <c r="A160" s="14">
        <v>155</v>
      </c>
      <c r="B160" s="15">
        <v>40840</v>
      </c>
      <c r="C160" s="15">
        <v>40861</v>
      </c>
      <c r="D160" s="15"/>
      <c r="E160" s="16" t="s">
        <v>32</v>
      </c>
      <c r="F160" s="17">
        <v>200</v>
      </c>
      <c r="G160" s="17"/>
      <c r="H160" s="17">
        <f t="shared" si="11"/>
        <v>367.25</v>
      </c>
      <c r="I160" s="17">
        <f t="shared" si="10"/>
        <v>180.25</v>
      </c>
      <c r="J160" s="17">
        <f t="shared" si="12"/>
        <v>367.25</v>
      </c>
      <c r="K160" s="17">
        <v>0</v>
      </c>
      <c r="L160" s="17">
        <f t="shared" si="9"/>
        <v>180.25000000000011</v>
      </c>
      <c r="M160" s="17"/>
    </row>
    <row r="161" spans="1:13" x14ac:dyDescent="0.25">
      <c r="A161" s="14">
        <v>156</v>
      </c>
      <c r="B161" s="15">
        <v>40844</v>
      </c>
      <c r="C161" s="15">
        <v>40861</v>
      </c>
      <c r="D161" s="15"/>
      <c r="E161" s="16" t="s">
        <v>21</v>
      </c>
      <c r="F161" s="17"/>
      <c r="G161" s="17">
        <v>1.94</v>
      </c>
      <c r="H161" s="17">
        <f t="shared" si="11"/>
        <v>369.19</v>
      </c>
      <c r="I161" s="17">
        <f t="shared" si="10"/>
        <v>182.19</v>
      </c>
      <c r="J161" s="17">
        <f t="shared" si="12"/>
        <v>369.19</v>
      </c>
      <c r="K161" s="17">
        <v>0</v>
      </c>
      <c r="L161" s="17">
        <f t="shared" si="9"/>
        <v>182.19000000000011</v>
      </c>
      <c r="M161" s="17"/>
    </row>
    <row r="162" spans="1:13" x14ac:dyDescent="0.25">
      <c r="A162" s="14">
        <v>157</v>
      </c>
      <c r="B162" s="15">
        <v>40850</v>
      </c>
      <c r="C162" s="15"/>
      <c r="D162" s="15">
        <v>40868</v>
      </c>
      <c r="E162" s="16" t="s">
        <v>1339</v>
      </c>
      <c r="F162" s="17"/>
      <c r="G162" s="17"/>
      <c r="H162" s="17">
        <f t="shared" si="11"/>
        <v>369.19</v>
      </c>
      <c r="I162" s="17">
        <f t="shared" si="10"/>
        <v>182.19</v>
      </c>
      <c r="J162" s="17">
        <f t="shared" si="12"/>
        <v>369.19</v>
      </c>
      <c r="K162" s="17">
        <v>0</v>
      </c>
      <c r="L162" s="17">
        <f t="shared" ref="L162:L168" si="13">L161-F162+G162</f>
        <v>182.19000000000011</v>
      </c>
      <c r="M162" s="17"/>
    </row>
    <row r="163" spans="1:13" x14ac:dyDescent="0.25">
      <c r="A163" s="14">
        <v>158</v>
      </c>
      <c r="B163" s="15">
        <v>40861</v>
      </c>
      <c r="C163" s="15">
        <v>40861</v>
      </c>
      <c r="D163" s="15"/>
      <c r="E163" s="16" t="s">
        <v>22</v>
      </c>
      <c r="F163" s="17"/>
      <c r="G163" s="17">
        <v>164.02</v>
      </c>
      <c r="H163" s="17">
        <f t="shared" si="11"/>
        <v>533.21</v>
      </c>
      <c r="I163" s="17">
        <f t="shared" ref="I163:I168" si="14">I162-F163+G163</f>
        <v>346.21000000000004</v>
      </c>
      <c r="J163" s="17">
        <f t="shared" si="12"/>
        <v>533.21</v>
      </c>
      <c r="K163" s="17">
        <v>0</v>
      </c>
      <c r="L163" s="17">
        <f t="shared" si="13"/>
        <v>346.21000000000015</v>
      </c>
      <c r="M163" s="17"/>
    </row>
    <row r="164" spans="1:13" x14ac:dyDescent="0.25">
      <c r="A164" s="14">
        <v>159</v>
      </c>
      <c r="B164" s="15">
        <v>40861</v>
      </c>
      <c r="C164" s="15"/>
      <c r="D164" s="15">
        <v>40883</v>
      </c>
      <c r="E164" s="16" t="s">
        <v>1340</v>
      </c>
      <c r="F164" s="17"/>
      <c r="G164" s="17"/>
      <c r="H164" s="17">
        <f t="shared" si="11"/>
        <v>533.21</v>
      </c>
      <c r="I164" s="17">
        <f t="shared" si="14"/>
        <v>346.21000000000004</v>
      </c>
      <c r="J164" s="17">
        <f t="shared" si="12"/>
        <v>533.21</v>
      </c>
      <c r="K164" s="17">
        <v>0</v>
      </c>
      <c r="L164" s="17">
        <f t="shared" si="13"/>
        <v>346.21000000000015</v>
      </c>
      <c r="M164" s="17" t="s">
        <v>1341</v>
      </c>
    </row>
    <row r="165" spans="1:13" x14ac:dyDescent="0.25">
      <c r="A165" s="14">
        <v>160</v>
      </c>
      <c r="B165" s="15">
        <v>40863</v>
      </c>
      <c r="C165" s="15"/>
      <c r="D165" s="15">
        <v>40875</v>
      </c>
      <c r="E165" s="16" t="s">
        <v>1342</v>
      </c>
      <c r="F165" s="17"/>
      <c r="G165" s="17"/>
      <c r="H165" s="17">
        <f t="shared" si="11"/>
        <v>533.21</v>
      </c>
      <c r="I165" s="17">
        <f t="shared" si="14"/>
        <v>346.21000000000004</v>
      </c>
      <c r="J165" s="17">
        <f t="shared" si="12"/>
        <v>533.21</v>
      </c>
      <c r="K165" s="17">
        <v>0</v>
      </c>
      <c r="L165" s="17">
        <f t="shared" si="13"/>
        <v>346.21000000000015</v>
      </c>
      <c r="M165" s="17"/>
    </row>
    <row r="166" spans="1:13" x14ac:dyDescent="0.25">
      <c r="A166" s="14">
        <v>161</v>
      </c>
      <c r="B166" s="15">
        <v>40864</v>
      </c>
      <c r="C166" s="15">
        <v>40890</v>
      </c>
      <c r="D166" s="15"/>
      <c r="E166" s="16" t="s">
        <v>21</v>
      </c>
      <c r="F166" s="17"/>
      <c r="G166" s="17">
        <v>0.22</v>
      </c>
      <c r="H166" s="17">
        <f t="shared" si="11"/>
        <v>533.43000000000006</v>
      </c>
      <c r="I166" s="17">
        <f t="shared" si="14"/>
        <v>346.43000000000006</v>
      </c>
      <c r="J166" s="17">
        <f t="shared" si="12"/>
        <v>533.43000000000006</v>
      </c>
      <c r="K166" s="17">
        <v>0</v>
      </c>
      <c r="L166" s="17">
        <f t="shared" si="13"/>
        <v>346.43000000000018</v>
      </c>
      <c r="M166" s="17"/>
    </row>
    <row r="167" spans="1:13" x14ac:dyDescent="0.25">
      <c r="A167" s="14">
        <v>162</v>
      </c>
      <c r="B167" s="15">
        <v>40865</v>
      </c>
      <c r="C167" s="15">
        <v>40890</v>
      </c>
      <c r="D167" s="15"/>
      <c r="E167" s="16" t="s">
        <v>21</v>
      </c>
      <c r="F167" s="17"/>
      <c r="G167" s="17">
        <v>1.48</v>
      </c>
      <c r="H167" s="17">
        <f t="shared" si="11"/>
        <v>534.91000000000008</v>
      </c>
      <c r="I167" s="17">
        <f t="shared" si="14"/>
        <v>347.91000000000008</v>
      </c>
      <c r="J167" s="17">
        <f t="shared" si="12"/>
        <v>534.91000000000008</v>
      </c>
      <c r="K167" s="17">
        <v>0</v>
      </c>
      <c r="L167" s="17">
        <f t="shared" si="13"/>
        <v>347.9100000000002</v>
      </c>
      <c r="M167" s="17"/>
    </row>
    <row r="168" spans="1:13" x14ac:dyDescent="0.25">
      <c r="A168" s="14">
        <v>163</v>
      </c>
      <c r="B168" s="15">
        <v>40875</v>
      </c>
      <c r="C168" s="15"/>
      <c r="D168" s="15"/>
      <c r="E168" s="16" t="s">
        <v>1343</v>
      </c>
      <c r="F168" s="17"/>
      <c r="G168" s="17"/>
      <c r="H168" s="17">
        <f t="shared" si="11"/>
        <v>534.91000000000008</v>
      </c>
      <c r="I168" s="17">
        <f t="shared" si="14"/>
        <v>347.91000000000008</v>
      </c>
      <c r="J168" s="17">
        <f t="shared" si="12"/>
        <v>534.91000000000008</v>
      </c>
      <c r="K168" s="17">
        <v>0</v>
      </c>
      <c r="L168" s="17">
        <f t="shared" si="13"/>
        <v>347.9100000000002</v>
      </c>
      <c r="M168" s="17"/>
    </row>
    <row r="169" spans="1:13" x14ac:dyDescent="0.25">
      <c r="B169" s="1"/>
      <c r="C169" s="1"/>
      <c r="D169" s="2"/>
    </row>
    <row r="170" spans="1:13" x14ac:dyDescent="0.25">
      <c r="B170" s="1"/>
      <c r="C170" s="1"/>
      <c r="D170" s="2"/>
      <c r="E170" s="6" t="s">
        <v>6</v>
      </c>
      <c r="F170" s="5"/>
      <c r="G170" s="5"/>
      <c r="H170" s="9" t="s">
        <v>7</v>
      </c>
      <c r="I170" s="9" t="s">
        <v>8</v>
      </c>
    </row>
    <row r="171" spans="1:13" x14ac:dyDescent="0.25">
      <c r="B171" s="1"/>
      <c r="C171" s="1"/>
      <c r="D171" s="2"/>
      <c r="E171" s="5"/>
      <c r="F171" s="5"/>
      <c r="G171" s="5"/>
      <c r="H171" s="10" t="s">
        <v>3</v>
      </c>
      <c r="I171" s="10" t="s">
        <v>4</v>
      </c>
    </row>
    <row r="172" spans="1:13" x14ac:dyDescent="0.25">
      <c r="B172" s="1"/>
      <c r="C172" s="1"/>
      <c r="D172" s="2"/>
      <c r="E172" s="7" t="s">
        <v>9</v>
      </c>
      <c r="F172" s="8"/>
      <c r="G172" s="8"/>
      <c r="H172" s="3">
        <f>+H168</f>
        <v>534.91000000000008</v>
      </c>
      <c r="I172" s="3">
        <f>+J168</f>
        <v>534.91000000000008</v>
      </c>
    </row>
    <row r="173" spans="1:13" x14ac:dyDescent="0.25">
      <c r="B173" s="1"/>
      <c r="C173" s="1"/>
      <c r="D173" s="2"/>
      <c r="E173" s="7" t="s">
        <v>1344</v>
      </c>
      <c r="F173" s="8"/>
      <c r="G173" s="8"/>
      <c r="H173" s="3">
        <v>-13</v>
      </c>
      <c r="I173" s="3">
        <v>-13</v>
      </c>
    </row>
    <row r="174" spans="1:13" x14ac:dyDescent="0.25">
      <c r="B174" s="1"/>
      <c r="C174" s="1"/>
      <c r="D174" s="2"/>
      <c r="E174" s="7" t="s">
        <v>1345</v>
      </c>
      <c r="F174" s="8"/>
      <c r="G174" s="8"/>
      <c r="H174" s="3">
        <v>-13</v>
      </c>
      <c r="I174" s="3">
        <v>-13</v>
      </c>
    </row>
    <row r="175" spans="1:13" x14ac:dyDescent="0.25">
      <c r="B175" s="1"/>
      <c r="C175" s="1"/>
      <c r="D175" s="2"/>
      <c r="E175" s="7" t="s">
        <v>1346</v>
      </c>
      <c r="F175" s="8"/>
      <c r="G175" s="8"/>
      <c r="H175" s="3">
        <v>-37</v>
      </c>
      <c r="I175" s="3">
        <v>-37</v>
      </c>
    </row>
    <row r="176" spans="1:13" x14ac:dyDescent="0.25">
      <c r="B176" s="1"/>
      <c r="C176" s="1"/>
      <c r="D176" s="2"/>
      <c r="E176" s="7" t="s">
        <v>1347</v>
      </c>
      <c r="F176" s="8"/>
      <c r="G176" s="8"/>
      <c r="H176" s="3">
        <v>-37</v>
      </c>
      <c r="I176" s="3">
        <v>-37</v>
      </c>
    </row>
    <row r="177" spans="2:9" x14ac:dyDescent="0.25">
      <c r="B177" s="1"/>
      <c r="C177" s="1"/>
      <c r="D177" s="2"/>
      <c r="E177" s="7" t="s">
        <v>1348</v>
      </c>
      <c r="F177" s="8"/>
      <c r="G177" s="8"/>
      <c r="H177" s="3">
        <v>-13</v>
      </c>
      <c r="I177" s="3">
        <v>-13</v>
      </c>
    </row>
    <row r="178" spans="2:9" x14ac:dyDescent="0.25">
      <c r="B178" s="1"/>
      <c r="C178" s="1"/>
      <c r="E178" s="7" t="s">
        <v>1349</v>
      </c>
      <c r="F178" s="8"/>
      <c r="G178" s="8"/>
      <c r="H178" s="3">
        <v>-37</v>
      </c>
      <c r="I178" s="3">
        <v>-37</v>
      </c>
    </row>
    <row r="179" spans="2:9" x14ac:dyDescent="0.25">
      <c r="B179" s="1"/>
      <c r="C179" s="1"/>
      <c r="E179" s="7" t="s">
        <v>1350</v>
      </c>
      <c r="F179" s="8"/>
      <c r="G179" s="8"/>
      <c r="H179" s="3">
        <v>-37</v>
      </c>
      <c r="I179" s="3">
        <v>-37</v>
      </c>
    </row>
    <row r="180" spans="2:9" x14ac:dyDescent="0.25">
      <c r="B180" s="1"/>
      <c r="C180" s="1"/>
      <c r="E180" s="11" t="s">
        <v>5</v>
      </c>
      <c r="F180" s="12"/>
      <c r="G180" s="12"/>
      <c r="H180" s="13">
        <f>SUM(H172:H179)</f>
        <v>347.91000000000008</v>
      </c>
      <c r="I180" s="13">
        <f>SUM(I172:I179)</f>
        <v>347.91000000000008</v>
      </c>
    </row>
    <row r="181" spans="2:9" x14ac:dyDescent="0.25">
      <c r="E181" s="5"/>
      <c r="F181" s="5"/>
      <c r="G181" s="5"/>
      <c r="H181" s="5"/>
      <c r="I181" s="5"/>
    </row>
  </sheetData>
  <mergeCells count="14">
    <mergeCell ref="J3:J5"/>
    <mergeCell ref="K3:K5"/>
    <mergeCell ref="L3:L5"/>
    <mergeCell ref="M3:M5"/>
    <mergeCell ref="A1:M1"/>
    <mergeCell ref="A3:A5"/>
    <mergeCell ref="B3:B5"/>
    <mergeCell ref="C3:C5"/>
    <mergeCell ref="D3:D5"/>
    <mergeCell ref="E3:E5"/>
    <mergeCell ref="F3:F5"/>
    <mergeCell ref="G3:G5"/>
    <mergeCell ref="H3:H5"/>
    <mergeCell ref="I3:I5"/>
  </mergeCells>
  <pageMargins left="0.25" right="0.25" top="0.75" bottom="0.75" header="0.3" footer="0.3"/>
  <pageSetup paperSize="5" orientation="landscape" r:id="rId1"/>
  <headerFooter>
    <oddFooter>Page &amp;P</oddFooter>
  </headerFooter>
  <rowBreaks count="1" manualBreakCount="1">
    <brk id="168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8"/>
  <sheetViews>
    <sheetView view="pageLayout" zoomScaleNormal="100" workbookViewId="0">
      <selection sqref="A1:M1"/>
    </sheetView>
  </sheetViews>
  <sheetFormatPr defaultColWidth="9.140625" defaultRowHeight="15" x14ac:dyDescent="0.25"/>
  <cols>
    <col min="1" max="1" width="5.7109375" customWidth="1"/>
    <col min="2" max="2" width="8.28515625" customWidth="1"/>
    <col min="3" max="3" width="7.7109375" customWidth="1"/>
    <col min="4" max="4" width="8.85546875" customWidth="1"/>
    <col min="5" max="5" width="22.7109375" customWidth="1"/>
    <col min="6" max="11" width="8.85546875" customWidth="1"/>
    <col min="12" max="12" width="9.42578125" customWidth="1"/>
    <col min="13" max="13" width="54.85546875" customWidth="1"/>
  </cols>
  <sheetData>
    <row r="1" spans="1:13" x14ac:dyDescent="0.25">
      <c r="A1" s="48" t="s">
        <v>179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</row>
    <row r="2" spans="1:13" x14ac:dyDescent="0.25">
      <c r="A2" s="20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</row>
    <row r="3" spans="1:13" ht="15" customHeight="1" x14ac:dyDescent="0.25">
      <c r="A3" s="45" t="s">
        <v>10</v>
      </c>
      <c r="B3" s="45" t="s">
        <v>11</v>
      </c>
      <c r="C3" s="45" t="s">
        <v>12</v>
      </c>
      <c r="D3" s="45" t="s">
        <v>19</v>
      </c>
      <c r="E3" s="45" t="s">
        <v>13</v>
      </c>
      <c r="F3" s="45" t="s">
        <v>14</v>
      </c>
      <c r="G3" s="45" t="s">
        <v>15</v>
      </c>
      <c r="H3" s="45" t="s">
        <v>16</v>
      </c>
      <c r="I3" s="45" t="s">
        <v>17</v>
      </c>
      <c r="J3" s="45" t="s">
        <v>18</v>
      </c>
      <c r="K3" s="45" t="s">
        <v>97</v>
      </c>
      <c r="L3" s="45" t="s">
        <v>98</v>
      </c>
      <c r="M3" s="45" t="s">
        <v>99</v>
      </c>
    </row>
    <row r="4" spans="1:13" ht="15" customHeight="1" x14ac:dyDescent="0.25">
      <c r="A4" s="46"/>
      <c r="B4" s="46"/>
      <c r="C4" s="46"/>
      <c r="D4" s="46"/>
      <c r="E4" s="46"/>
      <c r="F4" s="46" t="s">
        <v>1</v>
      </c>
      <c r="G4" s="46" t="s">
        <v>2</v>
      </c>
      <c r="H4" s="46"/>
      <c r="I4" s="46"/>
      <c r="J4" s="46"/>
      <c r="K4" s="46" t="s">
        <v>100</v>
      </c>
      <c r="L4" s="46"/>
      <c r="M4" s="46"/>
    </row>
    <row r="5" spans="1:13" x14ac:dyDescent="0.25">
      <c r="A5" s="47"/>
      <c r="B5" s="47"/>
      <c r="C5" s="47"/>
      <c r="D5" s="47"/>
      <c r="E5" s="47"/>
      <c r="F5" s="47"/>
      <c r="G5" s="47"/>
      <c r="H5" s="47"/>
      <c r="I5" s="47"/>
      <c r="J5" s="47"/>
      <c r="K5" s="47" t="s">
        <v>101</v>
      </c>
      <c r="L5" s="47"/>
      <c r="M5" s="47"/>
    </row>
    <row r="6" spans="1:13" x14ac:dyDescent="0.25">
      <c r="A6" s="14">
        <v>1</v>
      </c>
      <c r="B6" s="15"/>
      <c r="C6" s="15"/>
      <c r="D6" s="16"/>
      <c r="E6" s="16" t="s">
        <v>0</v>
      </c>
      <c r="F6" s="17"/>
      <c r="G6" s="17"/>
      <c r="H6" s="17">
        <v>1372.67</v>
      </c>
      <c r="I6" s="17">
        <v>1372.67</v>
      </c>
      <c r="J6" s="17">
        <v>1372.67</v>
      </c>
      <c r="K6" s="17">
        <v>0</v>
      </c>
      <c r="L6" s="17">
        <v>1372.67</v>
      </c>
      <c r="M6" s="17" t="s">
        <v>180</v>
      </c>
    </row>
    <row r="7" spans="1:13" x14ac:dyDescent="0.25">
      <c r="A7" s="14">
        <v>2</v>
      </c>
      <c r="B7" s="15">
        <v>40091</v>
      </c>
      <c r="C7" s="15">
        <v>40091</v>
      </c>
      <c r="D7" s="15"/>
      <c r="E7" s="16" t="s">
        <v>22</v>
      </c>
      <c r="F7" s="17"/>
      <c r="G7" s="17">
        <v>164.1</v>
      </c>
      <c r="H7" s="17">
        <f t="shared" ref="H7:H70" si="0">H6-F7+G7</f>
        <v>1536.77</v>
      </c>
      <c r="I7" s="17">
        <f>I6-F7+G7</f>
        <v>1536.77</v>
      </c>
      <c r="J7" s="17">
        <f>J6+G7-F7</f>
        <v>1536.77</v>
      </c>
      <c r="K7" s="17">
        <v>0</v>
      </c>
      <c r="L7" s="17">
        <f>L6-F7+G7</f>
        <v>1536.77</v>
      </c>
      <c r="M7" s="17"/>
    </row>
    <row r="8" spans="1:13" x14ac:dyDescent="0.25">
      <c r="A8" s="14">
        <v>3</v>
      </c>
      <c r="B8" s="15">
        <v>40091</v>
      </c>
      <c r="C8" s="15"/>
      <c r="D8" s="15">
        <v>40109</v>
      </c>
      <c r="E8" s="16" t="s">
        <v>181</v>
      </c>
      <c r="F8" s="17"/>
      <c r="G8" s="17"/>
      <c r="H8" s="17">
        <f t="shared" si="0"/>
        <v>1536.77</v>
      </c>
      <c r="I8" s="17">
        <f t="shared" ref="I8:I71" si="1">I7-F8+G8</f>
        <v>1536.77</v>
      </c>
      <c r="J8" s="17">
        <f t="shared" ref="J8:J71" si="2">J7+G8-F8</f>
        <v>1536.77</v>
      </c>
      <c r="K8" s="17">
        <v>0</v>
      </c>
      <c r="L8" s="17">
        <f t="shared" ref="L8:L71" si="3">L7-F8+G8</f>
        <v>1536.77</v>
      </c>
      <c r="M8" s="17"/>
    </row>
    <row r="9" spans="1:13" x14ac:dyDescent="0.25">
      <c r="A9" s="14">
        <v>4</v>
      </c>
      <c r="B9" s="15">
        <v>40093</v>
      </c>
      <c r="C9" s="15"/>
      <c r="D9" s="15">
        <v>40101</v>
      </c>
      <c r="E9" s="16" t="s">
        <v>182</v>
      </c>
      <c r="F9" s="17"/>
      <c r="G9" s="17"/>
      <c r="H9" s="17">
        <f t="shared" si="0"/>
        <v>1536.77</v>
      </c>
      <c r="I9" s="17">
        <f t="shared" si="1"/>
        <v>1536.77</v>
      </c>
      <c r="J9" s="17">
        <f t="shared" si="2"/>
        <v>1536.77</v>
      </c>
      <c r="K9" s="17">
        <v>0</v>
      </c>
      <c r="L9" s="17">
        <f t="shared" si="3"/>
        <v>1536.77</v>
      </c>
      <c r="M9" s="17"/>
    </row>
    <row r="10" spans="1:13" x14ac:dyDescent="0.25">
      <c r="A10" s="14">
        <v>5</v>
      </c>
      <c r="B10" s="15">
        <v>40093</v>
      </c>
      <c r="C10" s="15">
        <v>40120</v>
      </c>
      <c r="D10" s="15"/>
      <c r="E10" s="16" t="s">
        <v>21</v>
      </c>
      <c r="F10" s="17"/>
      <c r="G10" s="17">
        <v>3.49</v>
      </c>
      <c r="H10" s="17">
        <f t="shared" si="0"/>
        <v>1540.26</v>
      </c>
      <c r="I10" s="17">
        <f t="shared" si="1"/>
        <v>1540.26</v>
      </c>
      <c r="J10" s="17">
        <f t="shared" si="2"/>
        <v>1540.26</v>
      </c>
      <c r="K10" s="17">
        <v>0</v>
      </c>
      <c r="L10" s="17">
        <f t="shared" si="3"/>
        <v>1540.26</v>
      </c>
      <c r="M10" s="17"/>
    </row>
    <row r="11" spans="1:13" x14ac:dyDescent="0.25">
      <c r="A11" s="14">
        <v>6</v>
      </c>
      <c r="B11" s="15">
        <v>40094</v>
      </c>
      <c r="C11" s="15">
        <v>40120</v>
      </c>
      <c r="D11" s="15"/>
      <c r="E11" s="16" t="s">
        <v>21</v>
      </c>
      <c r="F11" s="17"/>
      <c r="G11" s="17">
        <v>4.2300000000000004</v>
      </c>
      <c r="H11" s="17">
        <f t="shared" si="0"/>
        <v>1544.49</v>
      </c>
      <c r="I11" s="17">
        <f t="shared" si="1"/>
        <v>1544.49</v>
      </c>
      <c r="J11" s="17">
        <f t="shared" si="2"/>
        <v>1544.49</v>
      </c>
      <c r="K11" s="17">
        <v>0</v>
      </c>
      <c r="L11" s="17">
        <f t="shared" si="3"/>
        <v>1544.49</v>
      </c>
      <c r="M11" s="17"/>
    </row>
    <row r="12" spans="1:13" x14ac:dyDescent="0.25">
      <c r="A12" s="14">
        <v>7</v>
      </c>
      <c r="B12" s="15">
        <v>40095</v>
      </c>
      <c r="C12" s="15">
        <v>40120</v>
      </c>
      <c r="D12" s="15"/>
      <c r="E12" s="16" t="s">
        <v>21</v>
      </c>
      <c r="F12" s="17"/>
      <c r="G12" s="17">
        <v>5.88</v>
      </c>
      <c r="H12" s="17">
        <f t="shared" si="0"/>
        <v>1550.3700000000001</v>
      </c>
      <c r="I12" s="17">
        <f t="shared" si="1"/>
        <v>1550.3700000000001</v>
      </c>
      <c r="J12" s="17">
        <f t="shared" si="2"/>
        <v>1550.3700000000001</v>
      </c>
      <c r="K12" s="17">
        <v>0</v>
      </c>
      <c r="L12" s="17">
        <f t="shared" si="3"/>
        <v>1550.3700000000001</v>
      </c>
      <c r="M12" s="17"/>
    </row>
    <row r="13" spans="1:13" x14ac:dyDescent="0.25">
      <c r="A13" s="14">
        <v>8</v>
      </c>
      <c r="B13" s="15">
        <v>40114</v>
      </c>
      <c r="C13" s="15"/>
      <c r="D13" s="15"/>
      <c r="E13" s="16" t="s">
        <v>183</v>
      </c>
      <c r="F13" s="17"/>
      <c r="G13" s="17"/>
      <c r="H13" s="17">
        <f t="shared" si="0"/>
        <v>1550.3700000000001</v>
      </c>
      <c r="I13" s="17">
        <f>I12-F13+G13-1360.33</f>
        <v>190.04000000000019</v>
      </c>
      <c r="J13" s="17">
        <f t="shared" si="2"/>
        <v>1550.3700000000001</v>
      </c>
      <c r="K13" s="17">
        <v>0</v>
      </c>
      <c r="L13" s="17">
        <f t="shared" si="3"/>
        <v>1550.3700000000001</v>
      </c>
      <c r="M13" s="17"/>
    </row>
    <row r="14" spans="1:13" x14ac:dyDescent="0.25">
      <c r="A14" s="14">
        <v>9</v>
      </c>
      <c r="B14" s="15">
        <v>40115</v>
      </c>
      <c r="C14" s="15"/>
      <c r="D14" s="15"/>
      <c r="E14" s="16" t="s">
        <v>27</v>
      </c>
      <c r="F14" s="17"/>
      <c r="G14" s="17"/>
      <c r="H14" s="17">
        <f t="shared" si="0"/>
        <v>1550.3700000000001</v>
      </c>
      <c r="I14" s="17">
        <f t="shared" si="1"/>
        <v>190.04000000000019</v>
      </c>
      <c r="J14" s="17">
        <f t="shared" si="2"/>
        <v>1550.3700000000001</v>
      </c>
      <c r="K14" s="17">
        <v>1360.33</v>
      </c>
      <c r="L14" s="17">
        <f t="shared" si="3"/>
        <v>1550.3700000000001</v>
      </c>
      <c r="M14" s="17" t="s">
        <v>184</v>
      </c>
    </row>
    <row r="15" spans="1:13" x14ac:dyDescent="0.25">
      <c r="A15" s="14">
        <v>10</v>
      </c>
      <c r="B15" s="15">
        <v>40115</v>
      </c>
      <c r="C15" s="15">
        <v>40120</v>
      </c>
      <c r="D15" s="15"/>
      <c r="E15" s="16" t="s">
        <v>28</v>
      </c>
      <c r="F15" s="17"/>
      <c r="G15" s="17">
        <v>37</v>
      </c>
      <c r="H15" s="17">
        <f t="shared" si="0"/>
        <v>1587.3700000000001</v>
      </c>
      <c r="I15" s="17">
        <f t="shared" si="1"/>
        <v>227.04000000000019</v>
      </c>
      <c r="J15" s="17">
        <f t="shared" si="2"/>
        <v>1587.3700000000001</v>
      </c>
      <c r="K15" s="17">
        <v>1360.33</v>
      </c>
      <c r="L15" s="17">
        <f t="shared" si="3"/>
        <v>1587.3700000000001</v>
      </c>
      <c r="M15" s="17"/>
    </row>
    <row r="16" spans="1:13" x14ac:dyDescent="0.25">
      <c r="A16" s="14">
        <v>11</v>
      </c>
      <c r="B16" s="15">
        <v>40115</v>
      </c>
      <c r="C16" s="15">
        <v>40120</v>
      </c>
      <c r="D16" s="15"/>
      <c r="E16" s="16" t="s">
        <v>32</v>
      </c>
      <c r="F16" s="17">
        <v>360.33</v>
      </c>
      <c r="G16" s="17"/>
      <c r="H16" s="17">
        <f t="shared" si="0"/>
        <v>1227.0400000000002</v>
      </c>
      <c r="I16" s="17">
        <f t="shared" si="1"/>
        <v>-133.28999999999979</v>
      </c>
      <c r="J16" s="17">
        <f t="shared" si="2"/>
        <v>1227.0400000000002</v>
      </c>
      <c r="K16" s="17">
        <v>1360.33</v>
      </c>
      <c r="L16" s="17">
        <f t="shared" si="3"/>
        <v>1227.0400000000002</v>
      </c>
      <c r="M16" s="17"/>
    </row>
    <row r="17" spans="1:13" x14ac:dyDescent="0.25">
      <c r="A17" s="14">
        <v>12</v>
      </c>
      <c r="B17" s="15">
        <v>40115</v>
      </c>
      <c r="C17" s="15">
        <v>40120</v>
      </c>
      <c r="D17" s="15"/>
      <c r="E17" s="16" t="s">
        <v>29</v>
      </c>
      <c r="F17" s="17"/>
      <c r="G17" s="17">
        <v>401</v>
      </c>
      <c r="H17" s="17">
        <f t="shared" si="0"/>
        <v>1628.0400000000002</v>
      </c>
      <c r="I17" s="17">
        <f t="shared" si="1"/>
        <v>267.71000000000021</v>
      </c>
      <c r="J17" s="17">
        <f t="shared" si="2"/>
        <v>1628.0400000000002</v>
      </c>
      <c r="K17" s="17">
        <v>1360.33</v>
      </c>
      <c r="L17" s="17">
        <f t="shared" si="3"/>
        <v>1628.0400000000002</v>
      </c>
      <c r="M17" s="17"/>
    </row>
    <row r="18" spans="1:13" x14ac:dyDescent="0.25">
      <c r="A18" s="14">
        <v>13</v>
      </c>
      <c r="B18" s="15">
        <v>40120</v>
      </c>
      <c r="C18" s="15">
        <v>40120</v>
      </c>
      <c r="D18" s="15"/>
      <c r="E18" s="16" t="s">
        <v>22</v>
      </c>
      <c r="F18" s="17"/>
      <c r="G18" s="17">
        <v>261.31</v>
      </c>
      <c r="H18" s="17">
        <f t="shared" si="0"/>
        <v>1889.3500000000001</v>
      </c>
      <c r="I18" s="17">
        <f t="shared" si="1"/>
        <v>529.02000000000021</v>
      </c>
      <c r="J18" s="17">
        <f t="shared" si="2"/>
        <v>1889.3500000000001</v>
      </c>
      <c r="K18" s="17">
        <v>1360.33</v>
      </c>
      <c r="L18" s="17">
        <f t="shared" si="3"/>
        <v>1889.3500000000001</v>
      </c>
      <c r="M18" s="17"/>
    </row>
    <row r="19" spans="1:13" x14ac:dyDescent="0.25">
      <c r="A19" s="14">
        <v>14</v>
      </c>
      <c r="B19" s="15">
        <v>40120</v>
      </c>
      <c r="C19" s="15"/>
      <c r="D19" s="15">
        <v>40140</v>
      </c>
      <c r="E19" s="16" t="s">
        <v>185</v>
      </c>
      <c r="F19" s="17"/>
      <c r="G19" s="17"/>
      <c r="H19" s="17">
        <f t="shared" si="0"/>
        <v>1889.3500000000001</v>
      </c>
      <c r="I19" s="17">
        <f t="shared" si="1"/>
        <v>529.02000000000021</v>
      </c>
      <c r="J19" s="17">
        <f t="shared" si="2"/>
        <v>1889.3500000000001</v>
      </c>
      <c r="K19" s="17">
        <v>1360.33</v>
      </c>
      <c r="L19" s="17">
        <f t="shared" si="3"/>
        <v>1889.3500000000001</v>
      </c>
      <c r="M19" s="17"/>
    </row>
    <row r="20" spans="1:13" x14ac:dyDescent="0.25">
      <c r="A20" s="14">
        <v>15</v>
      </c>
      <c r="B20" s="15">
        <v>40126</v>
      </c>
      <c r="C20" s="15">
        <v>40151</v>
      </c>
      <c r="D20" s="15"/>
      <c r="E20" s="16" t="s">
        <v>21</v>
      </c>
      <c r="F20" s="17"/>
      <c r="G20" s="17">
        <v>1.76</v>
      </c>
      <c r="H20" s="17">
        <f t="shared" si="0"/>
        <v>1891.1100000000001</v>
      </c>
      <c r="I20" s="17">
        <f t="shared" si="1"/>
        <v>530.7800000000002</v>
      </c>
      <c r="J20" s="17">
        <f t="shared" si="2"/>
        <v>1891.1100000000001</v>
      </c>
      <c r="K20" s="17">
        <v>1360.33</v>
      </c>
      <c r="L20" s="17">
        <f t="shared" si="3"/>
        <v>1891.1100000000001</v>
      </c>
      <c r="M20" s="17"/>
    </row>
    <row r="21" spans="1:13" x14ac:dyDescent="0.25">
      <c r="A21" s="14">
        <v>16</v>
      </c>
      <c r="B21" s="15">
        <v>40129</v>
      </c>
      <c r="C21" s="15">
        <v>40151</v>
      </c>
      <c r="D21" s="15"/>
      <c r="E21" s="16" t="s">
        <v>31</v>
      </c>
      <c r="F21" s="17">
        <v>1000</v>
      </c>
      <c r="G21" s="17"/>
      <c r="H21" s="17">
        <f t="shared" si="0"/>
        <v>891.11000000000013</v>
      </c>
      <c r="I21" s="17">
        <f t="shared" si="1"/>
        <v>-469.2199999999998</v>
      </c>
      <c r="J21" s="17">
        <f t="shared" si="2"/>
        <v>891.11000000000013</v>
      </c>
      <c r="K21" s="17">
        <v>1360.33</v>
      </c>
      <c r="L21" s="17">
        <f t="shared" si="3"/>
        <v>891.11000000000013</v>
      </c>
      <c r="M21" s="17" t="s">
        <v>96</v>
      </c>
    </row>
    <row r="22" spans="1:13" x14ac:dyDescent="0.25">
      <c r="A22" s="14">
        <v>17</v>
      </c>
      <c r="B22" s="15">
        <v>40151</v>
      </c>
      <c r="C22" s="15">
        <v>40151</v>
      </c>
      <c r="D22" s="15"/>
      <c r="E22" s="16" t="s">
        <v>22</v>
      </c>
      <c r="F22" s="17"/>
      <c r="G22" s="17">
        <v>316.02</v>
      </c>
      <c r="H22" s="17">
        <f t="shared" si="0"/>
        <v>1207.1300000000001</v>
      </c>
      <c r="I22" s="17">
        <f t="shared" si="1"/>
        <v>-153.19999999999982</v>
      </c>
      <c r="J22" s="17">
        <f t="shared" si="2"/>
        <v>1207.1300000000001</v>
      </c>
      <c r="K22" s="17">
        <v>1360.33</v>
      </c>
      <c r="L22" s="17">
        <f t="shared" si="3"/>
        <v>1207.1300000000001</v>
      </c>
      <c r="M22" s="17"/>
    </row>
    <row r="23" spans="1:13" x14ac:dyDescent="0.25">
      <c r="A23" s="14">
        <v>18</v>
      </c>
      <c r="B23" s="15">
        <v>40151</v>
      </c>
      <c r="C23" s="15"/>
      <c r="D23" s="15">
        <v>40171</v>
      </c>
      <c r="E23" s="16" t="s">
        <v>186</v>
      </c>
      <c r="F23" s="17"/>
      <c r="G23" s="17"/>
      <c r="H23" s="17">
        <f t="shared" si="0"/>
        <v>1207.1300000000001</v>
      </c>
      <c r="I23" s="17">
        <f t="shared" si="1"/>
        <v>-153.19999999999982</v>
      </c>
      <c r="J23" s="17">
        <f t="shared" si="2"/>
        <v>1207.1300000000001</v>
      </c>
      <c r="K23" s="17">
        <v>1360.33</v>
      </c>
      <c r="L23" s="17">
        <f t="shared" si="3"/>
        <v>1207.1300000000001</v>
      </c>
      <c r="M23" s="17"/>
    </row>
    <row r="24" spans="1:13" x14ac:dyDescent="0.25">
      <c r="A24" s="14">
        <v>19</v>
      </c>
      <c r="B24" s="15">
        <v>40157</v>
      </c>
      <c r="C24" s="15">
        <v>40183</v>
      </c>
      <c r="D24" s="15"/>
      <c r="E24" s="16" t="s">
        <v>21</v>
      </c>
      <c r="F24" s="17"/>
      <c r="G24" s="17">
        <v>4.88</v>
      </c>
      <c r="H24" s="17">
        <f t="shared" si="0"/>
        <v>1212.0100000000002</v>
      </c>
      <c r="I24" s="17">
        <f>I23-F24+G24</f>
        <v>-148.31999999999982</v>
      </c>
      <c r="J24" s="17">
        <f t="shared" si="2"/>
        <v>1212.0100000000002</v>
      </c>
      <c r="K24" s="17">
        <v>1360.33</v>
      </c>
      <c r="L24" s="17">
        <f>L23-F24+G24</f>
        <v>1212.0100000000002</v>
      </c>
      <c r="M24" s="17"/>
    </row>
    <row r="25" spans="1:13" x14ac:dyDescent="0.25">
      <c r="A25" s="14">
        <v>20</v>
      </c>
      <c r="B25" s="15">
        <v>40175</v>
      </c>
      <c r="C25" s="15">
        <v>40183</v>
      </c>
      <c r="D25" s="15"/>
      <c r="E25" s="16" t="s">
        <v>37</v>
      </c>
      <c r="F25" s="17"/>
      <c r="G25" s="17">
        <v>13</v>
      </c>
      <c r="H25" s="17">
        <f t="shared" si="0"/>
        <v>1225.0100000000002</v>
      </c>
      <c r="I25" s="17">
        <f>I24-F25+G25-13</f>
        <v>-148.31999999999982</v>
      </c>
      <c r="J25" s="17">
        <f t="shared" si="2"/>
        <v>1225.0100000000002</v>
      </c>
      <c r="K25" s="17">
        <v>1360.33</v>
      </c>
      <c r="L25" s="17">
        <f>L24-F25+G25-13</f>
        <v>1212.0100000000002</v>
      </c>
      <c r="M25" s="17" t="s">
        <v>88</v>
      </c>
    </row>
    <row r="26" spans="1:13" x14ac:dyDescent="0.25">
      <c r="A26" s="14">
        <v>21</v>
      </c>
      <c r="B26" s="15">
        <v>40179</v>
      </c>
      <c r="C26" s="15">
        <v>40183</v>
      </c>
      <c r="D26" s="15"/>
      <c r="E26" s="16" t="s">
        <v>34</v>
      </c>
      <c r="F26" s="17">
        <v>1.1399999999999999</v>
      </c>
      <c r="G26" s="17"/>
      <c r="H26" s="17">
        <f t="shared" si="0"/>
        <v>1223.8700000000001</v>
      </c>
      <c r="I26" s="17">
        <f t="shared" si="1"/>
        <v>-149.45999999999981</v>
      </c>
      <c r="J26" s="17">
        <f t="shared" si="2"/>
        <v>1223.8700000000001</v>
      </c>
      <c r="K26" s="17">
        <v>1360.33</v>
      </c>
      <c r="L26" s="17">
        <f t="shared" si="3"/>
        <v>1210.8700000000001</v>
      </c>
      <c r="M26" s="17"/>
    </row>
    <row r="27" spans="1:13" x14ac:dyDescent="0.25">
      <c r="A27" s="14">
        <v>22</v>
      </c>
      <c r="B27" s="15">
        <v>40183</v>
      </c>
      <c r="C27" s="15">
        <v>40183</v>
      </c>
      <c r="D27" s="15"/>
      <c r="E27" s="16" t="s">
        <v>22</v>
      </c>
      <c r="F27" s="17"/>
      <c r="G27" s="17">
        <v>371.78</v>
      </c>
      <c r="H27" s="17">
        <f t="shared" si="0"/>
        <v>1595.65</v>
      </c>
      <c r="I27" s="17">
        <f t="shared" si="1"/>
        <v>222.32000000000016</v>
      </c>
      <c r="J27" s="17">
        <f t="shared" si="2"/>
        <v>1595.65</v>
      </c>
      <c r="K27" s="17">
        <v>1360.33</v>
      </c>
      <c r="L27" s="17">
        <f t="shared" si="3"/>
        <v>1582.65</v>
      </c>
      <c r="M27" s="17"/>
    </row>
    <row r="28" spans="1:13" x14ac:dyDescent="0.25">
      <c r="A28" s="14">
        <v>23</v>
      </c>
      <c r="B28" s="15">
        <v>40183</v>
      </c>
      <c r="C28" s="15"/>
      <c r="D28" s="15">
        <v>40204</v>
      </c>
      <c r="E28" s="16" t="s">
        <v>187</v>
      </c>
      <c r="F28" s="17"/>
      <c r="G28" s="17"/>
      <c r="H28" s="17">
        <f t="shared" si="0"/>
        <v>1595.65</v>
      </c>
      <c r="I28" s="17">
        <f t="shared" si="1"/>
        <v>222.32000000000016</v>
      </c>
      <c r="J28" s="17">
        <f t="shared" si="2"/>
        <v>1595.65</v>
      </c>
      <c r="K28" s="17">
        <v>1360.33</v>
      </c>
      <c r="L28" s="17">
        <f t="shared" si="3"/>
        <v>1582.65</v>
      </c>
      <c r="M28" s="17" t="s">
        <v>188</v>
      </c>
    </row>
    <row r="29" spans="1:13" x14ac:dyDescent="0.25">
      <c r="A29" s="14">
        <v>24</v>
      </c>
      <c r="B29" s="15">
        <v>40205</v>
      </c>
      <c r="C29" s="15">
        <v>40212</v>
      </c>
      <c r="D29" s="15"/>
      <c r="E29" s="16" t="s">
        <v>21</v>
      </c>
      <c r="F29" s="17"/>
      <c r="G29" s="17">
        <v>8.0500000000000007</v>
      </c>
      <c r="H29" s="17">
        <f t="shared" si="0"/>
        <v>1603.7</v>
      </c>
      <c r="I29" s="17">
        <f t="shared" si="1"/>
        <v>230.37000000000018</v>
      </c>
      <c r="J29" s="17">
        <f t="shared" si="2"/>
        <v>1603.7</v>
      </c>
      <c r="K29" s="17">
        <v>1360.33</v>
      </c>
      <c r="L29" s="17">
        <f t="shared" si="3"/>
        <v>1590.7</v>
      </c>
      <c r="M29" s="17"/>
    </row>
    <row r="30" spans="1:13" x14ac:dyDescent="0.25">
      <c r="A30" s="14">
        <v>25</v>
      </c>
      <c r="B30" s="15">
        <v>40212</v>
      </c>
      <c r="C30" s="15">
        <v>40212</v>
      </c>
      <c r="D30" s="15"/>
      <c r="E30" s="16" t="s">
        <v>22</v>
      </c>
      <c r="F30" s="17"/>
      <c r="G30" s="17">
        <v>284.62</v>
      </c>
      <c r="H30" s="17">
        <f t="shared" si="0"/>
        <v>1888.3200000000002</v>
      </c>
      <c r="I30" s="17">
        <f t="shared" si="1"/>
        <v>514.99000000000024</v>
      </c>
      <c r="J30" s="17">
        <f t="shared" si="2"/>
        <v>1888.3200000000002</v>
      </c>
      <c r="K30" s="17">
        <v>1360.33</v>
      </c>
      <c r="L30" s="17">
        <f t="shared" si="3"/>
        <v>1875.3200000000002</v>
      </c>
      <c r="M30" s="17"/>
    </row>
    <row r="31" spans="1:13" x14ac:dyDescent="0.25">
      <c r="A31" s="14">
        <v>26</v>
      </c>
      <c r="B31" s="15">
        <v>40212</v>
      </c>
      <c r="C31" s="15"/>
      <c r="D31" s="15">
        <v>40233</v>
      </c>
      <c r="E31" s="16" t="s">
        <v>189</v>
      </c>
      <c r="F31" s="17"/>
      <c r="G31" s="17"/>
      <c r="H31" s="17">
        <f t="shared" si="0"/>
        <v>1888.3200000000002</v>
      </c>
      <c r="I31" s="17">
        <f t="shared" si="1"/>
        <v>514.99000000000024</v>
      </c>
      <c r="J31" s="17">
        <f t="shared" si="2"/>
        <v>1888.3200000000002</v>
      </c>
      <c r="K31" s="17">
        <v>1360.33</v>
      </c>
      <c r="L31" s="17">
        <f t="shared" si="3"/>
        <v>1875.3200000000002</v>
      </c>
      <c r="M31" s="17" t="s">
        <v>190</v>
      </c>
    </row>
    <row r="32" spans="1:13" x14ac:dyDescent="0.25">
      <c r="A32" s="14">
        <v>27</v>
      </c>
      <c r="B32" s="15">
        <v>40219</v>
      </c>
      <c r="C32" s="15">
        <v>40242</v>
      </c>
      <c r="D32" s="15"/>
      <c r="E32" s="16" t="s">
        <v>21</v>
      </c>
      <c r="F32" s="17"/>
      <c r="G32" s="17">
        <v>3.9</v>
      </c>
      <c r="H32" s="17">
        <f t="shared" si="0"/>
        <v>1892.2200000000003</v>
      </c>
      <c r="I32" s="17">
        <f t="shared" si="1"/>
        <v>518.89000000000021</v>
      </c>
      <c r="J32" s="17">
        <f t="shared" si="2"/>
        <v>1892.2200000000003</v>
      </c>
      <c r="K32" s="17">
        <v>1360.33</v>
      </c>
      <c r="L32" s="17">
        <f t="shared" si="3"/>
        <v>1879.2200000000003</v>
      </c>
      <c r="M32" s="17"/>
    </row>
    <row r="33" spans="1:13" x14ac:dyDescent="0.25">
      <c r="A33" s="14">
        <v>28</v>
      </c>
      <c r="B33" s="15">
        <v>40228</v>
      </c>
      <c r="C33" s="15">
        <v>40242</v>
      </c>
      <c r="D33" s="15"/>
      <c r="E33" s="16" t="s">
        <v>31</v>
      </c>
      <c r="F33" s="17">
        <v>1000</v>
      </c>
      <c r="G33" s="17"/>
      <c r="H33" s="17">
        <f t="shared" si="0"/>
        <v>892.22000000000025</v>
      </c>
      <c r="I33" s="17">
        <f t="shared" si="1"/>
        <v>-481.10999999999979</v>
      </c>
      <c r="J33" s="17">
        <f t="shared" si="2"/>
        <v>892.22000000000025</v>
      </c>
      <c r="K33" s="17">
        <v>1360.33</v>
      </c>
      <c r="L33" s="17">
        <f t="shared" si="3"/>
        <v>879.22000000000025</v>
      </c>
      <c r="M33" s="17"/>
    </row>
    <row r="34" spans="1:13" x14ac:dyDescent="0.25">
      <c r="A34" s="14">
        <v>29</v>
      </c>
      <c r="B34" s="15">
        <v>40234</v>
      </c>
      <c r="C34" s="15">
        <v>40242</v>
      </c>
      <c r="D34" s="15"/>
      <c r="E34" s="16" t="s">
        <v>32</v>
      </c>
      <c r="F34" s="17">
        <v>206</v>
      </c>
      <c r="G34" s="17"/>
      <c r="H34" s="17">
        <f t="shared" si="0"/>
        <v>686.22000000000025</v>
      </c>
      <c r="I34" s="17">
        <f t="shared" si="1"/>
        <v>-687.10999999999979</v>
      </c>
      <c r="J34" s="17">
        <f t="shared" si="2"/>
        <v>686.22000000000025</v>
      </c>
      <c r="K34" s="17">
        <v>1360.33</v>
      </c>
      <c r="L34" s="17">
        <f t="shared" si="3"/>
        <v>673.22000000000025</v>
      </c>
      <c r="M34" s="17"/>
    </row>
    <row r="35" spans="1:13" x14ac:dyDescent="0.25">
      <c r="A35" s="14">
        <v>30</v>
      </c>
      <c r="B35" s="15">
        <v>40242</v>
      </c>
      <c r="C35" s="15">
        <v>40242</v>
      </c>
      <c r="D35" s="15"/>
      <c r="E35" s="16" t="s">
        <v>22</v>
      </c>
      <c r="F35" s="17"/>
      <c r="G35" s="17">
        <v>284.62</v>
      </c>
      <c r="H35" s="17">
        <f t="shared" si="0"/>
        <v>970.84000000000026</v>
      </c>
      <c r="I35" s="17">
        <f t="shared" si="1"/>
        <v>-402.48999999999978</v>
      </c>
      <c r="J35" s="17">
        <f t="shared" si="2"/>
        <v>970.84000000000026</v>
      </c>
      <c r="K35" s="17">
        <v>1360.33</v>
      </c>
      <c r="L35" s="17">
        <f t="shared" si="3"/>
        <v>957.84000000000026</v>
      </c>
      <c r="M35" s="17"/>
    </row>
    <row r="36" spans="1:13" x14ac:dyDescent="0.25">
      <c r="A36" s="14">
        <v>31</v>
      </c>
      <c r="B36" s="15">
        <v>40242</v>
      </c>
      <c r="C36" s="15"/>
      <c r="D36" s="15">
        <v>40262</v>
      </c>
      <c r="E36" s="16" t="s">
        <v>191</v>
      </c>
      <c r="F36" s="17"/>
      <c r="G36" s="17"/>
      <c r="H36" s="17">
        <f t="shared" si="0"/>
        <v>970.84000000000026</v>
      </c>
      <c r="I36" s="17">
        <f t="shared" si="1"/>
        <v>-402.48999999999978</v>
      </c>
      <c r="J36" s="17">
        <f t="shared" si="2"/>
        <v>970.84000000000026</v>
      </c>
      <c r="K36" s="17">
        <v>1360.33</v>
      </c>
      <c r="L36" s="17">
        <f t="shared" si="3"/>
        <v>957.84000000000026</v>
      </c>
      <c r="M36" s="17" t="s">
        <v>192</v>
      </c>
    </row>
    <row r="37" spans="1:13" x14ac:dyDescent="0.25">
      <c r="A37" s="14">
        <v>32</v>
      </c>
      <c r="B37" s="15">
        <v>40248</v>
      </c>
      <c r="C37" s="15">
        <v>40273</v>
      </c>
      <c r="D37" s="15"/>
      <c r="E37" s="16" t="s">
        <v>21</v>
      </c>
      <c r="F37" s="17"/>
      <c r="G37" s="17">
        <v>2.85</v>
      </c>
      <c r="H37" s="17">
        <f t="shared" si="0"/>
        <v>973.69000000000028</v>
      </c>
      <c r="I37" s="17">
        <f t="shared" si="1"/>
        <v>-399.63999999999976</v>
      </c>
      <c r="J37" s="17">
        <f t="shared" si="2"/>
        <v>973.69000000000028</v>
      </c>
      <c r="K37" s="17">
        <v>1360.33</v>
      </c>
      <c r="L37" s="17">
        <f t="shared" si="3"/>
        <v>960.69000000000028</v>
      </c>
      <c r="M37" s="17"/>
    </row>
    <row r="38" spans="1:13" x14ac:dyDescent="0.25">
      <c r="A38" s="14">
        <v>33</v>
      </c>
      <c r="B38" s="15">
        <v>40249</v>
      </c>
      <c r="C38" s="15">
        <v>40273</v>
      </c>
      <c r="D38" s="15"/>
      <c r="E38" s="16" t="s">
        <v>21</v>
      </c>
      <c r="F38" s="17"/>
      <c r="G38" s="17">
        <v>3.72</v>
      </c>
      <c r="H38" s="17">
        <f t="shared" si="0"/>
        <v>977.41000000000031</v>
      </c>
      <c r="I38" s="17">
        <f t="shared" si="1"/>
        <v>-395.91999999999973</v>
      </c>
      <c r="J38" s="17">
        <f t="shared" si="2"/>
        <v>977.41000000000031</v>
      </c>
      <c r="K38" s="17">
        <v>1360.33</v>
      </c>
      <c r="L38" s="17">
        <f t="shared" si="3"/>
        <v>964.41000000000031</v>
      </c>
      <c r="M38" s="17"/>
    </row>
    <row r="39" spans="1:13" x14ac:dyDescent="0.25">
      <c r="A39" s="14">
        <v>34</v>
      </c>
      <c r="B39" s="15">
        <v>40249</v>
      </c>
      <c r="C39" s="15">
        <v>40273</v>
      </c>
      <c r="D39" s="15"/>
      <c r="E39" s="16" t="s">
        <v>21</v>
      </c>
      <c r="F39" s="17"/>
      <c r="G39" s="17">
        <v>0.13</v>
      </c>
      <c r="H39" s="17">
        <f t="shared" si="0"/>
        <v>977.5400000000003</v>
      </c>
      <c r="I39" s="17">
        <f t="shared" si="1"/>
        <v>-395.78999999999974</v>
      </c>
      <c r="J39" s="17">
        <f t="shared" si="2"/>
        <v>977.5400000000003</v>
      </c>
      <c r="K39" s="17">
        <v>1360.33</v>
      </c>
      <c r="L39" s="17">
        <f t="shared" si="3"/>
        <v>964.5400000000003</v>
      </c>
      <c r="M39" s="17"/>
    </row>
    <row r="40" spans="1:13" x14ac:dyDescent="0.25">
      <c r="A40" s="14">
        <v>35</v>
      </c>
      <c r="B40" s="15">
        <v>40273</v>
      </c>
      <c r="C40" s="15">
        <v>40273</v>
      </c>
      <c r="D40" s="15"/>
      <c r="E40" s="16" t="s">
        <v>22</v>
      </c>
      <c r="F40" s="17"/>
      <c r="G40" s="17">
        <v>263.83</v>
      </c>
      <c r="H40" s="17">
        <f t="shared" si="0"/>
        <v>1241.3700000000003</v>
      </c>
      <c r="I40" s="17">
        <f t="shared" si="1"/>
        <v>-131.95999999999975</v>
      </c>
      <c r="J40" s="17">
        <f t="shared" si="2"/>
        <v>1241.3700000000003</v>
      </c>
      <c r="K40" s="17">
        <v>1360.33</v>
      </c>
      <c r="L40" s="17">
        <f t="shared" si="3"/>
        <v>1228.3700000000003</v>
      </c>
      <c r="M40" s="17"/>
    </row>
    <row r="41" spans="1:13" x14ac:dyDescent="0.25">
      <c r="A41" s="14">
        <v>36</v>
      </c>
      <c r="B41" s="15">
        <v>40273</v>
      </c>
      <c r="C41" s="15"/>
      <c r="D41" s="15">
        <v>40291</v>
      </c>
      <c r="E41" s="16" t="s">
        <v>193</v>
      </c>
      <c r="F41" s="17"/>
      <c r="G41" s="17"/>
      <c r="H41" s="17">
        <f t="shared" si="0"/>
        <v>1241.3700000000003</v>
      </c>
      <c r="I41" s="17">
        <f t="shared" si="1"/>
        <v>-131.95999999999975</v>
      </c>
      <c r="J41" s="17">
        <f t="shared" si="2"/>
        <v>1241.3700000000003</v>
      </c>
      <c r="K41" s="17">
        <v>1360.33</v>
      </c>
      <c r="L41" s="17">
        <f t="shared" si="3"/>
        <v>1228.3700000000003</v>
      </c>
      <c r="M41" s="17" t="s">
        <v>194</v>
      </c>
    </row>
    <row r="42" spans="1:13" x14ac:dyDescent="0.25">
      <c r="A42" s="14">
        <v>37</v>
      </c>
      <c r="B42" s="15">
        <v>40294</v>
      </c>
      <c r="C42" s="15">
        <v>40303</v>
      </c>
      <c r="D42" s="15"/>
      <c r="E42" s="16" t="s">
        <v>21</v>
      </c>
      <c r="F42" s="17"/>
      <c r="G42" s="17">
        <v>9.7100000000000009</v>
      </c>
      <c r="H42" s="17">
        <f t="shared" si="0"/>
        <v>1251.0800000000004</v>
      </c>
      <c r="I42" s="17">
        <f t="shared" si="1"/>
        <v>-122.24999999999974</v>
      </c>
      <c r="J42" s="17">
        <f t="shared" si="2"/>
        <v>1251.0800000000004</v>
      </c>
      <c r="K42" s="17">
        <v>1360.33</v>
      </c>
      <c r="L42" s="17">
        <f t="shared" si="3"/>
        <v>1238.0800000000004</v>
      </c>
      <c r="M42" s="17"/>
    </row>
    <row r="43" spans="1:13" x14ac:dyDescent="0.25">
      <c r="A43" s="14">
        <v>38</v>
      </c>
      <c r="B43" s="15">
        <v>40297</v>
      </c>
      <c r="C43" s="15">
        <v>40303</v>
      </c>
      <c r="D43" s="15"/>
      <c r="E43" s="16" t="s">
        <v>32</v>
      </c>
      <c r="F43" s="17">
        <v>1241.3699999999999</v>
      </c>
      <c r="G43" s="17"/>
      <c r="H43" s="17">
        <f t="shared" si="0"/>
        <v>9.7100000000004911</v>
      </c>
      <c r="I43" s="17">
        <f t="shared" si="1"/>
        <v>-1363.6199999999997</v>
      </c>
      <c r="J43" s="17">
        <f t="shared" si="2"/>
        <v>9.7100000000004911</v>
      </c>
      <c r="K43" s="17">
        <v>1360.33</v>
      </c>
      <c r="L43" s="17">
        <f t="shared" si="3"/>
        <v>-3.2899999999995089</v>
      </c>
      <c r="M43" s="17"/>
    </row>
    <row r="44" spans="1:13" x14ac:dyDescent="0.25">
      <c r="A44" s="14">
        <v>39</v>
      </c>
      <c r="B44" s="15">
        <v>40303</v>
      </c>
      <c r="C44" s="15">
        <v>40303</v>
      </c>
      <c r="D44" s="15"/>
      <c r="E44" s="16" t="s">
        <v>22</v>
      </c>
      <c r="F44" s="17"/>
      <c r="G44" s="17">
        <v>261.92</v>
      </c>
      <c r="H44" s="17">
        <f t="shared" si="0"/>
        <v>271.63000000000051</v>
      </c>
      <c r="I44" s="17">
        <f t="shared" si="1"/>
        <v>-1101.6999999999996</v>
      </c>
      <c r="J44" s="17">
        <f t="shared" si="2"/>
        <v>271.63000000000051</v>
      </c>
      <c r="K44" s="17">
        <v>1360.33</v>
      </c>
      <c r="L44" s="17">
        <f t="shared" si="3"/>
        <v>258.63000000000051</v>
      </c>
      <c r="M44" s="17"/>
    </row>
    <row r="45" spans="1:13" x14ac:dyDescent="0.25">
      <c r="A45" s="14">
        <v>40</v>
      </c>
      <c r="B45" s="15">
        <v>40303</v>
      </c>
      <c r="C45" s="15"/>
      <c r="D45" s="15">
        <v>40323</v>
      </c>
      <c r="E45" s="16" t="s">
        <v>195</v>
      </c>
      <c r="F45" s="17"/>
      <c r="G45" s="17"/>
      <c r="H45" s="17">
        <f t="shared" si="0"/>
        <v>271.63000000000051</v>
      </c>
      <c r="I45" s="17">
        <f t="shared" si="1"/>
        <v>-1101.6999999999996</v>
      </c>
      <c r="J45" s="17">
        <f t="shared" si="2"/>
        <v>271.63000000000051</v>
      </c>
      <c r="K45" s="17">
        <v>1360.33</v>
      </c>
      <c r="L45" s="17">
        <f t="shared" si="3"/>
        <v>258.63000000000051</v>
      </c>
      <c r="M45" s="17" t="s">
        <v>196</v>
      </c>
    </row>
    <row r="46" spans="1:13" x14ac:dyDescent="0.25">
      <c r="A46" s="14">
        <v>41</v>
      </c>
      <c r="B46" s="15">
        <v>40333</v>
      </c>
      <c r="C46" s="15">
        <v>40333</v>
      </c>
      <c r="D46" s="15"/>
      <c r="E46" s="16" t="s">
        <v>22</v>
      </c>
      <c r="F46" s="17"/>
      <c r="G46" s="17">
        <v>194.39</v>
      </c>
      <c r="H46" s="17">
        <f t="shared" si="0"/>
        <v>466.02000000000049</v>
      </c>
      <c r="I46" s="17">
        <f t="shared" si="1"/>
        <v>-907.3099999999996</v>
      </c>
      <c r="J46" s="17">
        <f t="shared" si="2"/>
        <v>466.02000000000049</v>
      </c>
      <c r="K46" s="17">
        <v>1360.33</v>
      </c>
      <c r="L46" s="17">
        <f t="shared" si="3"/>
        <v>453.02000000000049</v>
      </c>
      <c r="M46" s="17"/>
    </row>
    <row r="47" spans="1:13" x14ac:dyDescent="0.25">
      <c r="A47" s="14">
        <v>42</v>
      </c>
      <c r="B47" s="15">
        <v>40333</v>
      </c>
      <c r="C47" s="15"/>
      <c r="D47" s="15">
        <v>40353</v>
      </c>
      <c r="E47" s="16" t="s">
        <v>197</v>
      </c>
      <c r="F47" s="17"/>
      <c r="G47" s="17"/>
      <c r="H47" s="17">
        <f t="shared" si="0"/>
        <v>466.02000000000049</v>
      </c>
      <c r="I47" s="17">
        <f t="shared" si="1"/>
        <v>-907.3099999999996</v>
      </c>
      <c r="J47" s="17">
        <f t="shared" si="2"/>
        <v>466.02000000000049</v>
      </c>
      <c r="K47" s="17">
        <v>1360.33</v>
      </c>
      <c r="L47" s="17">
        <f t="shared" si="3"/>
        <v>453.02000000000049</v>
      </c>
      <c r="M47" s="17" t="s">
        <v>198</v>
      </c>
    </row>
    <row r="48" spans="1:13" x14ac:dyDescent="0.25">
      <c r="A48" s="14">
        <v>43</v>
      </c>
      <c r="B48" s="15">
        <v>40339</v>
      </c>
      <c r="C48" s="15">
        <v>40365</v>
      </c>
      <c r="D48" s="15"/>
      <c r="E48" s="16" t="s">
        <v>21</v>
      </c>
      <c r="F48" s="17"/>
      <c r="G48" s="17">
        <v>2.72</v>
      </c>
      <c r="H48" s="17">
        <f t="shared" si="0"/>
        <v>468.74000000000052</v>
      </c>
      <c r="I48" s="17">
        <f t="shared" si="1"/>
        <v>-904.58999999999958</v>
      </c>
      <c r="J48" s="17">
        <f t="shared" si="2"/>
        <v>468.74000000000052</v>
      </c>
      <c r="K48" s="17">
        <v>1360.33</v>
      </c>
      <c r="L48" s="17">
        <f t="shared" si="3"/>
        <v>455.74000000000052</v>
      </c>
      <c r="M48" s="17"/>
    </row>
    <row r="49" spans="1:13" x14ac:dyDescent="0.25">
      <c r="A49" s="14">
        <v>44</v>
      </c>
      <c r="B49" s="15">
        <v>40359</v>
      </c>
      <c r="C49" s="15">
        <v>40365</v>
      </c>
      <c r="D49" s="15"/>
      <c r="E49" s="16" t="s">
        <v>32</v>
      </c>
      <c r="F49" s="17">
        <v>500</v>
      </c>
      <c r="G49" s="17"/>
      <c r="H49" s="17">
        <f t="shared" si="0"/>
        <v>-31.259999999999479</v>
      </c>
      <c r="I49" s="17">
        <f t="shared" si="1"/>
        <v>-1404.5899999999997</v>
      </c>
      <c r="J49" s="17">
        <f t="shared" si="2"/>
        <v>-31.259999999999479</v>
      </c>
      <c r="K49" s="17">
        <v>1360.33</v>
      </c>
      <c r="L49" s="17">
        <f t="shared" si="3"/>
        <v>-44.259999999999479</v>
      </c>
      <c r="M49" s="17"/>
    </row>
    <row r="50" spans="1:13" x14ac:dyDescent="0.25">
      <c r="A50" s="14">
        <v>45</v>
      </c>
      <c r="B50" s="15">
        <v>40365</v>
      </c>
      <c r="C50" s="15">
        <v>40365</v>
      </c>
      <c r="D50" s="15"/>
      <c r="E50" s="16" t="s">
        <v>22</v>
      </c>
      <c r="F50" s="17"/>
      <c r="G50" s="17">
        <v>149.88999999999999</v>
      </c>
      <c r="H50" s="17">
        <f t="shared" si="0"/>
        <v>118.63000000000051</v>
      </c>
      <c r="I50" s="17">
        <f t="shared" si="1"/>
        <v>-1254.6999999999998</v>
      </c>
      <c r="J50" s="17">
        <f t="shared" si="2"/>
        <v>118.63000000000051</v>
      </c>
      <c r="K50" s="17">
        <v>1360.33</v>
      </c>
      <c r="L50" s="17">
        <f t="shared" si="3"/>
        <v>105.63000000000051</v>
      </c>
      <c r="M50" s="17"/>
    </row>
    <row r="51" spans="1:13" x14ac:dyDescent="0.25">
      <c r="A51" s="14">
        <v>46</v>
      </c>
      <c r="B51" s="18">
        <v>40365</v>
      </c>
      <c r="C51" s="15"/>
      <c r="D51" s="15">
        <v>40385</v>
      </c>
      <c r="E51" s="16" t="s">
        <v>199</v>
      </c>
      <c r="F51" s="17"/>
      <c r="G51" s="17"/>
      <c r="H51" s="17">
        <f>H50-F51+G51</f>
        <v>118.63000000000051</v>
      </c>
      <c r="I51" s="17">
        <f>I50-F51+G51</f>
        <v>-1254.6999999999998</v>
      </c>
      <c r="J51" s="17">
        <f>J50+G51-F51</f>
        <v>118.63000000000051</v>
      </c>
      <c r="K51" s="17">
        <v>1360.33</v>
      </c>
      <c r="L51" s="17">
        <f>L50-F51+G51</f>
        <v>105.63000000000051</v>
      </c>
      <c r="M51" s="17" t="s">
        <v>200</v>
      </c>
    </row>
    <row r="52" spans="1:13" x14ac:dyDescent="0.25">
      <c r="A52" s="14">
        <v>47</v>
      </c>
      <c r="B52" s="15">
        <v>40394</v>
      </c>
      <c r="C52" s="15">
        <v>40394</v>
      </c>
      <c r="D52" s="15"/>
      <c r="E52" s="16" t="s">
        <v>22</v>
      </c>
      <c r="F52" s="17"/>
      <c r="G52" s="17">
        <v>207.98</v>
      </c>
      <c r="H52" s="17">
        <f t="shared" si="0"/>
        <v>326.61000000000047</v>
      </c>
      <c r="I52" s="17">
        <f t="shared" si="1"/>
        <v>-1046.7199999999998</v>
      </c>
      <c r="J52" s="17">
        <f t="shared" si="2"/>
        <v>326.61000000000047</v>
      </c>
      <c r="K52" s="17">
        <v>1360.33</v>
      </c>
      <c r="L52" s="17">
        <f t="shared" si="3"/>
        <v>313.61000000000047</v>
      </c>
      <c r="M52" s="17"/>
    </row>
    <row r="53" spans="1:13" x14ac:dyDescent="0.25">
      <c r="A53" s="14">
        <v>48</v>
      </c>
      <c r="B53" s="15">
        <v>40394</v>
      </c>
      <c r="C53" s="15"/>
      <c r="D53" s="15">
        <v>40415</v>
      </c>
      <c r="E53" s="16" t="s">
        <v>201</v>
      </c>
      <c r="F53" s="17"/>
      <c r="G53" s="17"/>
      <c r="H53" s="17">
        <f t="shared" si="0"/>
        <v>326.61000000000047</v>
      </c>
      <c r="I53" s="17">
        <f t="shared" si="1"/>
        <v>-1046.7199999999998</v>
      </c>
      <c r="J53" s="17">
        <f t="shared" si="2"/>
        <v>326.61000000000047</v>
      </c>
      <c r="K53" s="17">
        <v>1360.33</v>
      </c>
      <c r="L53" s="17">
        <f t="shared" si="3"/>
        <v>313.61000000000047</v>
      </c>
      <c r="M53" s="17" t="s">
        <v>202</v>
      </c>
    </row>
    <row r="54" spans="1:13" x14ac:dyDescent="0.25">
      <c r="A54" s="14">
        <v>49</v>
      </c>
      <c r="B54" s="15">
        <v>40400</v>
      </c>
      <c r="C54" s="15">
        <v>40424</v>
      </c>
      <c r="D54" s="15"/>
      <c r="E54" s="16" t="s">
        <v>21</v>
      </c>
      <c r="F54" s="17"/>
      <c r="G54" s="17">
        <v>1.19</v>
      </c>
      <c r="H54" s="17">
        <f t="shared" si="0"/>
        <v>327.80000000000047</v>
      </c>
      <c r="I54" s="17">
        <f t="shared" si="1"/>
        <v>-1045.5299999999997</v>
      </c>
      <c r="J54" s="17">
        <f t="shared" si="2"/>
        <v>327.80000000000047</v>
      </c>
      <c r="K54" s="17">
        <v>1360.33</v>
      </c>
      <c r="L54" s="17">
        <f t="shared" si="3"/>
        <v>314.80000000000047</v>
      </c>
      <c r="M54" s="17"/>
    </row>
    <row r="55" spans="1:13" x14ac:dyDescent="0.25">
      <c r="A55" s="14">
        <v>50</v>
      </c>
      <c r="B55" s="15">
        <v>40424</v>
      </c>
      <c r="C55" s="15">
        <v>40424</v>
      </c>
      <c r="D55" s="15"/>
      <c r="E55" s="16" t="s">
        <v>22</v>
      </c>
      <c r="F55" s="17"/>
      <c r="G55" s="17">
        <v>211.08</v>
      </c>
      <c r="H55" s="17">
        <f t="shared" si="0"/>
        <v>538.88000000000045</v>
      </c>
      <c r="I55" s="17">
        <f t="shared" si="1"/>
        <v>-834.4499999999997</v>
      </c>
      <c r="J55" s="17">
        <f t="shared" si="2"/>
        <v>538.88000000000045</v>
      </c>
      <c r="K55" s="17">
        <v>1360.33</v>
      </c>
      <c r="L55" s="17">
        <f t="shared" si="3"/>
        <v>525.88000000000045</v>
      </c>
      <c r="M55" s="17"/>
    </row>
    <row r="56" spans="1:13" x14ac:dyDescent="0.25">
      <c r="A56" s="14">
        <v>51</v>
      </c>
      <c r="B56" s="15">
        <v>40424</v>
      </c>
      <c r="C56" s="15"/>
      <c r="D56" s="15">
        <v>40445</v>
      </c>
      <c r="E56" s="16" t="s">
        <v>203</v>
      </c>
      <c r="F56" s="17"/>
      <c r="G56" s="17"/>
      <c r="H56" s="17">
        <f t="shared" si="0"/>
        <v>538.88000000000045</v>
      </c>
      <c r="I56" s="17">
        <f t="shared" si="1"/>
        <v>-834.4499999999997</v>
      </c>
      <c r="J56" s="17">
        <f t="shared" si="2"/>
        <v>538.88000000000045</v>
      </c>
      <c r="K56" s="17">
        <v>1360.33</v>
      </c>
      <c r="L56" s="17">
        <f t="shared" si="3"/>
        <v>525.88000000000045</v>
      </c>
      <c r="M56" s="17" t="s">
        <v>204</v>
      </c>
    </row>
    <row r="57" spans="1:13" x14ac:dyDescent="0.25">
      <c r="A57" s="14">
        <v>52</v>
      </c>
      <c r="B57" s="15">
        <v>40430</v>
      </c>
      <c r="C57" s="15">
        <v>40456</v>
      </c>
      <c r="D57" s="15"/>
      <c r="E57" s="16" t="s">
        <v>21</v>
      </c>
      <c r="F57" s="17"/>
      <c r="G57" s="17">
        <v>1.19</v>
      </c>
      <c r="H57" s="17">
        <f t="shared" si="0"/>
        <v>540.0700000000005</v>
      </c>
      <c r="I57" s="17">
        <f t="shared" si="1"/>
        <v>-833.25999999999965</v>
      </c>
      <c r="J57" s="17">
        <f t="shared" si="2"/>
        <v>540.0700000000005</v>
      </c>
      <c r="K57" s="17">
        <v>1360.33</v>
      </c>
      <c r="L57" s="17">
        <f t="shared" si="3"/>
        <v>527.0700000000005</v>
      </c>
      <c r="M57" s="17"/>
    </row>
    <row r="58" spans="1:13" x14ac:dyDescent="0.25">
      <c r="A58" s="14">
        <v>53</v>
      </c>
      <c r="B58" s="15">
        <v>40431</v>
      </c>
      <c r="C58" s="15">
        <v>40456</v>
      </c>
      <c r="D58" s="15"/>
      <c r="E58" s="16" t="s">
        <v>21</v>
      </c>
      <c r="F58" s="17"/>
      <c r="G58" s="17">
        <v>2.08</v>
      </c>
      <c r="H58" s="17">
        <f t="shared" si="0"/>
        <v>542.15000000000055</v>
      </c>
      <c r="I58" s="17">
        <f t="shared" si="1"/>
        <v>-831.17999999999961</v>
      </c>
      <c r="J58" s="17">
        <f t="shared" si="2"/>
        <v>542.15000000000055</v>
      </c>
      <c r="K58" s="17">
        <v>1360.33</v>
      </c>
      <c r="L58" s="17">
        <f t="shared" si="3"/>
        <v>529.15000000000055</v>
      </c>
      <c r="M58" s="17"/>
    </row>
    <row r="59" spans="1:13" x14ac:dyDescent="0.25">
      <c r="A59" s="14">
        <v>54</v>
      </c>
      <c r="B59" s="15">
        <v>40456</v>
      </c>
      <c r="C59" s="15">
        <v>40456</v>
      </c>
      <c r="D59" s="15"/>
      <c r="E59" s="16" t="s">
        <v>22</v>
      </c>
      <c r="F59" s="17"/>
      <c r="G59" s="17">
        <v>206.95</v>
      </c>
      <c r="H59" s="17">
        <f t="shared" si="0"/>
        <v>749.10000000000059</v>
      </c>
      <c r="I59" s="17">
        <f t="shared" si="1"/>
        <v>-624.22999999999956</v>
      </c>
      <c r="J59" s="17">
        <f t="shared" si="2"/>
        <v>749.10000000000059</v>
      </c>
      <c r="K59" s="17">
        <v>1360.33</v>
      </c>
      <c r="L59" s="17">
        <f t="shared" si="3"/>
        <v>736.10000000000059</v>
      </c>
      <c r="M59" s="17"/>
    </row>
    <row r="60" spans="1:13" x14ac:dyDescent="0.25">
      <c r="A60" s="14">
        <v>55</v>
      </c>
      <c r="B60" s="15">
        <v>40456</v>
      </c>
      <c r="C60" s="15"/>
      <c r="D60" s="15">
        <v>40476</v>
      </c>
      <c r="E60" s="16" t="s">
        <v>205</v>
      </c>
      <c r="F60" s="17"/>
      <c r="G60" s="17"/>
      <c r="H60" s="17">
        <f t="shared" si="0"/>
        <v>749.10000000000059</v>
      </c>
      <c r="I60" s="17">
        <f t="shared" si="1"/>
        <v>-624.22999999999956</v>
      </c>
      <c r="J60" s="17">
        <f t="shared" si="2"/>
        <v>749.10000000000059</v>
      </c>
      <c r="K60" s="17">
        <v>1360.33</v>
      </c>
      <c r="L60" s="17">
        <f t="shared" si="3"/>
        <v>736.10000000000059</v>
      </c>
      <c r="M60" s="17" t="s">
        <v>206</v>
      </c>
    </row>
    <row r="61" spans="1:13" x14ac:dyDescent="0.25">
      <c r="A61" s="14">
        <v>56</v>
      </c>
      <c r="B61" s="15">
        <v>40459</v>
      </c>
      <c r="C61" s="15">
        <v>40485</v>
      </c>
      <c r="D61" s="15"/>
      <c r="E61" s="16" t="s">
        <v>21</v>
      </c>
      <c r="F61" s="17"/>
      <c r="G61" s="17">
        <v>1.19</v>
      </c>
      <c r="H61" s="17">
        <f t="shared" si="0"/>
        <v>750.29000000000065</v>
      </c>
      <c r="I61" s="17">
        <f t="shared" si="1"/>
        <v>-623.03999999999951</v>
      </c>
      <c r="J61" s="17">
        <f t="shared" si="2"/>
        <v>750.29000000000065</v>
      </c>
      <c r="K61" s="17">
        <v>1360.33</v>
      </c>
      <c r="L61" s="17">
        <f t="shared" si="3"/>
        <v>737.29000000000065</v>
      </c>
      <c r="M61" s="17"/>
    </row>
    <row r="62" spans="1:13" x14ac:dyDescent="0.25">
      <c r="A62" s="14">
        <v>57</v>
      </c>
      <c r="B62" s="15">
        <v>40462</v>
      </c>
      <c r="C62" s="15">
        <v>40485</v>
      </c>
      <c r="D62" s="15"/>
      <c r="E62" s="16" t="s">
        <v>21</v>
      </c>
      <c r="F62" s="17"/>
      <c r="G62" s="17">
        <v>4.2</v>
      </c>
      <c r="H62" s="17">
        <f t="shared" si="0"/>
        <v>754.49000000000069</v>
      </c>
      <c r="I62" s="17">
        <f t="shared" si="1"/>
        <v>-618.83999999999946</v>
      </c>
      <c r="J62" s="17">
        <f t="shared" si="2"/>
        <v>754.49000000000069</v>
      </c>
      <c r="K62" s="17">
        <v>1360.33</v>
      </c>
      <c r="L62" s="17">
        <f t="shared" si="3"/>
        <v>741.49000000000069</v>
      </c>
      <c r="M62" s="17"/>
    </row>
    <row r="63" spans="1:13" x14ac:dyDescent="0.25">
      <c r="A63" s="14">
        <v>58</v>
      </c>
      <c r="B63" s="15">
        <v>40464</v>
      </c>
      <c r="C63" s="15">
        <v>40485</v>
      </c>
      <c r="D63" s="15"/>
      <c r="E63" s="16" t="s">
        <v>32</v>
      </c>
      <c r="F63" s="17">
        <v>755</v>
      </c>
      <c r="G63" s="17"/>
      <c r="H63" s="17">
        <f t="shared" si="0"/>
        <v>-0.50999999999930878</v>
      </c>
      <c r="I63" s="17">
        <f t="shared" si="1"/>
        <v>-1373.8399999999995</v>
      </c>
      <c r="J63" s="17">
        <f t="shared" si="2"/>
        <v>-0.50999999999930878</v>
      </c>
      <c r="K63" s="17">
        <v>1360.33</v>
      </c>
      <c r="L63" s="17">
        <f t="shared" si="3"/>
        <v>-13.509999999999309</v>
      </c>
      <c r="M63" s="17"/>
    </row>
    <row r="64" spans="1:13" x14ac:dyDescent="0.25">
      <c r="A64" s="14">
        <v>59</v>
      </c>
      <c r="B64" s="15">
        <v>40485</v>
      </c>
      <c r="C64" s="15">
        <v>40485</v>
      </c>
      <c r="D64" s="15"/>
      <c r="E64" s="16" t="s">
        <v>22</v>
      </c>
      <c r="F64" s="17"/>
      <c r="G64" s="17">
        <v>225.37</v>
      </c>
      <c r="H64" s="17">
        <f t="shared" si="0"/>
        <v>224.8600000000007</v>
      </c>
      <c r="I64" s="17">
        <f t="shared" si="1"/>
        <v>-1148.4699999999993</v>
      </c>
      <c r="J64" s="17">
        <f t="shared" si="2"/>
        <v>224.8600000000007</v>
      </c>
      <c r="K64" s="17">
        <v>1360.33</v>
      </c>
      <c r="L64" s="17">
        <f t="shared" si="3"/>
        <v>211.8600000000007</v>
      </c>
      <c r="M64" s="17"/>
    </row>
    <row r="65" spans="1:13" x14ac:dyDescent="0.25">
      <c r="A65" s="14">
        <v>60</v>
      </c>
      <c r="B65" s="15">
        <v>40485</v>
      </c>
      <c r="C65" s="15"/>
      <c r="D65" s="15">
        <v>40506</v>
      </c>
      <c r="E65" s="16" t="s">
        <v>207</v>
      </c>
      <c r="F65" s="17"/>
      <c r="G65" s="17"/>
      <c r="H65" s="17">
        <f t="shared" si="0"/>
        <v>224.8600000000007</v>
      </c>
      <c r="I65" s="17">
        <f t="shared" si="1"/>
        <v>-1148.4699999999993</v>
      </c>
      <c r="J65" s="17">
        <f t="shared" si="2"/>
        <v>224.8600000000007</v>
      </c>
      <c r="K65" s="17">
        <v>1360.33</v>
      </c>
      <c r="L65" s="17">
        <f t="shared" si="3"/>
        <v>211.8600000000007</v>
      </c>
      <c r="M65" s="17" t="s">
        <v>208</v>
      </c>
    </row>
    <row r="66" spans="1:13" x14ac:dyDescent="0.25">
      <c r="A66" s="14">
        <v>61</v>
      </c>
      <c r="B66" s="15">
        <v>40518</v>
      </c>
      <c r="C66" s="15">
        <v>40518</v>
      </c>
      <c r="D66" s="15"/>
      <c r="E66" s="16" t="s">
        <v>22</v>
      </c>
      <c r="F66" s="17"/>
      <c r="G66" s="17">
        <v>378.36</v>
      </c>
      <c r="H66" s="17">
        <f t="shared" si="0"/>
        <v>603.22000000000071</v>
      </c>
      <c r="I66" s="17">
        <f t="shared" si="1"/>
        <v>-770.10999999999933</v>
      </c>
      <c r="J66" s="17">
        <f t="shared" si="2"/>
        <v>603.22000000000071</v>
      </c>
      <c r="K66" s="17">
        <v>1360.33</v>
      </c>
      <c r="L66" s="17">
        <f t="shared" si="3"/>
        <v>590.22000000000071</v>
      </c>
      <c r="M66" s="17"/>
    </row>
    <row r="67" spans="1:13" x14ac:dyDescent="0.25">
      <c r="A67" s="14">
        <v>62</v>
      </c>
      <c r="B67" s="15">
        <v>40518</v>
      </c>
      <c r="C67" s="15"/>
      <c r="D67" s="15">
        <v>40539</v>
      </c>
      <c r="E67" s="16" t="s">
        <v>209</v>
      </c>
      <c r="F67" s="17"/>
      <c r="G67" s="17"/>
      <c r="H67" s="17">
        <f t="shared" si="0"/>
        <v>603.22000000000071</v>
      </c>
      <c r="I67" s="17">
        <f t="shared" si="1"/>
        <v>-770.10999999999933</v>
      </c>
      <c r="J67" s="17">
        <f t="shared" si="2"/>
        <v>603.22000000000071</v>
      </c>
      <c r="K67" s="17">
        <v>1360.33</v>
      </c>
      <c r="L67" s="17">
        <f t="shared" si="3"/>
        <v>590.22000000000071</v>
      </c>
      <c r="M67" s="17" t="s">
        <v>210</v>
      </c>
    </row>
    <row r="68" spans="1:13" x14ac:dyDescent="0.25">
      <c r="A68" s="14">
        <v>63</v>
      </c>
      <c r="B68" s="15">
        <v>40525</v>
      </c>
      <c r="C68" s="15">
        <v>40548</v>
      </c>
      <c r="D68" s="15"/>
      <c r="E68" s="16" t="s">
        <v>21</v>
      </c>
      <c r="F68" s="17"/>
      <c r="G68" s="17">
        <v>2.25</v>
      </c>
      <c r="H68" s="17">
        <f t="shared" si="0"/>
        <v>605.47000000000071</v>
      </c>
      <c r="I68" s="17">
        <f t="shared" si="1"/>
        <v>-767.85999999999933</v>
      </c>
      <c r="J68" s="17">
        <f t="shared" si="2"/>
        <v>605.47000000000071</v>
      </c>
      <c r="K68" s="17">
        <v>1360.33</v>
      </c>
      <c r="L68" s="17">
        <f t="shared" si="3"/>
        <v>592.47000000000071</v>
      </c>
      <c r="M68" s="17"/>
    </row>
    <row r="69" spans="1:13" x14ac:dyDescent="0.25">
      <c r="A69" s="14">
        <v>64</v>
      </c>
      <c r="B69" s="15">
        <v>40532</v>
      </c>
      <c r="C69" s="15"/>
      <c r="D69" s="15"/>
      <c r="E69" s="16" t="s">
        <v>32</v>
      </c>
      <c r="F69" s="17">
        <v>610</v>
      </c>
      <c r="G69" s="17"/>
      <c r="H69" s="17">
        <f t="shared" si="0"/>
        <v>-4.5299999999992906</v>
      </c>
      <c r="I69" s="17">
        <f t="shared" si="1"/>
        <v>-1377.8599999999992</v>
      </c>
      <c r="J69" s="17">
        <f t="shared" si="2"/>
        <v>-4.5299999999992906</v>
      </c>
      <c r="K69" s="17">
        <v>1360.33</v>
      </c>
      <c r="L69" s="17">
        <f t="shared" si="3"/>
        <v>-17.529999999999291</v>
      </c>
      <c r="M69" s="17"/>
    </row>
    <row r="70" spans="1:13" x14ac:dyDescent="0.25">
      <c r="A70" s="14">
        <v>65</v>
      </c>
      <c r="B70" s="15">
        <v>40544</v>
      </c>
      <c r="C70" s="15"/>
      <c r="D70" s="15"/>
      <c r="E70" s="16" t="s">
        <v>34</v>
      </c>
      <c r="F70" s="17">
        <v>0.52</v>
      </c>
      <c r="G70" s="17"/>
      <c r="H70" s="17">
        <f t="shared" si="0"/>
        <v>-5.0499999999992902</v>
      </c>
      <c r="I70" s="17">
        <f t="shared" si="1"/>
        <v>-1378.3799999999992</v>
      </c>
      <c r="J70" s="17">
        <f t="shared" si="2"/>
        <v>-5.0499999999992902</v>
      </c>
      <c r="K70" s="17">
        <v>1360.33</v>
      </c>
      <c r="L70" s="17">
        <f t="shared" si="3"/>
        <v>-18.04999999999929</v>
      </c>
      <c r="M70" s="17"/>
    </row>
    <row r="71" spans="1:13" x14ac:dyDescent="0.25">
      <c r="A71" s="14">
        <v>66</v>
      </c>
      <c r="B71" s="15">
        <v>40544</v>
      </c>
      <c r="C71" s="15"/>
      <c r="D71" s="15"/>
      <c r="E71" s="16" t="s">
        <v>34</v>
      </c>
      <c r="F71" s="17">
        <v>1.03</v>
      </c>
      <c r="G71" s="17"/>
      <c r="H71" s="17">
        <f t="shared" ref="H71:H101" si="4">H70-F71+G71</f>
        <v>-6.0799999999992904</v>
      </c>
      <c r="I71" s="17">
        <f t="shared" si="1"/>
        <v>-1379.4099999999992</v>
      </c>
      <c r="J71" s="17">
        <f t="shared" si="2"/>
        <v>-6.0799999999992904</v>
      </c>
      <c r="K71" s="17">
        <v>1360.33</v>
      </c>
      <c r="L71" s="17">
        <f t="shared" si="3"/>
        <v>-19.079999999999291</v>
      </c>
      <c r="M71" s="17"/>
    </row>
    <row r="72" spans="1:13" x14ac:dyDescent="0.25">
      <c r="A72" s="14">
        <v>67</v>
      </c>
      <c r="B72" s="15">
        <v>40548</v>
      </c>
      <c r="C72" s="15">
        <v>40548</v>
      </c>
      <c r="D72" s="15"/>
      <c r="E72" s="16" t="s">
        <v>22</v>
      </c>
      <c r="F72" s="17"/>
      <c r="G72" s="17">
        <v>434.02</v>
      </c>
      <c r="H72" s="17">
        <f t="shared" si="4"/>
        <v>427.94000000000068</v>
      </c>
      <c r="I72" s="17">
        <f t="shared" ref="I72:I101" si="5">I71-F72+G72</f>
        <v>-945.38999999999919</v>
      </c>
      <c r="J72" s="17">
        <f t="shared" ref="J72:J101" si="6">J71+G72-F72</f>
        <v>427.94000000000068</v>
      </c>
      <c r="K72" s="17">
        <v>1360.33</v>
      </c>
      <c r="L72" s="17">
        <f t="shared" ref="L72:L101" si="7">L71-F72+G72</f>
        <v>414.94000000000068</v>
      </c>
      <c r="M72" s="17"/>
    </row>
    <row r="73" spans="1:13" x14ac:dyDescent="0.25">
      <c r="A73" s="14">
        <v>68</v>
      </c>
      <c r="B73" s="15">
        <v>40548</v>
      </c>
      <c r="C73" s="15"/>
      <c r="D73" s="15">
        <v>40569</v>
      </c>
      <c r="E73" s="16" t="s">
        <v>211</v>
      </c>
      <c r="F73" s="17"/>
      <c r="G73" s="17"/>
      <c r="H73" s="17">
        <f t="shared" si="4"/>
        <v>427.94000000000068</v>
      </c>
      <c r="I73" s="17">
        <f t="shared" si="5"/>
        <v>-945.38999999999919</v>
      </c>
      <c r="J73" s="17">
        <f t="shared" si="6"/>
        <v>427.94000000000068</v>
      </c>
      <c r="K73" s="17">
        <v>1360.33</v>
      </c>
      <c r="L73" s="17">
        <f t="shared" si="7"/>
        <v>414.94000000000068</v>
      </c>
      <c r="M73" s="17" t="s">
        <v>212</v>
      </c>
    </row>
    <row r="74" spans="1:13" x14ac:dyDescent="0.25">
      <c r="A74" s="14">
        <v>69</v>
      </c>
      <c r="B74" s="15">
        <v>40577</v>
      </c>
      <c r="C74" s="15">
        <v>40577</v>
      </c>
      <c r="D74" s="15"/>
      <c r="E74" s="16" t="s">
        <v>22</v>
      </c>
      <c r="F74" s="17"/>
      <c r="G74" s="17">
        <v>368.81</v>
      </c>
      <c r="H74" s="17">
        <f t="shared" si="4"/>
        <v>796.75000000000068</v>
      </c>
      <c r="I74" s="17">
        <f t="shared" si="5"/>
        <v>-576.57999999999925</v>
      </c>
      <c r="J74" s="17">
        <f t="shared" si="6"/>
        <v>796.75000000000068</v>
      </c>
      <c r="K74" s="17">
        <v>1360.33</v>
      </c>
      <c r="L74" s="17">
        <f t="shared" si="7"/>
        <v>783.75000000000068</v>
      </c>
      <c r="M74" s="17"/>
    </row>
    <row r="75" spans="1:13" x14ac:dyDescent="0.25">
      <c r="A75" s="14">
        <v>70</v>
      </c>
      <c r="B75" s="15">
        <v>40577</v>
      </c>
      <c r="C75" s="15"/>
      <c r="D75" s="15">
        <v>40598</v>
      </c>
      <c r="E75" s="16" t="s">
        <v>213</v>
      </c>
      <c r="F75" s="17"/>
      <c r="G75" s="17"/>
      <c r="H75" s="17">
        <f t="shared" si="4"/>
        <v>796.75000000000068</v>
      </c>
      <c r="I75" s="17">
        <f t="shared" si="5"/>
        <v>-576.57999999999925</v>
      </c>
      <c r="J75" s="17">
        <f t="shared" si="6"/>
        <v>796.75000000000068</v>
      </c>
      <c r="K75" s="17">
        <v>1360.33</v>
      </c>
      <c r="L75" s="17">
        <f t="shared" si="7"/>
        <v>783.75000000000068</v>
      </c>
      <c r="M75" s="17" t="s">
        <v>214</v>
      </c>
    </row>
    <row r="76" spans="1:13" x14ac:dyDescent="0.25">
      <c r="A76" s="14">
        <v>71</v>
      </c>
      <c r="B76" s="15">
        <v>40584</v>
      </c>
      <c r="C76" s="15">
        <v>40609</v>
      </c>
      <c r="D76" s="15"/>
      <c r="E76" s="16" t="s">
        <v>21</v>
      </c>
      <c r="F76" s="17"/>
      <c r="G76" s="17">
        <v>4.28</v>
      </c>
      <c r="H76" s="17">
        <f t="shared" si="4"/>
        <v>801.03000000000065</v>
      </c>
      <c r="I76" s="17">
        <f t="shared" si="5"/>
        <v>-572.29999999999927</v>
      </c>
      <c r="J76" s="17">
        <f t="shared" si="6"/>
        <v>801.03000000000065</v>
      </c>
      <c r="K76" s="17">
        <v>1360.33</v>
      </c>
      <c r="L76" s="17">
        <f t="shared" si="7"/>
        <v>788.03000000000065</v>
      </c>
      <c r="M76" s="17"/>
    </row>
    <row r="77" spans="1:13" x14ac:dyDescent="0.25">
      <c r="A77" s="14">
        <v>72</v>
      </c>
      <c r="B77" s="15">
        <v>40609</v>
      </c>
      <c r="C77" s="15">
        <v>40609</v>
      </c>
      <c r="D77" s="15"/>
      <c r="E77" s="16" t="s">
        <v>22</v>
      </c>
      <c r="F77" s="17"/>
      <c r="G77" s="17">
        <v>411.29</v>
      </c>
      <c r="H77" s="17">
        <f t="shared" si="4"/>
        <v>1212.3200000000006</v>
      </c>
      <c r="I77" s="17">
        <f t="shared" si="5"/>
        <v>-161.00999999999925</v>
      </c>
      <c r="J77" s="17">
        <f t="shared" si="6"/>
        <v>1212.3200000000006</v>
      </c>
      <c r="K77" s="17">
        <v>1360.33</v>
      </c>
      <c r="L77" s="17">
        <f t="shared" si="7"/>
        <v>1199.3200000000006</v>
      </c>
      <c r="M77" s="17"/>
    </row>
    <row r="78" spans="1:13" x14ac:dyDescent="0.25">
      <c r="A78" s="14">
        <v>73</v>
      </c>
      <c r="B78" s="15">
        <v>40609</v>
      </c>
      <c r="C78" s="15"/>
      <c r="D78" s="15">
        <v>40627</v>
      </c>
      <c r="E78" s="16" t="s">
        <v>215</v>
      </c>
      <c r="F78" s="17"/>
      <c r="G78" s="17"/>
      <c r="H78" s="17">
        <f t="shared" si="4"/>
        <v>1212.3200000000006</v>
      </c>
      <c r="I78" s="17">
        <f t="shared" si="5"/>
        <v>-161.00999999999925</v>
      </c>
      <c r="J78" s="17">
        <f t="shared" si="6"/>
        <v>1212.3200000000006</v>
      </c>
      <c r="K78" s="17">
        <v>1360.33</v>
      </c>
      <c r="L78" s="17">
        <f t="shared" si="7"/>
        <v>1199.3200000000006</v>
      </c>
      <c r="M78" s="17" t="s">
        <v>216</v>
      </c>
    </row>
    <row r="79" spans="1:13" x14ac:dyDescent="0.25">
      <c r="A79" s="14">
        <v>74</v>
      </c>
      <c r="B79" s="15">
        <v>40613</v>
      </c>
      <c r="C79" s="15">
        <v>40638</v>
      </c>
      <c r="D79" s="15"/>
      <c r="E79" s="16" t="s">
        <v>21</v>
      </c>
      <c r="F79" s="17"/>
      <c r="G79" s="17">
        <v>3.69</v>
      </c>
      <c r="H79" s="17">
        <f t="shared" si="4"/>
        <v>1216.0100000000007</v>
      </c>
      <c r="I79" s="17">
        <f t="shared" si="5"/>
        <v>-157.31999999999925</v>
      </c>
      <c r="J79" s="17">
        <f t="shared" si="6"/>
        <v>1216.0100000000007</v>
      </c>
      <c r="K79" s="17">
        <v>1360.33</v>
      </c>
      <c r="L79" s="17">
        <f t="shared" si="7"/>
        <v>1203.0100000000007</v>
      </c>
      <c r="M79" s="17"/>
    </row>
    <row r="80" spans="1:13" x14ac:dyDescent="0.25">
      <c r="A80" s="14">
        <v>75</v>
      </c>
      <c r="B80" s="15">
        <v>40616</v>
      </c>
      <c r="C80" s="15">
        <v>40638</v>
      </c>
      <c r="D80" s="15"/>
      <c r="E80" s="16" t="s">
        <v>21</v>
      </c>
      <c r="F80" s="17"/>
      <c r="G80" s="17">
        <v>4.28</v>
      </c>
      <c r="H80" s="17">
        <f t="shared" si="4"/>
        <v>1220.2900000000006</v>
      </c>
      <c r="I80" s="17">
        <f t="shared" si="5"/>
        <v>-153.03999999999925</v>
      </c>
      <c r="J80" s="17">
        <f t="shared" si="6"/>
        <v>1220.2900000000006</v>
      </c>
      <c r="K80" s="17">
        <v>1360.33</v>
      </c>
      <c r="L80" s="17">
        <f t="shared" si="7"/>
        <v>1207.2900000000006</v>
      </c>
      <c r="M80" s="17"/>
    </row>
    <row r="81" spans="1:13" x14ac:dyDescent="0.25">
      <c r="A81" s="14">
        <v>76</v>
      </c>
      <c r="B81" s="15">
        <v>40638</v>
      </c>
      <c r="C81" s="15">
        <v>40638</v>
      </c>
      <c r="D81" s="15"/>
      <c r="E81" s="16" t="s">
        <v>22</v>
      </c>
      <c r="F81" s="17"/>
      <c r="G81" s="17">
        <v>346.45</v>
      </c>
      <c r="H81" s="17">
        <f t="shared" si="4"/>
        <v>1566.7400000000007</v>
      </c>
      <c r="I81" s="17">
        <f t="shared" si="5"/>
        <v>193.41000000000074</v>
      </c>
      <c r="J81" s="17">
        <f t="shared" si="6"/>
        <v>1566.7400000000007</v>
      </c>
      <c r="K81" s="17">
        <v>1360.33</v>
      </c>
      <c r="L81" s="17">
        <f t="shared" si="7"/>
        <v>1553.7400000000007</v>
      </c>
      <c r="M81" s="17"/>
    </row>
    <row r="82" spans="1:13" x14ac:dyDescent="0.25">
      <c r="A82" s="14">
        <v>77</v>
      </c>
      <c r="B82" s="15">
        <v>40638</v>
      </c>
      <c r="C82" s="15"/>
      <c r="D82" s="15">
        <v>40658</v>
      </c>
      <c r="E82" s="16" t="s">
        <v>217</v>
      </c>
      <c r="F82" s="17"/>
      <c r="G82" s="17"/>
      <c r="H82" s="17">
        <f t="shared" si="4"/>
        <v>1566.7400000000007</v>
      </c>
      <c r="I82" s="17">
        <f t="shared" si="5"/>
        <v>193.41000000000074</v>
      </c>
      <c r="J82" s="17">
        <f t="shared" si="6"/>
        <v>1566.7400000000007</v>
      </c>
      <c r="K82" s="17">
        <v>1360.33</v>
      </c>
      <c r="L82" s="17">
        <f t="shared" si="7"/>
        <v>1553.7400000000007</v>
      </c>
      <c r="M82" s="17" t="s">
        <v>218</v>
      </c>
    </row>
    <row r="83" spans="1:13" x14ac:dyDescent="0.25">
      <c r="A83" s="14">
        <v>78</v>
      </c>
      <c r="B83" s="15">
        <v>40644</v>
      </c>
      <c r="C83" s="15">
        <v>40667</v>
      </c>
      <c r="D83" s="15"/>
      <c r="E83" s="16" t="s">
        <v>21</v>
      </c>
      <c r="F83" s="17"/>
      <c r="G83" s="17">
        <v>7.84</v>
      </c>
      <c r="H83" s="17">
        <f t="shared" si="4"/>
        <v>1574.5800000000006</v>
      </c>
      <c r="I83" s="17">
        <f t="shared" si="5"/>
        <v>201.25000000000074</v>
      </c>
      <c r="J83" s="17">
        <f t="shared" si="6"/>
        <v>1574.5800000000006</v>
      </c>
      <c r="K83" s="17">
        <v>1360.33</v>
      </c>
      <c r="L83" s="17">
        <f t="shared" si="7"/>
        <v>1561.5800000000006</v>
      </c>
      <c r="M83" s="17"/>
    </row>
    <row r="84" spans="1:13" x14ac:dyDescent="0.25">
      <c r="A84" s="14">
        <v>79</v>
      </c>
      <c r="B84" s="15">
        <v>40645</v>
      </c>
      <c r="C84" s="15">
        <v>40667</v>
      </c>
      <c r="D84" s="15"/>
      <c r="E84" s="16" t="s">
        <v>21</v>
      </c>
      <c r="F84" s="17"/>
      <c r="G84" s="17">
        <v>4.28</v>
      </c>
      <c r="H84" s="17">
        <f t="shared" si="4"/>
        <v>1578.8600000000006</v>
      </c>
      <c r="I84" s="17">
        <f t="shared" si="5"/>
        <v>205.53000000000074</v>
      </c>
      <c r="J84" s="17">
        <f t="shared" si="6"/>
        <v>1578.8600000000006</v>
      </c>
      <c r="K84" s="17">
        <v>1360.33</v>
      </c>
      <c r="L84" s="17">
        <f t="shared" si="7"/>
        <v>1565.8600000000006</v>
      </c>
      <c r="M84" s="17"/>
    </row>
    <row r="85" spans="1:13" x14ac:dyDescent="0.25">
      <c r="A85" s="14">
        <v>80</v>
      </c>
      <c r="B85" s="15">
        <v>40667</v>
      </c>
      <c r="C85" s="15">
        <v>40667</v>
      </c>
      <c r="D85" s="15"/>
      <c r="E85" s="16" t="s">
        <v>22</v>
      </c>
      <c r="F85" s="17"/>
      <c r="G85" s="17">
        <v>280.08999999999997</v>
      </c>
      <c r="H85" s="17">
        <f t="shared" si="4"/>
        <v>1858.9500000000005</v>
      </c>
      <c r="I85" s="17">
        <f t="shared" si="5"/>
        <v>485.62000000000069</v>
      </c>
      <c r="J85" s="17">
        <f t="shared" si="6"/>
        <v>1858.9500000000005</v>
      </c>
      <c r="K85" s="17">
        <v>1360.33</v>
      </c>
      <c r="L85" s="17">
        <f t="shared" si="7"/>
        <v>1845.9500000000005</v>
      </c>
      <c r="M85" s="17"/>
    </row>
    <row r="86" spans="1:13" x14ac:dyDescent="0.25">
      <c r="A86" s="14">
        <v>81</v>
      </c>
      <c r="B86" s="15">
        <v>40667</v>
      </c>
      <c r="C86" s="15"/>
      <c r="D86" s="15">
        <v>40687</v>
      </c>
      <c r="E86" s="16" t="s">
        <v>219</v>
      </c>
      <c r="F86" s="17"/>
      <c r="G86" s="17"/>
      <c r="H86" s="17">
        <f t="shared" si="4"/>
        <v>1858.9500000000005</v>
      </c>
      <c r="I86" s="17">
        <f t="shared" si="5"/>
        <v>485.62000000000069</v>
      </c>
      <c r="J86" s="17">
        <f t="shared" si="6"/>
        <v>1858.9500000000005</v>
      </c>
      <c r="K86" s="17">
        <v>1360.33</v>
      </c>
      <c r="L86" s="17">
        <f t="shared" si="7"/>
        <v>1845.9500000000005</v>
      </c>
      <c r="M86" s="17" t="s">
        <v>220</v>
      </c>
    </row>
    <row r="87" spans="1:13" x14ac:dyDescent="0.25">
      <c r="A87" s="14">
        <v>82</v>
      </c>
      <c r="B87" s="15">
        <v>40680</v>
      </c>
      <c r="C87" s="15"/>
      <c r="D87" s="15"/>
      <c r="E87" s="16" t="s">
        <v>172</v>
      </c>
      <c r="F87" s="17"/>
      <c r="G87" s="17"/>
      <c r="H87" s="17">
        <f t="shared" si="4"/>
        <v>1858.9500000000005</v>
      </c>
      <c r="I87" s="17">
        <f t="shared" si="5"/>
        <v>485.62000000000069</v>
      </c>
      <c r="J87" s="17">
        <f t="shared" si="6"/>
        <v>1858.9500000000005</v>
      </c>
      <c r="K87" s="17">
        <v>1360.33</v>
      </c>
      <c r="L87" s="17">
        <f t="shared" si="7"/>
        <v>1845.9500000000005</v>
      </c>
      <c r="M87" s="17"/>
    </row>
    <row r="88" spans="1:13" x14ac:dyDescent="0.25">
      <c r="A88" s="14">
        <v>83</v>
      </c>
      <c r="B88" s="15">
        <v>40680</v>
      </c>
      <c r="C88" s="15"/>
      <c r="D88" s="15"/>
      <c r="E88" s="16" t="s">
        <v>170</v>
      </c>
      <c r="F88" s="17">
        <v>5622.88</v>
      </c>
      <c r="G88" s="17">
        <v>5622.88</v>
      </c>
      <c r="H88" s="17">
        <f>H86-F88+G88</f>
        <v>1858.9500000000007</v>
      </c>
      <c r="I88" s="17">
        <f>I86-F88+G88</f>
        <v>485.6200000000008</v>
      </c>
      <c r="J88" s="17">
        <f>J86+G88-F88</f>
        <v>1858.9500000000007</v>
      </c>
      <c r="K88" s="17">
        <v>1360.33</v>
      </c>
      <c r="L88" s="17">
        <f>L86-F88+G88</f>
        <v>1845.9500000000007</v>
      </c>
      <c r="M88" s="17"/>
    </row>
    <row r="89" spans="1:13" x14ac:dyDescent="0.25">
      <c r="A89" s="14">
        <v>84</v>
      </c>
      <c r="B89" s="15">
        <v>40680</v>
      </c>
      <c r="C89" s="15">
        <v>40424</v>
      </c>
      <c r="D89" s="15"/>
      <c r="E89" s="16" t="s">
        <v>221</v>
      </c>
      <c r="F89" s="17"/>
      <c r="G89" s="17">
        <v>391.3</v>
      </c>
      <c r="H89" s="17">
        <f t="shared" si="4"/>
        <v>2250.2500000000009</v>
      </c>
      <c r="I89" s="17">
        <f t="shared" si="5"/>
        <v>876.92000000000075</v>
      </c>
      <c r="J89" s="17">
        <f t="shared" si="6"/>
        <v>2250.2500000000009</v>
      </c>
      <c r="K89" s="17">
        <v>1360.33</v>
      </c>
      <c r="L89" s="17">
        <f t="shared" si="7"/>
        <v>2237.2500000000009</v>
      </c>
      <c r="M89" s="17"/>
    </row>
    <row r="90" spans="1:13" x14ac:dyDescent="0.25">
      <c r="A90" s="14">
        <v>85</v>
      </c>
      <c r="B90" s="15">
        <v>40680</v>
      </c>
      <c r="C90" s="15"/>
      <c r="D90" s="15"/>
      <c r="E90" s="16" t="s">
        <v>60</v>
      </c>
      <c r="F90" s="17">
        <v>74.06</v>
      </c>
      <c r="G90" s="17"/>
      <c r="H90" s="17">
        <f t="shared" si="4"/>
        <v>2176.190000000001</v>
      </c>
      <c r="I90" s="17">
        <f t="shared" si="5"/>
        <v>802.86000000000081</v>
      </c>
      <c r="J90" s="17">
        <f t="shared" si="6"/>
        <v>2176.190000000001</v>
      </c>
      <c r="K90" s="17">
        <v>1360.33</v>
      </c>
      <c r="L90" s="17">
        <f t="shared" si="7"/>
        <v>2163.190000000001</v>
      </c>
      <c r="M90" s="17"/>
    </row>
    <row r="91" spans="1:13" x14ac:dyDescent="0.25">
      <c r="A91" s="14">
        <v>86</v>
      </c>
      <c r="B91" s="15">
        <v>40680</v>
      </c>
      <c r="C91" s="15"/>
      <c r="D91" s="15"/>
      <c r="E91" s="16" t="s">
        <v>29</v>
      </c>
      <c r="F91" s="17"/>
      <c r="G91" s="17">
        <v>569</v>
      </c>
      <c r="H91" s="17">
        <f t="shared" si="4"/>
        <v>2745.190000000001</v>
      </c>
      <c r="I91" s="17">
        <f t="shared" si="5"/>
        <v>1371.8600000000008</v>
      </c>
      <c r="J91" s="17">
        <f t="shared" si="6"/>
        <v>2745.190000000001</v>
      </c>
      <c r="K91" s="17">
        <v>1360.33</v>
      </c>
      <c r="L91" s="17">
        <f t="shared" si="7"/>
        <v>2732.190000000001</v>
      </c>
      <c r="M91" s="17"/>
    </row>
    <row r="92" spans="1:13" x14ac:dyDescent="0.25">
      <c r="A92" s="14">
        <v>87</v>
      </c>
      <c r="B92" s="15">
        <v>40680</v>
      </c>
      <c r="C92" s="15"/>
      <c r="D92" s="15"/>
      <c r="E92" s="16" t="s">
        <v>34</v>
      </c>
      <c r="F92" s="17">
        <v>0.19</v>
      </c>
      <c r="G92" s="17"/>
      <c r="H92" s="17">
        <f t="shared" si="4"/>
        <v>2745.0000000000009</v>
      </c>
      <c r="I92" s="17">
        <f t="shared" si="5"/>
        <v>1371.6700000000008</v>
      </c>
      <c r="J92" s="17">
        <f t="shared" si="6"/>
        <v>2745.0000000000009</v>
      </c>
      <c r="K92" s="17">
        <v>1360.33</v>
      </c>
      <c r="L92" s="17">
        <f t="shared" si="7"/>
        <v>2732.0000000000009</v>
      </c>
      <c r="M92" s="17"/>
    </row>
    <row r="93" spans="1:13" x14ac:dyDescent="0.25">
      <c r="A93" s="14">
        <v>88</v>
      </c>
      <c r="B93" s="15">
        <v>40680</v>
      </c>
      <c r="C93" s="15"/>
      <c r="D93" s="15"/>
      <c r="E93" s="16" t="s">
        <v>34</v>
      </c>
      <c r="F93" s="17">
        <v>0.52</v>
      </c>
      <c r="G93" s="17"/>
      <c r="H93" s="17">
        <f t="shared" si="4"/>
        <v>2744.4800000000009</v>
      </c>
      <c r="I93" s="17">
        <f t="shared" si="5"/>
        <v>1371.1500000000008</v>
      </c>
      <c r="J93" s="17">
        <f t="shared" si="6"/>
        <v>2744.4800000000009</v>
      </c>
      <c r="K93" s="17">
        <v>1360.33</v>
      </c>
      <c r="L93" s="17">
        <f t="shared" si="7"/>
        <v>2731.4800000000009</v>
      </c>
      <c r="M93" s="17"/>
    </row>
    <row r="94" spans="1:13" x14ac:dyDescent="0.25">
      <c r="A94" s="14">
        <v>89</v>
      </c>
      <c r="B94" s="15">
        <v>40680</v>
      </c>
      <c r="C94" s="15"/>
      <c r="D94" s="15"/>
      <c r="E94" s="16" t="s">
        <v>46</v>
      </c>
      <c r="F94" s="17">
        <v>151</v>
      </c>
      <c r="G94" s="17"/>
      <c r="H94" s="17">
        <f t="shared" si="4"/>
        <v>2593.4800000000009</v>
      </c>
      <c r="I94" s="17">
        <f t="shared" si="5"/>
        <v>1220.1500000000008</v>
      </c>
      <c r="J94" s="17">
        <f t="shared" si="6"/>
        <v>2593.4800000000009</v>
      </c>
      <c r="K94" s="17">
        <v>1360.33</v>
      </c>
      <c r="L94" s="17">
        <f t="shared" si="7"/>
        <v>2580.4800000000009</v>
      </c>
      <c r="M94" s="17"/>
    </row>
    <row r="95" spans="1:13" x14ac:dyDescent="0.25">
      <c r="A95" s="14">
        <v>90</v>
      </c>
      <c r="B95" s="15">
        <v>40680</v>
      </c>
      <c r="C95" s="15"/>
      <c r="D95" s="15"/>
      <c r="E95" s="16" t="s">
        <v>46</v>
      </c>
      <c r="F95" s="17">
        <v>401</v>
      </c>
      <c r="G95" s="17"/>
      <c r="H95" s="17">
        <f t="shared" si="4"/>
        <v>2192.4800000000009</v>
      </c>
      <c r="I95" s="17">
        <f t="shared" si="5"/>
        <v>819.15000000000077</v>
      </c>
      <c r="J95" s="17">
        <f t="shared" si="6"/>
        <v>2192.4800000000009</v>
      </c>
      <c r="K95" s="17">
        <v>1360.33</v>
      </c>
      <c r="L95" s="17">
        <f t="shared" si="7"/>
        <v>2179.4800000000009</v>
      </c>
      <c r="M95" s="17"/>
    </row>
    <row r="96" spans="1:13" x14ac:dyDescent="0.25">
      <c r="A96" s="14">
        <v>91</v>
      </c>
      <c r="B96" s="15">
        <v>40695</v>
      </c>
      <c r="C96" s="15"/>
      <c r="D96" s="15"/>
      <c r="E96" s="16" t="s">
        <v>222</v>
      </c>
      <c r="F96" s="17"/>
      <c r="G96" s="17"/>
      <c r="H96" s="17">
        <f t="shared" si="4"/>
        <v>2192.4800000000009</v>
      </c>
      <c r="I96" s="17">
        <f t="shared" si="5"/>
        <v>819.15000000000077</v>
      </c>
      <c r="J96" s="17">
        <f t="shared" si="6"/>
        <v>2192.4800000000009</v>
      </c>
      <c r="K96" s="17">
        <v>1360.33</v>
      </c>
      <c r="L96" s="17">
        <f t="shared" si="7"/>
        <v>2179.4800000000009</v>
      </c>
      <c r="M96" s="17"/>
    </row>
    <row r="97" spans="1:13" x14ac:dyDescent="0.25">
      <c r="A97" s="14">
        <v>92</v>
      </c>
      <c r="B97" s="15">
        <v>40695</v>
      </c>
      <c r="C97" s="15"/>
      <c r="D97" s="15"/>
      <c r="E97" s="16" t="s">
        <v>32</v>
      </c>
      <c r="F97" s="17">
        <v>1000</v>
      </c>
      <c r="G97" s="17">
        <v>1000</v>
      </c>
      <c r="H97" s="17">
        <f>H95-F97+G97</f>
        <v>2192.4800000000009</v>
      </c>
      <c r="I97" s="17">
        <f>I95-F97+G97</f>
        <v>819.15000000000077</v>
      </c>
      <c r="J97" s="17">
        <f>J95+G97-F97</f>
        <v>2192.4800000000009</v>
      </c>
      <c r="K97" s="17">
        <v>1360.33</v>
      </c>
      <c r="L97" s="17">
        <f>L95-F97+G97</f>
        <v>2179.4800000000009</v>
      </c>
      <c r="M97" s="17"/>
    </row>
    <row r="98" spans="1:13" x14ac:dyDescent="0.25">
      <c r="A98" s="14">
        <v>93</v>
      </c>
      <c r="B98" s="15">
        <v>40696</v>
      </c>
      <c r="C98" s="15"/>
      <c r="D98" s="15"/>
      <c r="E98" s="16" t="s">
        <v>222</v>
      </c>
      <c r="F98" s="17"/>
      <c r="G98" s="17"/>
      <c r="H98" s="17">
        <f t="shared" ref="H98" si="8">H97-F98+G98</f>
        <v>2192.4800000000009</v>
      </c>
      <c r="I98" s="17">
        <f t="shared" ref="I98" si="9">I97-F98+G98</f>
        <v>819.15000000000077</v>
      </c>
      <c r="J98" s="17">
        <f t="shared" ref="J98" si="10">J97+G98-F98</f>
        <v>2192.4800000000009</v>
      </c>
      <c r="K98" s="17">
        <v>1360.33</v>
      </c>
      <c r="L98" s="17">
        <f t="shared" ref="L98" si="11">L97-F98+G98</f>
        <v>2179.4800000000009</v>
      </c>
      <c r="M98" s="17"/>
    </row>
    <row r="99" spans="1:13" x14ac:dyDescent="0.25">
      <c r="A99" s="14">
        <v>94</v>
      </c>
      <c r="B99" s="15">
        <v>40696</v>
      </c>
      <c r="C99" s="15"/>
      <c r="D99" s="15"/>
      <c r="E99" s="16" t="s">
        <v>223</v>
      </c>
      <c r="F99" s="17">
        <v>1000</v>
      </c>
      <c r="G99" s="17">
        <v>1000</v>
      </c>
      <c r="H99" s="17">
        <f>H97-F99+G99</f>
        <v>2192.4800000000009</v>
      </c>
      <c r="I99" s="17">
        <f>I97-F99+G99</f>
        <v>819.15000000000077</v>
      </c>
      <c r="J99" s="17">
        <f>J97+G99-F99</f>
        <v>2192.4800000000009</v>
      </c>
      <c r="K99" s="17">
        <v>1360.33</v>
      </c>
      <c r="L99" s="17">
        <f>L97-F99+G99</f>
        <v>2179.4800000000009</v>
      </c>
      <c r="M99" s="17"/>
    </row>
    <row r="100" spans="1:13" x14ac:dyDescent="0.25">
      <c r="A100" s="14">
        <v>95</v>
      </c>
      <c r="B100" s="15">
        <v>40697</v>
      </c>
      <c r="C100" s="15"/>
      <c r="D100" s="15"/>
      <c r="E100" s="16" t="s">
        <v>22</v>
      </c>
      <c r="F100" s="17"/>
      <c r="G100" s="17">
        <v>183.45</v>
      </c>
      <c r="H100" s="17">
        <f t="shared" si="4"/>
        <v>2375.9300000000007</v>
      </c>
      <c r="I100" s="17">
        <f t="shared" si="5"/>
        <v>1002.6000000000008</v>
      </c>
      <c r="J100" s="17">
        <f t="shared" si="6"/>
        <v>2375.9300000000007</v>
      </c>
      <c r="K100" s="17">
        <v>1360.33</v>
      </c>
      <c r="L100" s="17">
        <f t="shared" si="7"/>
        <v>2362.9300000000007</v>
      </c>
      <c r="M100" s="17"/>
    </row>
    <row r="101" spans="1:13" x14ac:dyDescent="0.25">
      <c r="A101" s="14">
        <v>96</v>
      </c>
      <c r="B101" s="15">
        <v>40703</v>
      </c>
      <c r="C101" s="15"/>
      <c r="D101" s="15"/>
      <c r="E101" s="16" t="s">
        <v>175</v>
      </c>
      <c r="F101" s="17"/>
      <c r="G101" s="17"/>
      <c r="H101" s="17">
        <f t="shared" si="4"/>
        <v>2375.9300000000007</v>
      </c>
      <c r="I101" s="17">
        <f t="shared" si="5"/>
        <v>1002.6000000000008</v>
      </c>
      <c r="J101" s="17">
        <f t="shared" si="6"/>
        <v>2375.9300000000007</v>
      </c>
      <c r="K101" s="17">
        <v>1360.33</v>
      </c>
      <c r="L101" s="17">
        <f t="shared" si="7"/>
        <v>2362.9300000000007</v>
      </c>
      <c r="M101" s="17" t="s">
        <v>87</v>
      </c>
    </row>
    <row r="102" spans="1:13" x14ac:dyDescent="0.25">
      <c r="A102" s="14">
        <v>97</v>
      </c>
      <c r="B102" s="15">
        <v>40729</v>
      </c>
      <c r="C102" s="15"/>
      <c r="D102" s="15"/>
      <c r="E102" s="16" t="s">
        <v>22</v>
      </c>
      <c r="F102" s="17"/>
      <c r="G102" s="17">
        <v>133.87</v>
      </c>
      <c r="H102" s="17">
        <f>H101-F102+G102</f>
        <v>2509.8000000000006</v>
      </c>
      <c r="I102" s="17">
        <f>I101-F102+G102</f>
        <v>1136.4700000000007</v>
      </c>
      <c r="J102" s="17">
        <f>J101+G102-F102</f>
        <v>2509.8000000000006</v>
      </c>
      <c r="K102" s="17">
        <v>1360.33</v>
      </c>
      <c r="L102" s="17">
        <f>L101-F102+G102</f>
        <v>2496.8000000000006</v>
      </c>
      <c r="M102" s="17"/>
    </row>
    <row r="103" spans="1:13" x14ac:dyDescent="0.25">
      <c r="A103" s="14">
        <v>98</v>
      </c>
      <c r="B103" s="15">
        <v>40742</v>
      </c>
      <c r="C103" s="15"/>
      <c r="D103" s="15"/>
      <c r="E103" s="16" t="s">
        <v>21</v>
      </c>
      <c r="F103" s="17"/>
      <c r="G103" s="17">
        <v>10</v>
      </c>
      <c r="H103" s="17">
        <f t="shared" ref="H103:H111" si="12">H102-F103+G103</f>
        <v>2519.8000000000006</v>
      </c>
      <c r="I103" s="17">
        <f t="shared" ref="I103:I111" si="13">I102-F103+G103</f>
        <v>1146.4700000000007</v>
      </c>
      <c r="J103" s="17">
        <f t="shared" ref="J103:J111" si="14">J102+G103-F103</f>
        <v>2519.8000000000006</v>
      </c>
      <c r="K103" s="17">
        <v>1360.33</v>
      </c>
      <c r="L103" s="17">
        <f t="shared" ref="L103:L111" si="15">L102-F103+G103</f>
        <v>2506.8000000000006</v>
      </c>
      <c r="M103" s="17"/>
    </row>
    <row r="104" spans="1:13" x14ac:dyDescent="0.25">
      <c r="A104" s="14">
        <v>99</v>
      </c>
      <c r="B104" s="15">
        <v>40758</v>
      </c>
      <c r="C104" s="15"/>
      <c r="D104" s="15"/>
      <c r="E104" s="16" t="s">
        <v>22</v>
      </c>
      <c r="F104" s="17"/>
      <c r="G104" s="17">
        <v>145.22</v>
      </c>
      <c r="H104" s="17">
        <f t="shared" si="12"/>
        <v>2665.0200000000004</v>
      </c>
      <c r="I104" s="17">
        <f t="shared" si="13"/>
        <v>1291.6900000000007</v>
      </c>
      <c r="J104" s="17">
        <f t="shared" si="14"/>
        <v>2665.0200000000004</v>
      </c>
      <c r="K104" s="17">
        <v>1360.33</v>
      </c>
      <c r="L104" s="17">
        <f t="shared" si="15"/>
        <v>2652.0200000000004</v>
      </c>
      <c r="M104" s="17"/>
    </row>
    <row r="105" spans="1:13" x14ac:dyDescent="0.25">
      <c r="A105" s="14">
        <v>100</v>
      </c>
      <c r="B105" s="15">
        <v>40771</v>
      </c>
      <c r="C105" s="15"/>
      <c r="D105" s="15"/>
      <c r="E105" s="16" t="s">
        <v>21</v>
      </c>
      <c r="F105" s="17"/>
      <c r="G105" s="17">
        <v>10</v>
      </c>
      <c r="H105" s="17">
        <f t="shared" si="12"/>
        <v>2675.0200000000004</v>
      </c>
      <c r="I105" s="17">
        <f t="shared" si="13"/>
        <v>1301.6900000000007</v>
      </c>
      <c r="J105" s="17">
        <f t="shared" si="14"/>
        <v>2675.0200000000004</v>
      </c>
      <c r="K105" s="17">
        <v>1360.33</v>
      </c>
      <c r="L105" s="17">
        <f t="shared" si="15"/>
        <v>2662.0200000000004</v>
      </c>
      <c r="M105" s="17"/>
    </row>
    <row r="106" spans="1:13" x14ac:dyDescent="0.25">
      <c r="A106" s="14">
        <v>101</v>
      </c>
      <c r="B106" s="15">
        <v>40788</v>
      </c>
      <c r="C106" s="15"/>
      <c r="D106" s="15"/>
      <c r="E106" s="16" t="s">
        <v>22</v>
      </c>
      <c r="F106" s="17"/>
      <c r="G106" s="17">
        <v>128.69999999999999</v>
      </c>
      <c r="H106" s="17">
        <f t="shared" si="12"/>
        <v>2803.7200000000003</v>
      </c>
      <c r="I106" s="17">
        <f t="shared" si="13"/>
        <v>1430.3900000000008</v>
      </c>
      <c r="J106" s="17">
        <f t="shared" si="14"/>
        <v>2803.7200000000003</v>
      </c>
      <c r="K106" s="17">
        <v>1360.33</v>
      </c>
      <c r="L106" s="17">
        <f t="shared" si="15"/>
        <v>2790.7200000000003</v>
      </c>
      <c r="M106" s="17"/>
    </row>
    <row r="107" spans="1:13" x14ac:dyDescent="0.25">
      <c r="A107" s="14">
        <v>102</v>
      </c>
      <c r="B107" s="15">
        <v>40801</v>
      </c>
      <c r="C107" s="15"/>
      <c r="D107" s="15"/>
      <c r="E107" s="16" t="s">
        <v>21</v>
      </c>
      <c r="F107" s="17"/>
      <c r="G107" s="17">
        <v>10</v>
      </c>
      <c r="H107" s="17">
        <f t="shared" si="12"/>
        <v>2813.7200000000003</v>
      </c>
      <c r="I107" s="17">
        <f t="shared" si="13"/>
        <v>1440.3900000000008</v>
      </c>
      <c r="J107" s="17">
        <f t="shared" si="14"/>
        <v>2813.7200000000003</v>
      </c>
      <c r="K107" s="17">
        <v>1360.33</v>
      </c>
      <c r="L107" s="17">
        <f t="shared" si="15"/>
        <v>2800.7200000000003</v>
      </c>
      <c r="M107" s="17"/>
    </row>
    <row r="108" spans="1:13" x14ac:dyDescent="0.25">
      <c r="A108" s="14">
        <v>103</v>
      </c>
      <c r="B108" s="15">
        <v>40820</v>
      </c>
      <c r="C108" s="15"/>
      <c r="D108" s="15"/>
      <c r="E108" s="16" t="s">
        <v>22</v>
      </c>
      <c r="F108" s="17"/>
      <c r="G108" s="17">
        <v>123.47</v>
      </c>
      <c r="H108" s="17">
        <f t="shared" si="12"/>
        <v>2937.19</v>
      </c>
      <c r="I108" s="17">
        <f t="shared" si="13"/>
        <v>1563.8600000000008</v>
      </c>
      <c r="J108" s="17">
        <f t="shared" si="14"/>
        <v>2937.19</v>
      </c>
      <c r="K108" s="17">
        <v>1360.33</v>
      </c>
      <c r="L108" s="17">
        <f t="shared" si="15"/>
        <v>2924.19</v>
      </c>
      <c r="M108" s="17"/>
    </row>
    <row r="109" spans="1:13" x14ac:dyDescent="0.25">
      <c r="A109" s="14">
        <v>104</v>
      </c>
      <c r="B109" s="15">
        <v>40830</v>
      </c>
      <c r="C109" s="15"/>
      <c r="D109" s="15"/>
      <c r="E109" s="16" t="s">
        <v>21</v>
      </c>
      <c r="F109" s="17"/>
      <c r="G109" s="17">
        <v>10</v>
      </c>
      <c r="H109" s="17">
        <f t="shared" si="12"/>
        <v>2947.19</v>
      </c>
      <c r="I109" s="17">
        <f t="shared" si="13"/>
        <v>1573.8600000000008</v>
      </c>
      <c r="J109" s="17">
        <f t="shared" si="14"/>
        <v>2947.19</v>
      </c>
      <c r="K109" s="17">
        <v>1360.33</v>
      </c>
      <c r="L109" s="17">
        <f t="shared" si="15"/>
        <v>2934.19</v>
      </c>
      <c r="M109" s="17"/>
    </row>
    <row r="110" spans="1:13" x14ac:dyDescent="0.25">
      <c r="A110" s="14">
        <v>105</v>
      </c>
      <c r="B110" s="15">
        <v>40850</v>
      </c>
      <c r="C110" s="15"/>
      <c r="D110" s="15"/>
      <c r="E110" s="16" t="s">
        <v>22</v>
      </c>
      <c r="F110" s="17"/>
      <c r="G110" s="17">
        <v>204.11</v>
      </c>
      <c r="H110" s="17">
        <f t="shared" si="12"/>
        <v>3151.3</v>
      </c>
      <c r="I110" s="17">
        <f t="shared" si="13"/>
        <v>1777.9700000000007</v>
      </c>
      <c r="J110" s="17">
        <f t="shared" si="14"/>
        <v>3151.3</v>
      </c>
      <c r="K110" s="17">
        <v>1360.33</v>
      </c>
      <c r="L110" s="17">
        <f t="shared" si="15"/>
        <v>3138.3</v>
      </c>
      <c r="M110" s="17"/>
    </row>
    <row r="111" spans="1:13" x14ac:dyDescent="0.25">
      <c r="A111" s="14">
        <v>106</v>
      </c>
      <c r="B111" s="15">
        <v>40862</v>
      </c>
      <c r="C111" s="15"/>
      <c r="D111" s="15"/>
      <c r="E111" s="16" t="s">
        <v>21</v>
      </c>
      <c r="F111" s="17"/>
      <c r="G111" s="17">
        <v>10</v>
      </c>
      <c r="H111" s="17">
        <f t="shared" si="12"/>
        <v>3161.3</v>
      </c>
      <c r="I111" s="17">
        <f t="shared" si="13"/>
        <v>1787.9700000000007</v>
      </c>
      <c r="J111" s="17">
        <f t="shared" si="14"/>
        <v>3161.3</v>
      </c>
      <c r="K111" s="17">
        <v>1360.33</v>
      </c>
      <c r="L111" s="17">
        <f t="shared" si="15"/>
        <v>3148.3</v>
      </c>
      <c r="M111" s="17"/>
    </row>
    <row r="112" spans="1:13" x14ac:dyDescent="0.25">
      <c r="B112" s="1"/>
      <c r="C112" s="1"/>
      <c r="D112" s="2"/>
    </row>
    <row r="113" spans="2:9" x14ac:dyDescent="0.25">
      <c r="B113" s="1"/>
      <c r="C113" s="1"/>
      <c r="D113" s="2"/>
      <c r="E113" s="5"/>
      <c r="F113" s="5"/>
      <c r="G113" s="5"/>
      <c r="H113" s="28" t="s">
        <v>3</v>
      </c>
      <c r="I113" s="28" t="s">
        <v>4</v>
      </c>
    </row>
    <row r="114" spans="2:9" x14ac:dyDescent="0.25">
      <c r="B114" s="1"/>
      <c r="C114" s="1"/>
      <c r="D114" s="2"/>
      <c r="E114" s="7" t="s">
        <v>9</v>
      </c>
      <c r="F114" s="8"/>
      <c r="G114" s="8"/>
      <c r="H114" s="3">
        <f>+H111</f>
        <v>3161.3</v>
      </c>
      <c r="I114" s="3">
        <f>+J111</f>
        <v>3161.3</v>
      </c>
    </row>
    <row r="115" spans="2:9" x14ac:dyDescent="0.25">
      <c r="B115" s="1"/>
      <c r="C115" s="1"/>
      <c r="D115" s="2"/>
      <c r="E115" s="7" t="s">
        <v>224</v>
      </c>
      <c r="F115" s="8"/>
      <c r="G115" s="8"/>
      <c r="H115" s="3">
        <v>-1360.33</v>
      </c>
      <c r="I115" s="3"/>
    </row>
    <row r="116" spans="2:9" x14ac:dyDescent="0.25">
      <c r="B116" s="1"/>
      <c r="C116" s="1"/>
      <c r="D116" s="2"/>
      <c r="E116" s="7" t="s">
        <v>225</v>
      </c>
      <c r="F116" s="8"/>
      <c r="G116" s="8"/>
      <c r="H116" s="3">
        <v>-13</v>
      </c>
      <c r="I116" s="3">
        <v>-13</v>
      </c>
    </row>
    <row r="117" spans="2:9" x14ac:dyDescent="0.25">
      <c r="B117" s="1"/>
      <c r="C117" s="1"/>
      <c r="E117" s="11" t="s">
        <v>5</v>
      </c>
      <c r="F117" s="12"/>
      <c r="G117" s="12"/>
      <c r="H117" s="13">
        <f>SUM(H114:H116)</f>
        <v>1787.9700000000003</v>
      </c>
      <c r="I117" s="13">
        <f>SUM(I114:I116)</f>
        <v>3148.3</v>
      </c>
    </row>
    <row r="118" spans="2:9" x14ac:dyDescent="0.25">
      <c r="E118" s="5"/>
      <c r="F118" s="5"/>
      <c r="G118" s="5"/>
      <c r="H118" s="5"/>
      <c r="I118" s="5"/>
    </row>
  </sheetData>
  <mergeCells count="14">
    <mergeCell ref="J3:J5"/>
    <mergeCell ref="K3:K5"/>
    <mergeCell ref="L3:L5"/>
    <mergeCell ref="M3:M5"/>
    <mergeCell ref="A1:M1"/>
    <mergeCell ref="A3:A5"/>
    <mergeCell ref="B3:B5"/>
    <mergeCell ref="C3:C5"/>
    <mergeCell ref="D3:D5"/>
    <mergeCell ref="E3:E5"/>
    <mergeCell ref="F3:F5"/>
    <mergeCell ref="G3:G5"/>
    <mergeCell ref="H3:H5"/>
    <mergeCell ref="I3:I5"/>
  </mergeCells>
  <pageMargins left="0.25" right="0.25" top="0.75" bottom="0.75" header="0.3" footer="0.3"/>
  <pageSetup paperSize="5" orientation="landscape" r:id="rId1"/>
  <headerFooter>
    <oddFooter>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5"/>
  <sheetViews>
    <sheetView view="pageLayout" zoomScaleNormal="100" workbookViewId="0">
      <selection activeCell="A9" sqref="A9"/>
    </sheetView>
  </sheetViews>
  <sheetFormatPr defaultColWidth="9.140625" defaultRowHeight="15" x14ac:dyDescent="0.25"/>
  <cols>
    <col min="1" max="1" width="5.7109375" customWidth="1"/>
    <col min="2" max="2" width="8.28515625" customWidth="1"/>
    <col min="3" max="3" width="7.7109375" customWidth="1"/>
    <col min="4" max="4" width="8.85546875" customWidth="1"/>
    <col min="5" max="5" width="22.7109375" customWidth="1"/>
    <col min="6" max="11" width="8.85546875" customWidth="1"/>
    <col min="12" max="12" width="9.42578125" customWidth="1"/>
    <col min="13" max="13" width="54.85546875" customWidth="1"/>
  </cols>
  <sheetData>
    <row r="1" spans="1:13" x14ac:dyDescent="0.25">
      <c r="A1" s="48" t="s">
        <v>226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</row>
    <row r="2" spans="1:13" x14ac:dyDescent="0.25">
      <c r="A2" s="4"/>
      <c r="B2" s="4"/>
    </row>
    <row r="3" spans="1:13" ht="15" customHeight="1" x14ac:dyDescent="0.25">
      <c r="A3" s="45" t="s">
        <v>10</v>
      </c>
      <c r="B3" s="45" t="s">
        <v>11</v>
      </c>
      <c r="C3" s="45" t="s">
        <v>12</v>
      </c>
      <c r="D3" s="45" t="s">
        <v>227</v>
      </c>
      <c r="E3" s="45" t="s">
        <v>13</v>
      </c>
      <c r="F3" s="45" t="s">
        <v>14</v>
      </c>
      <c r="G3" s="45" t="s">
        <v>15</v>
      </c>
      <c r="H3" s="45" t="s">
        <v>16</v>
      </c>
      <c r="I3" s="45" t="s">
        <v>17</v>
      </c>
      <c r="J3" s="45" t="s">
        <v>18</v>
      </c>
      <c r="K3" s="45" t="s">
        <v>97</v>
      </c>
      <c r="L3" s="45" t="s">
        <v>98</v>
      </c>
      <c r="M3" s="45" t="s">
        <v>99</v>
      </c>
    </row>
    <row r="4" spans="1:13" ht="15" customHeight="1" x14ac:dyDescent="0.25">
      <c r="A4" s="46"/>
      <c r="B4" s="46"/>
      <c r="C4" s="46"/>
      <c r="D4" s="46"/>
      <c r="E4" s="46"/>
      <c r="F4" s="46" t="s">
        <v>1</v>
      </c>
      <c r="G4" s="46" t="s">
        <v>2</v>
      </c>
      <c r="H4" s="46"/>
      <c r="I4" s="46"/>
      <c r="J4" s="46"/>
      <c r="K4" s="46" t="s">
        <v>100</v>
      </c>
      <c r="L4" s="46"/>
      <c r="M4" s="46"/>
    </row>
    <row r="5" spans="1:13" x14ac:dyDescent="0.25">
      <c r="A5" s="47"/>
      <c r="B5" s="47"/>
      <c r="C5" s="47"/>
      <c r="D5" s="47"/>
      <c r="E5" s="47"/>
      <c r="F5" s="47"/>
      <c r="G5" s="47"/>
      <c r="H5" s="47"/>
      <c r="I5" s="47"/>
      <c r="J5" s="47"/>
      <c r="K5" s="47" t="s">
        <v>101</v>
      </c>
      <c r="L5" s="47"/>
      <c r="M5" s="47"/>
    </row>
    <row r="6" spans="1:13" x14ac:dyDescent="0.25">
      <c r="A6" s="14">
        <v>1</v>
      </c>
      <c r="B6" s="29"/>
      <c r="C6" s="29"/>
      <c r="D6" s="30"/>
      <c r="E6" s="30" t="s">
        <v>0</v>
      </c>
      <c r="F6" s="3"/>
      <c r="G6" s="3"/>
      <c r="H6" s="3">
        <v>576.73</v>
      </c>
      <c r="I6" s="3">
        <v>576.73</v>
      </c>
      <c r="J6" s="3">
        <v>576.73</v>
      </c>
      <c r="K6" s="3">
        <v>0</v>
      </c>
      <c r="L6" s="3">
        <v>576.73</v>
      </c>
      <c r="M6" s="3" t="s">
        <v>228</v>
      </c>
    </row>
    <row r="7" spans="1:13" x14ac:dyDescent="0.25">
      <c r="A7" s="14">
        <v>2</v>
      </c>
      <c r="B7" s="29">
        <v>40092</v>
      </c>
      <c r="C7" s="29">
        <v>40092</v>
      </c>
      <c r="D7" s="29"/>
      <c r="E7" s="30" t="s">
        <v>22</v>
      </c>
      <c r="F7" s="3"/>
      <c r="G7" s="3">
        <v>131.58000000000001</v>
      </c>
      <c r="H7" s="3">
        <f>H6-F7+G7</f>
        <v>708.31000000000006</v>
      </c>
      <c r="I7" s="3">
        <f>I6-F7+G7</f>
        <v>708.31000000000006</v>
      </c>
      <c r="J7" s="3">
        <f>J6+G7-F7</f>
        <v>708.31000000000006</v>
      </c>
      <c r="K7" s="3">
        <v>0</v>
      </c>
      <c r="L7" s="3">
        <f>L6-F7+G7</f>
        <v>708.31000000000006</v>
      </c>
      <c r="M7" s="3"/>
    </row>
    <row r="8" spans="1:13" x14ac:dyDescent="0.25">
      <c r="A8" s="14">
        <v>3</v>
      </c>
      <c r="B8" s="29">
        <v>40092</v>
      </c>
      <c r="C8" s="29"/>
      <c r="D8" s="29">
        <v>40112</v>
      </c>
      <c r="E8" s="30" t="s">
        <v>229</v>
      </c>
      <c r="F8" s="3"/>
      <c r="G8" s="3"/>
      <c r="H8" s="3">
        <f t="shared" ref="H8:H24" si="0">H7-F8+G8</f>
        <v>708.31000000000006</v>
      </c>
      <c r="I8" s="3">
        <f t="shared" ref="I8:I11" si="1">I7-F8+G8</f>
        <v>708.31000000000006</v>
      </c>
      <c r="J8" s="3">
        <f t="shared" ref="J8:J71" si="2">J7+G8-F8</f>
        <v>708.31000000000006</v>
      </c>
      <c r="K8" s="3">
        <v>0</v>
      </c>
      <c r="L8" s="3">
        <f t="shared" ref="L8:L71" si="3">L7-F8+G8</f>
        <v>708.31000000000006</v>
      </c>
      <c r="M8" s="3"/>
    </row>
    <row r="9" spans="1:13" x14ac:dyDescent="0.25">
      <c r="A9" s="14">
        <v>4</v>
      </c>
      <c r="B9" s="29">
        <v>40094</v>
      </c>
      <c r="C9" s="29"/>
      <c r="D9" s="29">
        <v>40102</v>
      </c>
      <c r="E9" s="30" t="s">
        <v>230</v>
      </c>
      <c r="F9" s="3"/>
      <c r="G9" s="3"/>
      <c r="H9" s="3">
        <f t="shared" si="0"/>
        <v>708.31000000000006</v>
      </c>
      <c r="I9" s="3">
        <f t="shared" si="1"/>
        <v>708.31000000000006</v>
      </c>
      <c r="J9" s="3">
        <f t="shared" si="2"/>
        <v>708.31000000000006</v>
      </c>
      <c r="K9" s="3">
        <v>0</v>
      </c>
      <c r="L9" s="3">
        <f t="shared" si="3"/>
        <v>708.31000000000006</v>
      </c>
      <c r="M9" s="3" t="s">
        <v>231</v>
      </c>
    </row>
    <row r="10" spans="1:13" x14ac:dyDescent="0.25">
      <c r="A10" s="14">
        <v>5</v>
      </c>
      <c r="B10" s="29">
        <v>40095</v>
      </c>
      <c r="C10" s="29">
        <v>40121</v>
      </c>
      <c r="D10" s="29"/>
      <c r="E10" s="30" t="s">
        <v>21</v>
      </c>
      <c r="F10" s="3"/>
      <c r="G10" s="3">
        <v>2.89</v>
      </c>
      <c r="H10" s="3">
        <f t="shared" si="0"/>
        <v>711.2</v>
      </c>
      <c r="I10" s="3">
        <f t="shared" si="1"/>
        <v>711.2</v>
      </c>
      <c r="J10" s="3">
        <f t="shared" si="2"/>
        <v>711.2</v>
      </c>
      <c r="K10" s="3">
        <v>0</v>
      </c>
      <c r="L10" s="3">
        <f t="shared" si="3"/>
        <v>711.2</v>
      </c>
      <c r="M10" s="3"/>
    </row>
    <row r="11" spans="1:13" x14ac:dyDescent="0.25">
      <c r="A11" s="14">
        <v>6</v>
      </c>
      <c r="B11" s="29">
        <v>40098</v>
      </c>
      <c r="C11" s="29">
        <v>40121</v>
      </c>
      <c r="D11" s="29"/>
      <c r="E11" s="30" t="s">
        <v>21</v>
      </c>
      <c r="F11" s="3"/>
      <c r="G11" s="3">
        <v>2.83</v>
      </c>
      <c r="H11" s="3">
        <f t="shared" si="0"/>
        <v>714.03000000000009</v>
      </c>
      <c r="I11" s="3">
        <f t="shared" si="1"/>
        <v>714.03000000000009</v>
      </c>
      <c r="J11" s="3">
        <f t="shared" si="2"/>
        <v>714.03000000000009</v>
      </c>
      <c r="K11" s="3">
        <v>0</v>
      </c>
      <c r="L11" s="3">
        <f t="shared" si="3"/>
        <v>714.03000000000009</v>
      </c>
      <c r="M11" s="3"/>
    </row>
    <row r="12" spans="1:13" x14ac:dyDescent="0.25">
      <c r="A12" s="14">
        <v>7</v>
      </c>
      <c r="B12" s="29">
        <v>40106</v>
      </c>
      <c r="C12" s="29"/>
      <c r="D12" s="29"/>
      <c r="E12" s="30" t="s">
        <v>232</v>
      </c>
      <c r="F12" s="3"/>
      <c r="G12" s="3"/>
      <c r="H12" s="3">
        <f t="shared" si="0"/>
        <v>714.03000000000009</v>
      </c>
      <c r="I12" s="3">
        <f>I11-F12+G12-572.27</f>
        <v>141.7600000000001</v>
      </c>
      <c r="J12" s="3">
        <f t="shared" si="2"/>
        <v>714.03000000000009</v>
      </c>
      <c r="K12" s="3">
        <v>572.27</v>
      </c>
      <c r="L12" s="3">
        <f t="shared" si="3"/>
        <v>714.03000000000009</v>
      </c>
      <c r="M12" s="3" t="s">
        <v>233</v>
      </c>
    </row>
    <row r="13" spans="1:13" x14ac:dyDescent="0.25">
      <c r="A13" s="14">
        <v>8</v>
      </c>
      <c r="B13" s="29">
        <v>40107</v>
      </c>
      <c r="C13" s="29"/>
      <c r="D13" s="29"/>
      <c r="E13" s="30" t="s">
        <v>234</v>
      </c>
      <c r="F13" s="3"/>
      <c r="G13" s="3"/>
      <c r="H13" s="3">
        <f t="shared" si="0"/>
        <v>714.03000000000009</v>
      </c>
      <c r="I13" s="3">
        <f t="shared" ref="I13:I76" si="4">I12-F13+G13</f>
        <v>141.7600000000001</v>
      </c>
      <c r="J13" s="3">
        <f t="shared" si="2"/>
        <v>714.03000000000009</v>
      </c>
      <c r="K13" s="3">
        <v>572.27</v>
      </c>
      <c r="L13" s="3">
        <f t="shared" si="3"/>
        <v>714.03000000000009</v>
      </c>
      <c r="M13" s="3"/>
    </row>
    <row r="14" spans="1:13" x14ac:dyDescent="0.25">
      <c r="A14" s="14">
        <v>9</v>
      </c>
      <c r="B14" s="29">
        <v>40107</v>
      </c>
      <c r="C14" s="29">
        <v>40121</v>
      </c>
      <c r="D14" s="29"/>
      <c r="E14" s="30" t="s">
        <v>28</v>
      </c>
      <c r="F14" s="3"/>
      <c r="G14" s="3">
        <v>37</v>
      </c>
      <c r="H14" s="3">
        <f t="shared" si="0"/>
        <v>751.03000000000009</v>
      </c>
      <c r="I14" s="3">
        <f t="shared" si="4"/>
        <v>178.7600000000001</v>
      </c>
      <c r="J14" s="3">
        <f t="shared" si="2"/>
        <v>751.03000000000009</v>
      </c>
      <c r="K14" s="3">
        <v>572.27</v>
      </c>
      <c r="L14" s="3">
        <f t="shared" si="3"/>
        <v>751.03000000000009</v>
      </c>
      <c r="M14" s="3"/>
    </row>
    <row r="15" spans="1:13" x14ac:dyDescent="0.25">
      <c r="A15" s="14">
        <v>10</v>
      </c>
      <c r="B15" s="29">
        <v>40107</v>
      </c>
      <c r="C15" s="29">
        <v>40121</v>
      </c>
      <c r="D15" s="29"/>
      <c r="E15" s="30" t="s">
        <v>29</v>
      </c>
      <c r="F15" s="3"/>
      <c r="G15" s="3">
        <v>50</v>
      </c>
      <c r="H15" s="3">
        <f t="shared" si="0"/>
        <v>801.03000000000009</v>
      </c>
      <c r="I15" s="3">
        <f t="shared" si="4"/>
        <v>228.7600000000001</v>
      </c>
      <c r="J15" s="3">
        <f t="shared" si="2"/>
        <v>801.03000000000009</v>
      </c>
      <c r="K15" s="3">
        <v>572.27</v>
      </c>
      <c r="L15" s="3">
        <f t="shared" si="3"/>
        <v>801.03000000000009</v>
      </c>
      <c r="M15" s="3"/>
    </row>
    <row r="16" spans="1:13" x14ac:dyDescent="0.25">
      <c r="A16" s="14">
        <v>11</v>
      </c>
      <c r="B16" s="29">
        <v>40115</v>
      </c>
      <c r="C16" s="29">
        <v>40121</v>
      </c>
      <c r="D16" s="29"/>
      <c r="E16" s="30" t="s">
        <v>32</v>
      </c>
      <c r="F16" s="3">
        <v>572.27</v>
      </c>
      <c r="G16" s="3"/>
      <c r="H16" s="3">
        <f t="shared" si="0"/>
        <v>228.7600000000001</v>
      </c>
      <c r="I16" s="3">
        <f>I15-F16+G16+572.27</f>
        <v>228.7600000000001</v>
      </c>
      <c r="J16" s="3">
        <f t="shared" si="2"/>
        <v>228.7600000000001</v>
      </c>
      <c r="K16" s="3">
        <v>0</v>
      </c>
      <c r="L16" s="3">
        <f t="shared" si="3"/>
        <v>228.7600000000001</v>
      </c>
      <c r="M16" s="3" t="s">
        <v>235</v>
      </c>
    </row>
    <row r="17" spans="1:13" x14ac:dyDescent="0.25">
      <c r="A17" s="14">
        <v>12</v>
      </c>
      <c r="B17" s="29">
        <v>40121</v>
      </c>
      <c r="C17" s="29">
        <v>40121</v>
      </c>
      <c r="D17" s="29"/>
      <c r="E17" s="30" t="s">
        <v>22</v>
      </c>
      <c r="F17" s="3"/>
      <c r="G17" s="3">
        <v>114.04</v>
      </c>
      <c r="H17" s="3">
        <f t="shared" si="0"/>
        <v>342.80000000000013</v>
      </c>
      <c r="I17" s="3">
        <f t="shared" si="4"/>
        <v>342.80000000000013</v>
      </c>
      <c r="J17" s="3">
        <f t="shared" si="2"/>
        <v>342.80000000000013</v>
      </c>
      <c r="K17" s="3">
        <v>0</v>
      </c>
      <c r="L17" s="3">
        <f t="shared" si="3"/>
        <v>342.80000000000013</v>
      </c>
      <c r="M17" s="3"/>
    </row>
    <row r="18" spans="1:13" x14ac:dyDescent="0.25">
      <c r="A18" s="14">
        <v>13</v>
      </c>
      <c r="B18" s="29">
        <v>40121</v>
      </c>
      <c r="C18" s="29"/>
      <c r="D18" s="29">
        <v>40141</v>
      </c>
      <c r="E18" s="30" t="s">
        <v>236</v>
      </c>
      <c r="F18" s="3"/>
      <c r="G18" s="3"/>
      <c r="H18" s="3">
        <f t="shared" si="0"/>
        <v>342.80000000000013</v>
      </c>
      <c r="I18" s="3">
        <f t="shared" si="4"/>
        <v>342.80000000000013</v>
      </c>
      <c r="J18" s="3">
        <f t="shared" si="2"/>
        <v>342.80000000000013</v>
      </c>
      <c r="K18" s="3">
        <v>0</v>
      </c>
      <c r="L18" s="3">
        <f t="shared" si="3"/>
        <v>342.80000000000013</v>
      </c>
      <c r="M18" s="3"/>
    </row>
    <row r="19" spans="1:13" x14ac:dyDescent="0.25">
      <c r="A19" s="14">
        <v>14</v>
      </c>
      <c r="B19" s="29">
        <v>40127</v>
      </c>
      <c r="C19" s="29">
        <v>40154</v>
      </c>
      <c r="D19" s="29"/>
      <c r="E19" s="30" t="s">
        <v>21</v>
      </c>
      <c r="F19" s="3"/>
      <c r="G19" s="3">
        <v>1.36</v>
      </c>
      <c r="H19" s="3">
        <f t="shared" si="0"/>
        <v>344.16000000000014</v>
      </c>
      <c r="I19" s="3">
        <f t="shared" si="4"/>
        <v>344.16000000000014</v>
      </c>
      <c r="J19" s="3">
        <f t="shared" si="2"/>
        <v>344.16000000000014</v>
      </c>
      <c r="K19" s="3">
        <v>0</v>
      </c>
      <c r="L19" s="3">
        <f t="shared" si="3"/>
        <v>344.16000000000014</v>
      </c>
      <c r="M19" s="3"/>
    </row>
    <row r="20" spans="1:13" x14ac:dyDescent="0.25">
      <c r="A20" s="14">
        <v>15</v>
      </c>
      <c r="B20" s="29">
        <v>40154</v>
      </c>
      <c r="C20" s="29">
        <v>40154</v>
      </c>
      <c r="D20" s="29"/>
      <c r="E20" s="30" t="s">
        <v>22</v>
      </c>
      <c r="F20" s="3"/>
      <c r="G20" s="3">
        <v>143.75</v>
      </c>
      <c r="H20" s="3">
        <f t="shared" si="0"/>
        <v>487.91000000000014</v>
      </c>
      <c r="I20" s="3">
        <f t="shared" si="4"/>
        <v>487.91000000000014</v>
      </c>
      <c r="J20" s="3">
        <f t="shared" si="2"/>
        <v>487.91000000000014</v>
      </c>
      <c r="K20" s="3">
        <v>0</v>
      </c>
      <c r="L20" s="3">
        <f t="shared" si="3"/>
        <v>487.91000000000014</v>
      </c>
      <c r="M20" s="3"/>
    </row>
    <row r="21" spans="1:13" x14ac:dyDescent="0.25">
      <c r="A21" s="14">
        <v>16</v>
      </c>
      <c r="B21" s="29">
        <v>40154</v>
      </c>
      <c r="C21" s="29"/>
      <c r="D21" s="29">
        <v>40175</v>
      </c>
      <c r="E21" s="30" t="s">
        <v>237</v>
      </c>
      <c r="F21" s="3"/>
      <c r="G21" s="3"/>
      <c r="H21" s="3">
        <f t="shared" si="0"/>
        <v>487.91000000000014</v>
      </c>
      <c r="I21" s="3">
        <f t="shared" si="4"/>
        <v>487.91000000000014</v>
      </c>
      <c r="J21" s="3">
        <f t="shared" si="2"/>
        <v>487.91000000000014</v>
      </c>
      <c r="K21" s="3">
        <v>0</v>
      </c>
      <c r="L21" s="3">
        <f t="shared" si="3"/>
        <v>487.91000000000014</v>
      </c>
      <c r="M21" s="3"/>
    </row>
    <row r="22" spans="1:13" x14ac:dyDescent="0.25">
      <c r="A22" s="14">
        <v>17</v>
      </c>
      <c r="B22" s="29">
        <v>40157</v>
      </c>
      <c r="C22" s="29">
        <v>40184</v>
      </c>
      <c r="D22" s="29"/>
      <c r="E22" s="30" t="s">
        <v>32</v>
      </c>
      <c r="F22" s="3">
        <v>150</v>
      </c>
      <c r="G22" s="3"/>
      <c r="H22" s="3">
        <f t="shared" si="0"/>
        <v>337.91000000000014</v>
      </c>
      <c r="I22" s="3">
        <f t="shared" si="4"/>
        <v>337.91000000000014</v>
      </c>
      <c r="J22" s="3">
        <f t="shared" si="2"/>
        <v>337.91000000000014</v>
      </c>
      <c r="K22" s="3">
        <v>0</v>
      </c>
      <c r="L22" s="3">
        <f t="shared" si="3"/>
        <v>337.91000000000014</v>
      </c>
      <c r="M22" s="3"/>
    </row>
    <row r="23" spans="1:13" x14ac:dyDescent="0.25">
      <c r="A23" s="14">
        <v>18</v>
      </c>
      <c r="B23" s="29">
        <v>40158</v>
      </c>
      <c r="C23" s="29">
        <v>40184</v>
      </c>
      <c r="D23" s="29"/>
      <c r="E23" s="30" t="s">
        <v>21</v>
      </c>
      <c r="F23" s="3"/>
      <c r="G23" s="3">
        <v>1.43</v>
      </c>
      <c r="H23" s="3">
        <f t="shared" si="0"/>
        <v>339.34000000000015</v>
      </c>
      <c r="I23" s="3">
        <f t="shared" si="4"/>
        <v>339.34000000000015</v>
      </c>
      <c r="J23" s="3">
        <f t="shared" si="2"/>
        <v>339.34000000000015</v>
      </c>
      <c r="K23" s="3">
        <v>0</v>
      </c>
      <c r="L23" s="3">
        <f t="shared" si="3"/>
        <v>339.34000000000015</v>
      </c>
      <c r="M23" s="3"/>
    </row>
    <row r="24" spans="1:13" x14ac:dyDescent="0.25">
      <c r="A24" s="14">
        <v>19</v>
      </c>
      <c r="B24" s="31">
        <v>40165</v>
      </c>
      <c r="C24" s="29">
        <v>40184</v>
      </c>
      <c r="D24" s="29"/>
      <c r="E24" s="30" t="s">
        <v>37</v>
      </c>
      <c r="F24" s="3"/>
      <c r="G24" s="3">
        <v>13</v>
      </c>
      <c r="H24" s="3">
        <f t="shared" si="0"/>
        <v>352.34000000000015</v>
      </c>
      <c r="I24" s="3">
        <f>I23-F24+G24-13</f>
        <v>339.34000000000015</v>
      </c>
      <c r="J24" s="3">
        <f t="shared" si="2"/>
        <v>352.34000000000015</v>
      </c>
      <c r="K24" s="3">
        <v>0</v>
      </c>
      <c r="L24" s="3">
        <f>L23-F24+G24-13</f>
        <v>339.34000000000015</v>
      </c>
      <c r="M24" s="3" t="s">
        <v>238</v>
      </c>
    </row>
    <row r="25" spans="1:13" x14ac:dyDescent="0.25">
      <c r="A25" s="14">
        <v>20</v>
      </c>
      <c r="B25" s="29">
        <v>40168</v>
      </c>
      <c r="C25" s="29">
        <v>40184</v>
      </c>
      <c r="D25" s="29"/>
      <c r="E25" s="30" t="s">
        <v>32</v>
      </c>
      <c r="F25" s="3">
        <v>150</v>
      </c>
      <c r="G25" s="3"/>
      <c r="H25" s="3">
        <f>H24-F25+G25</f>
        <v>202.34000000000015</v>
      </c>
      <c r="I25" s="3">
        <f>I24-F25+G25</f>
        <v>189.34000000000015</v>
      </c>
      <c r="J25" s="3">
        <f t="shared" si="2"/>
        <v>202.34000000000015</v>
      </c>
      <c r="K25" s="3">
        <v>0</v>
      </c>
      <c r="L25" s="3">
        <f t="shared" si="3"/>
        <v>189.34000000000015</v>
      </c>
      <c r="M25" s="3"/>
    </row>
    <row r="26" spans="1:13" x14ac:dyDescent="0.25">
      <c r="A26" s="14">
        <v>21</v>
      </c>
      <c r="B26" s="29">
        <v>40179</v>
      </c>
      <c r="C26" s="29">
        <v>40184</v>
      </c>
      <c r="D26" s="29"/>
      <c r="E26" s="30" t="s">
        <v>34</v>
      </c>
      <c r="F26" s="3">
        <v>0.18</v>
      </c>
      <c r="G26" s="3"/>
      <c r="H26" s="3">
        <f>H25-F26+G26</f>
        <v>202.16000000000014</v>
      </c>
      <c r="I26" s="3">
        <f t="shared" si="4"/>
        <v>189.16000000000014</v>
      </c>
      <c r="J26" s="3">
        <f t="shared" si="2"/>
        <v>202.16000000000014</v>
      </c>
      <c r="K26" s="3">
        <v>0</v>
      </c>
      <c r="L26" s="3">
        <f t="shared" si="3"/>
        <v>189.16000000000014</v>
      </c>
      <c r="M26" s="3"/>
    </row>
    <row r="27" spans="1:13" x14ac:dyDescent="0.25">
      <c r="A27" s="14">
        <v>22</v>
      </c>
      <c r="B27" s="29">
        <v>40179</v>
      </c>
      <c r="C27" s="29">
        <v>40184</v>
      </c>
      <c r="D27" s="29"/>
      <c r="E27" s="30" t="s">
        <v>34</v>
      </c>
      <c r="F27" s="3">
        <v>1.43</v>
      </c>
      <c r="G27" s="3"/>
      <c r="H27" s="3">
        <f>H26-F27+G27</f>
        <v>200.73000000000013</v>
      </c>
      <c r="I27" s="3">
        <f t="shared" si="4"/>
        <v>187.73000000000013</v>
      </c>
      <c r="J27" s="3">
        <f t="shared" si="2"/>
        <v>200.73000000000013</v>
      </c>
      <c r="K27" s="3">
        <v>0</v>
      </c>
      <c r="L27" s="3">
        <f t="shared" si="3"/>
        <v>187.73000000000013</v>
      </c>
      <c r="M27" s="3"/>
    </row>
    <row r="28" spans="1:13" x14ac:dyDescent="0.25">
      <c r="A28" s="14">
        <v>23</v>
      </c>
      <c r="B28" s="29">
        <v>40184</v>
      </c>
      <c r="C28" s="29">
        <v>40184</v>
      </c>
      <c r="D28" s="29"/>
      <c r="E28" s="30" t="s">
        <v>22</v>
      </c>
      <c r="F28" s="3"/>
      <c r="G28" s="3">
        <v>212.1</v>
      </c>
      <c r="H28" s="3">
        <f t="shared" ref="H28:H91" si="5">H27-F28+G28</f>
        <v>412.83000000000015</v>
      </c>
      <c r="I28" s="3">
        <f t="shared" si="4"/>
        <v>399.83000000000015</v>
      </c>
      <c r="J28" s="3">
        <f t="shared" si="2"/>
        <v>412.83000000000015</v>
      </c>
      <c r="K28" s="3">
        <v>0</v>
      </c>
      <c r="L28" s="3">
        <f t="shared" si="3"/>
        <v>399.83000000000015</v>
      </c>
      <c r="M28" s="3"/>
    </row>
    <row r="29" spans="1:13" x14ac:dyDescent="0.25">
      <c r="A29" s="14">
        <v>24</v>
      </c>
      <c r="B29" s="29">
        <v>40184</v>
      </c>
      <c r="C29" s="29"/>
      <c r="D29" s="29">
        <v>40205</v>
      </c>
      <c r="E29" s="30" t="s">
        <v>239</v>
      </c>
      <c r="F29" s="3"/>
      <c r="G29" s="3"/>
      <c r="H29" s="3">
        <f t="shared" si="5"/>
        <v>412.83000000000015</v>
      </c>
      <c r="I29" s="3">
        <f t="shared" si="4"/>
        <v>399.83000000000015</v>
      </c>
      <c r="J29" s="3">
        <f t="shared" si="2"/>
        <v>412.83000000000015</v>
      </c>
      <c r="K29" s="3">
        <v>0</v>
      </c>
      <c r="L29" s="3">
        <f t="shared" si="3"/>
        <v>399.83000000000015</v>
      </c>
      <c r="M29" s="3" t="s">
        <v>240</v>
      </c>
    </row>
    <row r="30" spans="1:13" x14ac:dyDescent="0.25">
      <c r="A30" s="14">
        <v>25</v>
      </c>
      <c r="B30" s="29">
        <v>40191</v>
      </c>
      <c r="C30" s="29">
        <v>40213</v>
      </c>
      <c r="D30" s="29"/>
      <c r="E30" s="30" t="s">
        <v>21</v>
      </c>
      <c r="F30" s="3"/>
      <c r="G30" s="3">
        <v>1.44</v>
      </c>
      <c r="H30" s="3">
        <f t="shared" si="5"/>
        <v>414.27000000000015</v>
      </c>
      <c r="I30" s="3">
        <f t="shared" si="4"/>
        <v>401.27000000000015</v>
      </c>
      <c r="J30" s="3">
        <f t="shared" si="2"/>
        <v>414.27000000000015</v>
      </c>
      <c r="K30" s="3">
        <v>0</v>
      </c>
      <c r="L30" s="3">
        <f t="shared" si="3"/>
        <v>401.27000000000015</v>
      </c>
      <c r="M30" s="3"/>
    </row>
    <row r="31" spans="1:13" x14ac:dyDescent="0.25">
      <c r="A31" s="14">
        <v>26</v>
      </c>
      <c r="B31" s="29">
        <v>40206</v>
      </c>
      <c r="C31" s="29">
        <v>40213</v>
      </c>
      <c r="D31" s="29"/>
      <c r="E31" s="30" t="s">
        <v>37</v>
      </c>
      <c r="F31" s="3"/>
      <c r="G31" s="3">
        <v>13</v>
      </c>
      <c r="H31" s="3">
        <f t="shared" si="5"/>
        <v>427.27000000000015</v>
      </c>
      <c r="I31" s="3">
        <f>I30-F31+G31-13</f>
        <v>401.27000000000015</v>
      </c>
      <c r="J31" s="3">
        <f t="shared" si="2"/>
        <v>427.27000000000015</v>
      </c>
      <c r="K31" s="3">
        <v>0</v>
      </c>
      <c r="L31" s="3">
        <f>L30-F31+G31-13</f>
        <v>401.27000000000015</v>
      </c>
      <c r="M31" s="3" t="s">
        <v>238</v>
      </c>
    </row>
    <row r="32" spans="1:13" x14ac:dyDescent="0.25">
      <c r="A32" s="14">
        <v>27</v>
      </c>
      <c r="B32" s="29">
        <v>40207</v>
      </c>
      <c r="C32" s="29">
        <v>40213</v>
      </c>
      <c r="D32" s="29"/>
      <c r="E32" s="30" t="s">
        <v>32</v>
      </c>
      <c r="F32" s="3">
        <v>141</v>
      </c>
      <c r="G32" s="3"/>
      <c r="H32" s="3">
        <f t="shared" si="5"/>
        <v>286.27000000000015</v>
      </c>
      <c r="I32" s="3">
        <f t="shared" si="4"/>
        <v>260.27000000000015</v>
      </c>
      <c r="J32" s="3">
        <f t="shared" si="2"/>
        <v>286.27000000000015</v>
      </c>
      <c r="K32" s="3">
        <v>0</v>
      </c>
      <c r="L32" s="3">
        <f t="shared" si="3"/>
        <v>260.27000000000015</v>
      </c>
      <c r="M32" s="3"/>
    </row>
    <row r="33" spans="1:13" x14ac:dyDescent="0.25">
      <c r="A33" s="14">
        <v>28</v>
      </c>
      <c r="B33" s="29">
        <v>40213</v>
      </c>
      <c r="C33" s="29">
        <v>40213</v>
      </c>
      <c r="D33" s="29"/>
      <c r="E33" s="30" t="s">
        <v>22</v>
      </c>
      <c r="F33" s="3"/>
      <c r="G33" s="3">
        <v>151.82</v>
      </c>
      <c r="H33" s="3">
        <f t="shared" si="5"/>
        <v>438.09000000000015</v>
      </c>
      <c r="I33" s="3">
        <f t="shared" si="4"/>
        <v>412.09000000000015</v>
      </c>
      <c r="J33" s="3">
        <f t="shared" si="2"/>
        <v>438.09000000000015</v>
      </c>
      <c r="K33" s="3">
        <v>0</v>
      </c>
      <c r="L33" s="3">
        <f t="shared" si="3"/>
        <v>412.09000000000015</v>
      </c>
      <c r="M33" s="3"/>
    </row>
    <row r="34" spans="1:13" x14ac:dyDescent="0.25">
      <c r="A34" s="14">
        <v>29</v>
      </c>
      <c r="B34" s="29">
        <v>40213</v>
      </c>
      <c r="C34" s="29"/>
      <c r="D34" s="29">
        <v>40234</v>
      </c>
      <c r="E34" s="30" t="s">
        <v>241</v>
      </c>
      <c r="F34" s="3"/>
      <c r="G34" s="3"/>
      <c r="H34" s="3">
        <f t="shared" si="5"/>
        <v>438.09000000000015</v>
      </c>
      <c r="I34" s="3">
        <f t="shared" si="4"/>
        <v>412.09000000000015</v>
      </c>
      <c r="J34" s="3">
        <f t="shared" si="2"/>
        <v>438.09000000000015</v>
      </c>
      <c r="K34" s="3">
        <v>0</v>
      </c>
      <c r="L34" s="3">
        <f t="shared" si="3"/>
        <v>412.09000000000015</v>
      </c>
      <c r="M34" s="3" t="s">
        <v>242</v>
      </c>
    </row>
    <row r="35" spans="1:13" x14ac:dyDescent="0.25">
      <c r="A35" s="14">
        <v>30</v>
      </c>
      <c r="B35" s="29">
        <v>40220</v>
      </c>
      <c r="C35" s="29">
        <v>40245</v>
      </c>
      <c r="D35" s="29"/>
      <c r="E35" s="30" t="s">
        <v>21</v>
      </c>
      <c r="F35" s="3"/>
      <c r="G35" s="3">
        <v>2.27</v>
      </c>
      <c r="H35" s="3">
        <f t="shared" si="5"/>
        <v>440.36000000000013</v>
      </c>
      <c r="I35" s="3">
        <f t="shared" si="4"/>
        <v>414.36000000000013</v>
      </c>
      <c r="J35" s="3">
        <f t="shared" si="2"/>
        <v>440.36000000000013</v>
      </c>
      <c r="K35" s="3">
        <v>0</v>
      </c>
      <c r="L35" s="3">
        <f t="shared" si="3"/>
        <v>414.36000000000013</v>
      </c>
      <c r="M35" s="3"/>
    </row>
    <row r="36" spans="1:13" x14ac:dyDescent="0.25">
      <c r="A36" s="14">
        <v>31</v>
      </c>
      <c r="B36" s="29">
        <v>40221</v>
      </c>
      <c r="C36" s="29">
        <v>40245</v>
      </c>
      <c r="D36" s="29"/>
      <c r="E36" s="30" t="s">
        <v>21</v>
      </c>
      <c r="F36" s="3"/>
      <c r="G36" s="3">
        <v>0.03</v>
      </c>
      <c r="H36" s="3">
        <f t="shared" si="5"/>
        <v>440.3900000000001</v>
      </c>
      <c r="I36" s="3">
        <f t="shared" si="4"/>
        <v>414.3900000000001</v>
      </c>
      <c r="J36" s="3">
        <f t="shared" si="2"/>
        <v>440.3900000000001</v>
      </c>
      <c r="K36" s="3">
        <v>0</v>
      </c>
      <c r="L36" s="3">
        <f t="shared" si="3"/>
        <v>414.3900000000001</v>
      </c>
      <c r="M36" s="3"/>
    </row>
    <row r="37" spans="1:13" x14ac:dyDescent="0.25">
      <c r="A37" s="14">
        <v>32</v>
      </c>
      <c r="B37" s="29">
        <v>40228</v>
      </c>
      <c r="C37" s="29">
        <v>40245</v>
      </c>
      <c r="D37" s="29"/>
      <c r="E37" s="30" t="s">
        <v>32</v>
      </c>
      <c r="F37" s="3">
        <v>230</v>
      </c>
      <c r="G37" s="3"/>
      <c r="H37" s="3">
        <f t="shared" si="5"/>
        <v>210.3900000000001</v>
      </c>
      <c r="I37" s="3">
        <f t="shared" si="4"/>
        <v>184.3900000000001</v>
      </c>
      <c r="J37" s="3">
        <f t="shared" si="2"/>
        <v>210.3900000000001</v>
      </c>
      <c r="K37" s="3">
        <v>0</v>
      </c>
      <c r="L37" s="3">
        <f t="shared" si="3"/>
        <v>184.3900000000001</v>
      </c>
      <c r="M37" s="3"/>
    </row>
    <row r="38" spans="1:13" x14ac:dyDescent="0.25">
      <c r="A38" s="14">
        <v>33</v>
      </c>
      <c r="B38" s="29">
        <v>40228</v>
      </c>
      <c r="C38" s="29">
        <v>40245</v>
      </c>
      <c r="D38" s="29"/>
      <c r="E38" s="30" t="s">
        <v>37</v>
      </c>
      <c r="F38" s="3"/>
      <c r="G38" s="3">
        <v>13</v>
      </c>
      <c r="H38" s="3">
        <f t="shared" si="5"/>
        <v>223.3900000000001</v>
      </c>
      <c r="I38" s="3">
        <f>I37-F38+G38-13</f>
        <v>184.3900000000001</v>
      </c>
      <c r="J38" s="3">
        <f t="shared" si="2"/>
        <v>223.3900000000001</v>
      </c>
      <c r="K38" s="3">
        <v>0</v>
      </c>
      <c r="L38" s="3">
        <f>L37-F38+G38-13</f>
        <v>184.3900000000001</v>
      </c>
      <c r="M38" s="3" t="s">
        <v>88</v>
      </c>
    </row>
    <row r="39" spans="1:13" x14ac:dyDescent="0.25">
      <c r="A39" s="14">
        <v>34</v>
      </c>
      <c r="B39" s="29">
        <v>40245</v>
      </c>
      <c r="C39" s="29">
        <v>40245</v>
      </c>
      <c r="D39" s="29"/>
      <c r="E39" s="30" t="s">
        <v>22</v>
      </c>
      <c r="F39" s="3"/>
      <c r="G39" s="3">
        <v>155.78</v>
      </c>
      <c r="H39" s="3">
        <f t="shared" si="5"/>
        <v>379.17000000000007</v>
      </c>
      <c r="I39" s="3">
        <f t="shared" si="4"/>
        <v>340.17000000000007</v>
      </c>
      <c r="J39" s="3">
        <f t="shared" si="2"/>
        <v>379.17000000000007</v>
      </c>
      <c r="K39" s="3">
        <v>0</v>
      </c>
      <c r="L39" s="3">
        <f t="shared" si="3"/>
        <v>340.17000000000007</v>
      </c>
      <c r="M39" s="3"/>
    </row>
    <row r="40" spans="1:13" x14ac:dyDescent="0.25">
      <c r="A40" s="14">
        <v>35</v>
      </c>
      <c r="B40" s="29">
        <v>40245</v>
      </c>
      <c r="C40" s="29"/>
      <c r="D40" s="29">
        <v>40263</v>
      </c>
      <c r="E40" s="30" t="s">
        <v>243</v>
      </c>
      <c r="F40" s="3"/>
      <c r="G40" s="3"/>
      <c r="H40" s="3">
        <f t="shared" si="5"/>
        <v>379.17000000000007</v>
      </c>
      <c r="I40" s="3">
        <f t="shared" si="4"/>
        <v>340.17000000000007</v>
      </c>
      <c r="J40" s="3">
        <f t="shared" si="2"/>
        <v>379.17000000000007</v>
      </c>
      <c r="K40" s="3">
        <v>0</v>
      </c>
      <c r="L40" s="3">
        <f t="shared" si="3"/>
        <v>340.17000000000007</v>
      </c>
      <c r="M40" s="3" t="s">
        <v>244</v>
      </c>
    </row>
    <row r="41" spans="1:13" x14ac:dyDescent="0.25">
      <c r="A41" s="14">
        <v>36</v>
      </c>
      <c r="B41" s="29">
        <v>40249</v>
      </c>
      <c r="C41" s="29">
        <v>40274</v>
      </c>
      <c r="D41" s="29"/>
      <c r="E41" s="30" t="s">
        <v>21</v>
      </c>
      <c r="F41" s="3"/>
      <c r="G41" s="3">
        <v>1.66</v>
      </c>
      <c r="H41" s="3">
        <f t="shared" si="5"/>
        <v>380.8300000000001</v>
      </c>
      <c r="I41" s="3">
        <f t="shared" si="4"/>
        <v>341.8300000000001</v>
      </c>
      <c r="J41" s="3">
        <f t="shared" si="2"/>
        <v>380.8300000000001</v>
      </c>
      <c r="K41" s="3">
        <v>0</v>
      </c>
      <c r="L41" s="3">
        <f t="shared" si="3"/>
        <v>341.8300000000001</v>
      </c>
      <c r="M41" s="3"/>
    </row>
    <row r="42" spans="1:13" x14ac:dyDescent="0.25">
      <c r="A42" s="14">
        <v>37</v>
      </c>
      <c r="B42" s="29">
        <v>40260</v>
      </c>
      <c r="C42" s="29">
        <v>40274</v>
      </c>
      <c r="D42" s="29"/>
      <c r="E42" s="30" t="s">
        <v>28</v>
      </c>
      <c r="F42" s="3"/>
      <c r="G42" s="3">
        <v>37</v>
      </c>
      <c r="H42" s="3">
        <f t="shared" si="5"/>
        <v>417.8300000000001</v>
      </c>
      <c r="I42" s="3">
        <f>I41-F42+G42-37</f>
        <v>341.8300000000001</v>
      </c>
      <c r="J42" s="3">
        <f t="shared" si="2"/>
        <v>417.8300000000001</v>
      </c>
      <c r="K42" s="3">
        <v>0</v>
      </c>
      <c r="L42" s="3">
        <f>L41-F42+G42-37</f>
        <v>341.8300000000001</v>
      </c>
      <c r="M42" s="3" t="s">
        <v>245</v>
      </c>
    </row>
    <row r="43" spans="1:13" x14ac:dyDescent="0.25">
      <c r="A43" s="14">
        <v>38</v>
      </c>
      <c r="B43" s="29">
        <v>40260</v>
      </c>
      <c r="C43" s="29">
        <v>40274</v>
      </c>
      <c r="D43" s="29"/>
      <c r="E43" s="30" t="s">
        <v>32</v>
      </c>
      <c r="F43" s="3">
        <v>167</v>
      </c>
      <c r="G43" s="3"/>
      <c r="H43" s="3">
        <f t="shared" si="5"/>
        <v>250.8300000000001</v>
      </c>
      <c r="I43" s="3">
        <f t="shared" si="4"/>
        <v>174.8300000000001</v>
      </c>
      <c r="J43" s="3">
        <f t="shared" si="2"/>
        <v>250.8300000000001</v>
      </c>
      <c r="K43" s="3">
        <v>0</v>
      </c>
      <c r="L43" s="3">
        <f t="shared" si="3"/>
        <v>174.8300000000001</v>
      </c>
      <c r="M43" s="3"/>
    </row>
    <row r="44" spans="1:13" x14ac:dyDescent="0.25">
      <c r="A44" s="14">
        <v>39</v>
      </c>
      <c r="B44" s="29">
        <v>40274</v>
      </c>
      <c r="C44" s="29">
        <v>40274</v>
      </c>
      <c r="D44" s="29"/>
      <c r="E44" s="30" t="s">
        <v>22</v>
      </c>
      <c r="F44" s="3"/>
      <c r="G44" s="3">
        <v>195.05</v>
      </c>
      <c r="H44" s="3">
        <f t="shared" si="5"/>
        <v>445.88000000000011</v>
      </c>
      <c r="I44" s="3">
        <f t="shared" si="4"/>
        <v>369.88000000000011</v>
      </c>
      <c r="J44" s="3">
        <f t="shared" si="2"/>
        <v>445.88000000000011</v>
      </c>
      <c r="K44" s="3">
        <v>0</v>
      </c>
      <c r="L44" s="3">
        <f t="shared" si="3"/>
        <v>369.88000000000011</v>
      </c>
      <c r="M44" s="3"/>
    </row>
    <row r="45" spans="1:13" x14ac:dyDescent="0.25">
      <c r="A45" s="14">
        <v>40</v>
      </c>
      <c r="B45" s="29">
        <v>40274</v>
      </c>
      <c r="C45" s="29"/>
      <c r="D45" s="29">
        <v>40295</v>
      </c>
      <c r="E45" s="30" t="s">
        <v>246</v>
      </c>
      <c r="F45" s="3"/>
      <c r="G45" s="3"/>
      <c r="H45" s="3">
        <f t="shared" si="5"/>
        <v>445.88000000000011</v>
      </c>
      <c r="I45" s="3">
        <f t="shared" si="4"/>
        <v>369.88000000000011</v>
      </c>
      <c r="J45" s="3">
        <f t="shared" si="2"/>
        <v>445.88000000000011</v>
      </c>
      <c r="K45" s="3">
        <v>0</v>
      </c>
      <c r="L45" s="3">
        <f t="shared" si="3"/>
        <v>369.88000000000011</v>
      </c>
      <c r="M45" s="3" t="s">
        <v>247</v>
      </c>
    </row>
    <row r="46" spans="1:13" x14ac:dyDescent="0.25">
      <c r="A46" s="14">
        <v>41</v>
      </c>
      <c r="B46" s="29">
        <v>40280</v>
      </c>
      <c r="C46" s="29">
        <v>40304</v>
      </c>
      <c r="D46" s="29"/>
      <c r="E46" s="30" t="s">
        <v>21</v>
      </c>
      <c r="F46" s="3"/>
      <c r="G46" s="3">
        <v>2.12</v>
      </c>
      <c r="H46" s="3">
        <f t="shared" si="5"/>
        <v>448.00000000000011</v>
      </c>
      <c r="I46" s="3">
        <f t="shared" si="4"/>
        <v>372.00000000000011</v>
      </c>
      <c r="J46" s="3">
        <f t="shared" si="2"/>
        <v>448.00000000000011</v>
      </c>
      <c r="K46" s="3">
        <v>0</v>
      </c>
      <c r="L46" s="3">
        <f t="shared" si="3"/>
        <v>372.00000000000011</v>
      </c>
      <c r="M46" s="3"/>
    </row>
    <row r="47" spans="1:13" x14ac:dyDescent="0.25">
      <c r="A47" s="14">
        <v>42</v>
      </c>
      <c r="B47" s="29">
        <v>40298</v>
      </c>
      <c r="C47" s="29">
        <v>40304</v>
      </c>
      <c r="D47" s="29"/>
      <c r="E47" s="30" t="s">
        <v>37</v>
      </c>
      <c r="F47" s="3"/>
      <c r="G47" s="3">
        <v>13</v>
      </c>
      <c r="H47" s="3">
        <f t="shared" si="5"/>
        <v>461.00000000000011</v>
      </c>
      <c r="I47" s="3">
        <f>I46-F47+G47-13</f>
        <v>372.00000000000011</v>
      </c>
      <c r="J47" s="3">
        <f t="shared" si="2"/>
        <v>461.00000000000011</v>
      </c>
      <c r="K47" s="3">
        <v>0</v>
      </c>
      <c r="L47" s="3">
        <f>L46-F47+G47-13</f>
        <v>372.00000000000011</v>
      </c>
      <c r="M47" s="3" t="s">
        <v>238</v>
      </c>
    </row>
    <row r="48" spans="1:13" x14ac:dyDescent="0.25">
      <c r="A48" s="14">
        <v>43</v>
      </c>
      <c r="B48" s="29">
        <v>40301</v>
      </c>
      <c r="C48" s="29">
        <v>40304</v>
      </c>
      <c r="D48" s="29"/>
      <c r="E48" s="30" t="s">
        <v>81</v>
      </c>
      <c r="F48" s="3">
        <v>200</v>
      </c>
      <c r="G48" s="3"/>
      <c r="H48" s="3">
        <f t="shared" si="5"/>
        <v>261.00000000000011</v>
      </c>
      <c r="I48" s="3">
        <f t="shared" si="4"/>
        <v>172.00000000000011</v>
      </c>
      <c r="J48" s="3">
        <f t="shared" si="2"/>
        <v>261.00000000000011</v>
      </c>
      <c r="K48" s="3">
        <v>0</v>
      </c>
      <c r="L48" s="3">
        <f t="shared" si="3"/>
        <v>172.00000000000011</v>
      </c>
      <c r="M48" s="3"/>
    </row>
    <row r="49" spans="1:13" x14ac:dyDescent="0.25">
      <c r="A49" s="14">
        <v>44</v>
      </c>
      <c r="B49" s="29">
        <v>40304</v>
      </c>
      <c r="C49" s="29">
        <v>40304</v>
      </c>
      <c r="D49" s="29"/>
      <c r="E49" s="30" t="s">
        <v>22</v>
      </c>
      <c r="F49" s="3"/>
      <c r="G49" s="3">
        <v>182.26</v>
      </c>
      <c r="H49" s="3">
        <f t="shared" si="5"/>
        <v>443.2600000000001</v>
      </c>
      <c r="I49" s="3">
        <f t="shared" si="4"/>
        <v>354.2600000000001</v>
      </c>
      <c r="J49" s="3">
        <f t="shared" si="2"/>
        <v>443.2600000000001</v>
      </c>
      <c r="K49" s="3">
        <v>0</v>
      </c>
      <c r="L49" s="3">
        <f t="shared" si="3"/>
        <v>354.2600000000001</v>
      </c>
      <c r="M49" s="3"/>
    </row>
    <row r="50" spans="1:13" x14ac:dyDescent="0.25">
      <c r="A50" s="14">
        <v>45</v>
      </c>
      <c r="B50" s="29">
        <v>40304</v>
      </c>
      <c r="C50" s="29"/>
      <c r="D50" s="29">
        <v>40324</v>
      </c>
      <c r="E50" s="30" t="s">
        <v>248</v>
      </c>
      <c r="F50" s="3"/>
      <c r="G50" s="3"/>
      <c r="H50" s="3">
        <f t="shared" si="5"/>
        <v>443.2600000000001</v>
      </c>
      <c r="I50" s="3">
        <f t="shared" si="4"/>
        <v>354.2600000000001</v>
      </c>
      <c r="J50" s="3">
        <f t="shared" si="2"/>
        <v>443.2600000000001</v>
      </c>
      <c r="K50" s="3">
        <v>0</v>
      </c>
      <c r="L50" s="3">
        <f t="shared" si="3"/>
        <v>354.2600000000001</v>
      </c>
      <c r="M50" s="3" t="s">
        <v>249</v>
      </c>
    </row>
    <row r="51" spans="1:13" x14ac:dyDescent="0.25">
      <c r="A51" s="14">
        <v>46</v>
      </c>
      <c r="B51" s="29">
        <v>40309</v>
      </c>
      <c r="C51" s="29">
        <v>40336</v>
      </c>
      <c r="D51" s="29"/>
      <c r="E51" s="30" t="s">
        <v>21</v>
      </c>
      <c r="F51" s="3"/>
      <c r="G51" s="3">
        <v>0.12</v>
      </c>
      <c r="H51" s="3">
        <f t="shared" si="5"/>
        <v>443.38000000000011</v>
      </c>
      <c r="I51" s="3">
        <f t="shared" si="4"/>
        <v>354.38000000000011</v>
      </c>
      <c r="J51" s="3">
        <f t="shared" si="2"/>
        <v>443.38000000000011</v>
      </c>
      <c r="K51" s="3">
        <v>0</v>
      </c>
      <c r="L51" s="3">
        <f t="shared" si="3"/>
        <v>354.38000000000011</v>
      </c>
      <c r="M51" s="3"/>
    </row>
    <row r="52" spans="1:13" x14ac:dyDescent="0.25">
      <c r="A52" s="14">
        <v>47</v>
      </c>
      <c r="B52" s="29">
        <v>40310</v>
      </c>
      <c r="C52" s="29">
        <v>40336</v>
      </c>
      <c r="D52" s="29"/>
      <c r="E52" s="30" t="s">
        <v>21</v>
      </c>
      <c r="F52" s="3"/>
      <c r="G52" s="3">
        <v>2.34</v>
      </c>
      <c r="H52" s="3">
        <f t="shared" si="5"/>
        <v>445.72000000000008</v>
      </c>
      <c r="I52" s="3">
        <f t="shared" si="4"/>
        <v>356.72000000000008</v>
      </c>
      <c r="J52" s="3">
        <f t="shared" si="2"/>
        <v>445.72000000000008</v>
      </c>
      <c r="K52" s="3">
        <v>0</v>
      </c>
      <c r="L52" s="3">
        <f t="shared" si="3"/>
        <v>356.72000000000008</v>
      </c>
      <c r="M52" s="3"/>
    </row>
    <row r="53" spans="1:13" x14ac:dyDescent="0.25">
      <c r="A53" s="14">
        <v>48</v>
      </c>
      <c r="B53" s="29">
        <v>40323</v>
      </c>
      <c r="C53" s="29">
        <v>40336</v>
      </c>
      <c r="D53" s="29"/>
      <c r="E53" s="30" t="s">
        <v>37</v>
      </c>
      <c r="F53" s="3"/>
      <c r="G53" s="3">
        <v>13</v>
      </c>
      <c r="H53" s="3">
        <f t="shared" si="5"/>
        <v>458.72000000000008</v>
      </c>
      <c r="I53" s="3">
        <f>I52-F53+G53-13</f>
        <v>356.72000000000008</v>
      </c>
      <c r="J53" s="3">
        <f t="shared" si="2"/>
        <v>458.72000000000008</v>
      </c>
      <c r="K53" s="3">
        <v>0</v>
      </c>
      <c r="L53" s="3">
        <f>L52-F53+G53-13</f>
        <v>356.72000000000008</v>
      </c>
      <c r="M53" s="3" t="s">
        <v>238</v>
      </c>
    </row>
    <row r="54" spans="1:13" x14ac:dyDescent="0.25">
      <c r="A54" s="14">
        <v>49</v>
      </c>
      <c r="B54" s="29">
        <v>40324</v>
      </c>
      <c r="C54" s="29">
        <v>40336</v>
      </c>
      <c r="D54" s="29"/>
      <c r="E54" s="30" t="s">
        <v>81</v>
      </c>
      <c r="F54" s="3">
        <v>246</v>
      </c>
      <c r="G54" s="3"/>
      <c r="H54" s="3">
        <f t="shared" si="5"/>
        <v>212.72000000000008</v>
      </c>
      <c r="I54" s="3">
        <f t="shared" si="4"/>
        <v>110.72000000000008</v>
      </c>
      <c r="J54" s="3">
        <f t="shared" si="2"/>
        <v>212.72000000000008</v>
      </c>
      <c r="K54" s="3">
        <v>0</v>
      </c>
      <c r="L54" s="3">
        <f>L53-F54+G54</f>
        <v>110.72000000000008</v>
      </c>
      <c r="M54" s="3"/>
    </row>
    <row r="55" spans="1:13" x14ac:dyDescent="0.25">
      <c r="A55" s="14">
        <v>50</v>
      </c>
      <c r="B55" s="29">
        <v>40336</v>
      </c>
      <c r="C55" s="29">
        <v>40336</v>
      </c>
      <c r="D55" s="29"/>
      <c r="E55" s="30" t="s">
        <v>22</v>
      </c>
      <c r="F55" s="3"/>
      <c r="G55" s="3">
        <v>195.26</v>
      </c>
      <c r="H55" s="3">
        <f t="shared" si="5"/>
        <v>407.98000000000008</v>
      </c>
      <c r="I55" s="3">
        <f t="shared" si="4"/>
        <v>305.98000000000008</v>
      </c>
      <c r="J55" s="3">
        <f t="shared" si="2"/>
        <v>407.98000000000008</v>
      </c>
      <c r="K55" s="3">
        <v>0</v>
      </c>
      <c r="L55" s="3">
        <f t="shared" si="3"/>
        <v>305.98000000000008</v>
      </c>
      <c r="M55" s="3"/>
    </row>
    <row r="56" spans="1:13" x14ac:dyDescent="0.25">
      <c r="A56" s="14">
        <v>51</v>
      </c>
      <c r="B56" s="29">
        <v>40336</v>
      </c>
      <c r="C56" s="29"/>
      <c r="D56" s="29">
        <v>40354</v>
      </c>
      <c r="E56" s="30" t="s">
        <v>250</v>
      </c>
      <c r="F56" s="3"/>
      <c r="G56" s="3"/>
      <c r="H56" s="3">
        <f t="shared" si="5"/>
        <v>407.98000000000008</v>
      </c>
      <c r="I56" s="3">
        <f t="shared" si="4"/>
        <v>305.98000000000008</v>
      </c>
      <c r="J56" s="3">
        <f t="shared" si="2"/>
        <v>407.98000000000008</v>
      </c>
      <c r="K56" s="3">
        <v>0</v>
      </c>
      <c r="L56" s="3">
        <f t="shared" si="3"/>
        <v>305.98000000000008</v>
      </c>
      <c r="M56" s="3" t="s">
        <v>251</v>
      </c>
    </row>
    <row r="57" spans="1:13" x14ac:dyDescent="0.25">
      <c r="A57" s="14">
        <v>52</v>
      </c>
      <c r="B57" s="29">
        <v>40340</v>
      </c>
      <c r="C57" s="29">
        <v>40366</v>
      </c>
      <c r="D57" s="29"/>
      <c r="E57" s="30" t="s">
        <v>21</v>
      </c>
      <c r="F57" s="3"/>
      <c r="G57" s="3">
        <v>1.97</v>
      </c>
      <c r="H57" s="3">
        <f t="shared" si="5"/>
        <v>409.9500000000001</v>
      </c>
      <c r="I57" s="3">
        <f t="shared" si="4"/>
        <v>307.9500000000001</v>
      </c>
      <c r="J57" s="3">
        <f t="shared" si="2"/>
        <v>409.9500000000001</v>
      </c>
      <c r="K57" s="3">
        <v>0</v>
      </c>
      <c r="L57" s="3">
        <f t="shared" si="3"/>
        <v>307.9500000000001</v>
      </c>
      <c r="M57" s="3"/>
    </row>
    <row r="58" spans="1:13" x14ac:dyDescent="0.25">
      <c r="A58" s="14">
        <v>53</v>
      </c>
      <c r="B58" s="29">
        <v>40366</v>
      </c>
      <c r="C58" s="29">
        <v>40366</v>
      </c>
      <c r="D58" s="29"/>
      <c r="E58" s="30" t="s">
        <v>22</v>
      </c>
      <c r="F58" s="3"/>
      <c r="G58" s="3">
        <v>171.7</v>
      </c>
      <c r="H58" s="3">
        <f t="shared" si="5"/>
        <v>581.65000000000009</v>
      </c>
      <c r="I58" s="3">
        <f t="shared" si="4"/>
        <v>479.65000000000009</v>
      </c>
      <c r="J58" s="3">
        <f t="shared" si="2"/>
        <v>581.65000000000009</v>
      </c>
      <c r="K58" s="3">
        <v>0</v>
      </c>
      <c r="L58" s="3">
        <f t="shared" si="3"/>
        <v>479.65000000000009</v>
      </c>
      <c r="M58" s="3"/>
    </row>
    <row r="59" spans="1:13" x14ac:dyDescent="0.25">
      <c r="A59" s="14">
        <v>54</v>
      </c>
      <c r="B59" s="29">
        <v>40366</v>
      </c>
      <c r="C59" s="29"/>
      <c r="D59" s="29">
        <v>40386</v>
      </c>
      <c r="E59" s="30" t="s">
        <v>252</v>
      </c>
      <c r="F59" s="3"/>
      <c r="G59" s="3"/>
      <c r="H59" s="3">
        <f t="shared" si="5"/>
        <v>581.65000000000009</v>
      </c>
      <c r="I59" s="3">
        <f t="shared" si="4"/>
        <v>479.65000000000009</v>
      </c>
      <c r="J59" s="3">
        <f t="shared" si="2"/>
        <v>581.65000000000009</v>
      </c>
      <c r="K59" s="3">
        <v>0</v>
      </c>
      <c r="L59" s="3">
        <f t="shared" si="3"/>
        <v>479.65000000000009</v>
      </c>
      <c r="M59" s="3" t="s">
        <v>253</v>
      </c>
    </row>
    <row r="60" spans="1:13" x14ac:dyDescent="0.25">
      <c r="A60" s="14">
        <v>55</v>
      </c>
      <c r="B60" s="29">
        <v>40372</v>
      </c>
      <c r="C60" s="29">
        <v>40395</v>
      </c>
      <c r="D60" s="29"/>
      <c r="E60" s="30" t="s">
        <v>21</v>
      </c>
      <c r="F60" s="3"/>
      <c r="G60" s="3">
        <v>4.08</v>
      </c>
      <c r="H60" s="3">
        <f t="shared" si="5"/>
        <v>585.73000000000013</v>
      </c>
      <c r="I60" s="3">
        <f t="shared" si="4"/>
        <v>483.73000000000008</v>
      </c>
      <c r="J60" s="3">
        <f t="shared" si="2"/>
        <v>585.73000000000013</v>
      </c>
      <c r="K60" s="3">
        <v>0</v>
      </c>
      <c r="L60" s="3">
        <f t="shared" si="3"/>
        <v>483.73000000000008</v>
      </c>
      <c r="M60" s="3"/>
    </row>
    <row r="61" spans="1:13" x14ac:dyDescent="0.25">
      <c r="A61" s="14">
        <v>56</v>
      </c>
      <c r="B61" s="29">
        <v>40381</v>
      </c>
      <c r="C61" s="29"/>
      <c r="D61" s="29"/>
      <c r="E61" s="30" t="s">
        <v>81</v>
      </c>
      <c r="F61" s="3">
        <v>200</v>
      </c>
      <c r="G61" s="3"/>
      <c r="H61" s="3">
        <f t="shared" si="5"/>
        <v>385.73000000000013</v>
      </c>
      <c r="I61" s="3">
        <f t="shared" si="4"/>
        <v>283.73000000000008</v>
      </c>
      <c r="J61" s="3">
        <f t="shared" si="2"/>
        <v>385.73000000000013</v>
      </c>
      <c r="K61" s="3">
        <v>0</v>
      </c>
      <c r="L61" s="3">
        <f t="shared" si="3"/>
        <v>283.73000000000008</v>
      </c>
      <c r="M61" s="3"/>
    </row>
    <row r="62" spans="1:13" x14ac:dyDescent="0.25">
      <c r="A62" s="14">
        <v>57</v>
      </c>
      <c r="B62" s="29">
        <v>40381</v>
      </c>
      <c r="C62" s="29">
        <v>40395</v>
      </c>
      <c r="D62" s="29"/>
      <c r="E62" s="30" t="s">
        <v>37</v>
      </c>
      <c r="F62" s="3"/>
      <c r="G62" s="3">
        <v>13</v>
      </c>
      <c r="H62" s="3">
        <f t="shared" si="5"/>
        <v>398.73000000000013</v>
      </c>
      <c r="I62" s="3">
        <f>I61-F62+G62-13</f>
        <v>283.73000000000008</v>
      </c>
      <c r="J62" s="3">
        <f t="shared" si="2"/>
        <v>398.73000000000013</v>
      </c>
      <c r="K62" s="3">
        <v>0</v>
      </c>
      <c r="L62" s="3">
        <f>L61-F62+G62-13</f>
        <v>283.73000000000008</v>
      </c>
      <c r="M62" s="3" t="s">
        <v>238</v>
      </c>
    </row>
    <row r="63" spans="1:13" x14ac:dyDescent="0.25">
      <c r="A63" s="14">
        <v>58</v>
      </c>
      <c r="B63" s="29">
        <v>40387</v>
      </c>
      <c r="C63" s="29"/>
      <c r="D63" s="29"/>
      <c r="E63" s="30" t="s">
        <v>254</v>
      </c>
      <c r="F63" s="3"/>
      <c r="G63" s="3"/>
      <c r="H63" s="3">
        <f t="shared" si="5"/>
        <v>398.73000000000013</v>
      </c>
      <c r="I63" s="3">
        <f t="shared" si="4"/>
        <v>283.73000000000008</v>
      </c>
      <c r="J63" s="3">
        <f t="shared" si="2"/>
        <v>398.73000000000013</v>
      </c>
      <c r="K63" s="3">
        <v>0</v>
      </c>
      <c r="L63" s="3">
        <f t="shared" si="3"/>
        <v>283.73000000000008</v>
      </c>
      <c r="M63" s="3"/>
    </row>
    <row r="64" spans="1:13" x14ac:dyDescent="0.25">
      <c r="A64" s="14">
        <v>59</v>
      </c>
      <c r="B64" s="29">
        <v>40395</v>
      </c>
      <c r="C64" s="29">
        <v>40395</v>
      </c>
      <c r="D64" s="29"/>
      <c r="E64" s="30" t="s">
        <v>22</v>
      </c>
      <c r="F64" s="3"/>
      <c r="G64" s="3">
        <v>167.7</v>
      </c>
      <c r="H64" s="3">
        <f t="shared" si="5"/>
        <v>566.43000000000006</v>
      </c>
      <c r="I64" s="3">
        <f t="shared" si="4"/>
        <v>451.43000000000006</v>
      </c>
      <c r="J64" s="3">
        <f t="shared" si="2"/>
        <v>566.43000000000006</v>
      </c>
      <c r="K64" s="3">
        <v>0</v>
      </c>
      <c r="L64" s="3">
        <f t="shared" si="3"/>
        <v>451.43000000000006</v>
      </c>
      <c r="M64" s="3"/>
    </row>
    <row r="65" spans="1:13" x14ac:dyDescent="0.25">
      <c r="A65" s="14">
        <v>60</v>
      </c>
      <c r="B65" s="29">
        <v>40395</v>
      </c>
      <c r="C65" s="29"/>
      <c r="D65" s="29">
        <v>40416</v>
      </c>
      <c r="E65" s="30" t="s">
        <v>255</v>
      </c>
      <c r="F65" s="3"/>
      <c r="G65" s="3"/>
      <c r="H65" s="3">
        <f t="shared" si="5"/>
        <v>566.43000000000006</v>
      </c>
      <c r="I65" s="3">
        <f t="shared" si="4"/>
        <v>451.43000000000006</v>
      </c>
      <c r="J65" s="3">
        <f t="shared" si="2"/>
        <v>566.43000000000006</v>
      </c>
      <c r="K65" s="3">
        <v>0</v>
      </c>
      <c r="L65" s="3">
        <f t="shared" si="3"/>
        <v>451.43000000000006</v>
      </c>
      <c r="M65" s="3" t="s">
        <v>256</v>
      </c>
    </row>
    <row r="66" spans="1:13" x14ac:dyDescent="0.25">
      <c r="A66" s="14">
        <v>61</v>
      </c>
      <c r="B66" s="29">
        <v>40399</v>
      </c>
      <c r="C66" s="29"/>
      <c r="D66" s="29"/>
      <c r="E66" s="30" t="s">
        <v>257</v>
      </c>
      <c r="F66" s="3"/>
      <c r="G66" s="3"/>
      <c r="H66" s="3">
        <f t="shared" si="5"/>
        <v>566.43000000000006</v>
      </c>
      <c r="I66" s="3">
        <f t="shared" si="4"/>
        <v>451.43000000000006</v>
      </c>
      <c r="J66" s="3">
        <f t="shared" si="2"/>
        <v>566.43000000000006</v>
      </c>
      <c r="K66" s="3">
        <v>0</v>
      </c>
      <c r="L66" s="3">
        <f t="shared" si="3"/>
        <v>451.43000000000006</v>
      </c>
      <c r="M66" s="3"/>
    </row>
    <row r="67" spans="1:13" x14ac:dyDescent="0.25">
      <c r="A67" s="14">
        <v>62</v>
      </c>
      <c r="B67" s="29">
        <v>40401</v>
      </c>
      <c r="C67" s="29">
        <v>40428</v>
      </c>
      <c r="D67" s="29"/>
      <c r="E67" s="30" t="s">
        <v>21</v>
      </c>
      <c r="F67" s="3"/>
      <c r="G67" s="3">
        <v>3.82</v>
      </c>
      <c r="H67" s="3">
        <f t="shared" si="5"/>
        <v>570.25000000000011</v>
      </c>
      <c r="I67" s="3">
        <f t="shared" si="4"/>
        <v>455.25000000000006</v>
      </c>
      <c r="J67" s="3">
        <f t="shared" si="2"/>
        <v>570.25000000000011</v>
      </c>
      <c r="K67" s="3">
        <v>0</v>
      </c>
      <c r="L67" s="3">
        <f t="shared" si="3"/>
        <v>455.25000000000006</v>
      </c>
      <c r="M67" s="3"/>
    </row>
    <row r="68" spans="1:13" x14ac:dyDescent="0.25">
      <c r="A68" s="14">
        <v>63</v>
      </c>
      <c r="B68" s="29">
        <v>40417</v>
      </c>
      <c r="C68" s="29"/>
      <c r="D68" s="29"/>
      <c r="E68" s="30" t="s">
        <v>258</v>
      </c>
      <c r="F68" s="3"/>
      <c r="G68" s="3"/>
      <c r="H68" s="3">
        <f t="shared" si="5"/>
        <v>570.25000000000011</v>
      </c>
      <c r="I68" s="3">
        <f t="shared" si="4"/>
        <v>455.25000000000006</v>
      </c>
      <c r="J68" s="3">
        <f t="shared" si="2"/>
        <v>570.25000000000011</v>
      </c>
      <c r="K68" s="3">
        <v>0</v>
      </c>
      <c r="L68" s="3">
        <f t="shared" si="3"/>
        <v>455.25000000000006</v>
      </c>
      <c r="M68" s="3"/>
    </row>
    <row r="69" spans="1:13" x14ac:dyDescent="0.25">
      <c r="A69" s="14">
        <v>64</v>
      </c>
      <c r="B69" s="15">
        <v>40417</v>
      </c>
      <c r="C69" s="15"/>
      <c r="D69" s="15"/>
      <c r="E69" s="16" t="s">
        <v>259</v>
      </c>
      <c r="F69" s="17"/>
      <c r="G69" s="17"/>
      <c r="H69" s="17">
        <f t="shared" si="5"/>
        <v>570.25000000000011</v>
      </c>
      <c r="I69" s="17">
        <f t="shared" si="4"/>
        <v>455.25000000000006</v>
      </c>
      <c r="J69" s="3">
        <f t="shared" si="2"/>
        <v>570.25000000000011</v>
      </c>
      <c r="K69" s="3">
        <v>0</v>
      </c>
      <c r="L69" s="17">
        <f t="shared" si="3"/>
        <v>455.25000000000006</v>
      </c>
      <c r="M69" s="17" t="s">
        <v>260</v>
      </c>
    </row>
    <row r="70" spans="1:13" x14ac:dyDescent="0.25">
      <c r="A70" s="14">
        <v>65</v>
      </c>
      <c r="B70" s="15">
        <v>40417</v>
      </c>
      <c r="C70" s="15"/>
      <c r="D70" s="15"/>
      <c r="E70" s="16" t="s">
        <v>27</v>
      </c>
      <c r="F70" s="17"/>
      <c r="G70" s="17"/>
      <c r="H70" s="17">
        <f>H69-F70+G70</f>
        <v>570.25000000000011</v>
      </c>
      <c r="I70" s="17">
        <f>I69-F70+G70-381.65</f>
        <v>73.60000000000008</v>
      </c>
      <c r="J70" s="3">
        <f t="shared" si="2"/>
        <v>570.25000000000011</v>
      </c>
      <c r="K70" s="3">
        <v>0</v>
      </c>
      <c r="L70" s="17">
        <f t="shared" si="3"/>
        <v>455.25000000000006</v>
      </c>
      <c r="M70" s="17" t="s">
        <v>261</v>
      </c>
    </row>
    <row r="71" spans="1:13" x14ac:dyDescent="0.25">
      <c r="A71" s="14">
        <v>66</v>
      </c>
      <c r="B71" s="29">
        <v>40417</v>
      </c>
      <c r="C71" s="29">
        <v>40428</v>
      </c>
      <c r="D71" s="29"/>
      <c r="E71" s="30" t="s">
        <v>28</v>
      </c>
      <c r="F71" s="3"/>
      <c r="G71" s="3">
        <v>37</v>
      </c>
      <c r="H71" s="3">
        <f t="shared" ref="H71" si="6">H70-F71+G71</f>
        <v>607.25000000000011</v>
      </c>
      <c r="I71" s="3">
        <f t="shared" si="4"/>
        <v>110.60000000000008</v>
      </c>
      <c r="J71" s="3">
        <f t="shared" si="2"/>
        <v>607.25000000000011</v>
      </c>
      <c r="K71" s="3">
        <v>0</v>
      </c>
      <c r="L71" s="3">
        <f t="shared" si="3"/>
        <v>492.25000000000006</v>
      </c>
      <c r="M71" s="3"/>
    </row>
    <row r="72" spans="1:13" x14ac:dyDescent="0.25">
      <c r="A72" s="14">
        <v>67</v>
      </c>
      <c r="B72" s="29">
        <v>40417</v>
      </c>
      <c r="C72" s="29">
        <v>40428</v>
      </c>
      <c r="D72" s="29"/>
      <c r="E72" s="30" t="s">
        <v>32</v>
      </c>
      <c r="F72" s="3">
        <v>200</v>
      </c>
      <c r="G72" s="3"/>
      <c r="H72" s="3">
        <f t="shared" si="5"/>
        <v>407.25000000000011</v>
      </c>
      <c r="I72" s="3">
        <f t="shared" si="4"/>
        <v>-89.39999999999992</v>
      </c>
      <c r="J72" s="3">
        <f t="shared" ref="J72:J135" si="7">J71+G72-F72</f>
        <v>407.25000000000011</v>
      </c>
      <c r="K72" s="3">
        <v>0</v>
      </c>
      <c r="L72" s="3">
        <f t="shared" ref="L72:L107" si="8">L71-F72+G72</f>
        <v>292.25000000000006</v>
      </c>
      <c r="M72" s="3"/>
    </row>
    <row r="73" spans="1:13" x14ac:dyDescent="0.25">
      <c r="A73" s="14">
        <v>68</v>
      </c>
      <c r="B73" s="29">
        <v>40417</v>
      </c>
      <c r="C73" s="29">
        <v>40428</v>
      </c>
      <c r="D73" s="29"/>
      <c r="E73" s="30" t="s">
        <v>29</v>
      </c>
      <c r="F73" s="3"/>
      <c r="G73" s="3">
        <v>325</v>
      </c>
      <c r="H73" s="3">
        <f t="shared" si="5"/>
        <v>732.25000000000011</v>
      </c>
      <c r="I73" s="3">
        <f t="shared" si="4"/>
        <v>235.60000000000008</v>
      </c>
      <c r="J73" s="3">
        <f t="shared" si="7"/>
        <v>732.25000000000011</v>
      </c>
      <c r="K73" s="3">
        <v>0</v>
      </c>
      <c r="L73" s="3">
        <f t="shared" si="8"/>
        <v>617.25</v>
      </c>
      <c r="M73" s="3"/>
    </row>
    <row r="74" spans="1:13" x14ac:dyDescent="0.25">
      <c r="A74" s="14">
        <v>69</v>
      </c>
      <c r="B74" s="29">
        <v>40417</v>
      </c>
      <c r="C74" s="29">
        <v>40428</v>
      </c>
      <c r="D74" s="29"/>
      <c r="E74" s="30" t="s">
        <v>34</v>
      </c>
      <c r="F74" s="3">
        <v>0.06</v>
      </c>
      <c r="G74" s="3"/>
      <c r="H74" s="3">
        <f t="shared" si="5"/>
        <v>732.19000000000017</v>
      </c>
      <c r="I74" s="3">
        <f t="shared" si="4"/>
        <v>235.54000000000008</v>
      </c>
      <c r="J74" s="3">
        <f t="shared" si="7"/>
        <v>732.19000000000017</v>
      </c>
      <c r="K74" s="3">
        <v>0</v>
      </c>
      <c r="L74" s="3">
        <f t="shared" si="8"/>
        <v>617.19000000000005</v>
      </c>
      <c r="M74" s="3"/>
    </row>
    <row r="75" spans="1:13" x14ac:dyDescent="0.25">
      <c r="A75" s="14">
        <v>70</v>
      </c>
      <c r="B75" s="29">
        <v>40417</v>
      </c>
      <c r="C75" s="29">
        <v>40428</v>
      </c>
      <c r="D75" s="29"/>
      <c r="E75" s="30" t="s">
        <v>34</v>
      </c>
      <c r="F75" s="3">
        <v>7.0000000000000007E-2</v>
      </c>
      <c r="G75" s="3"/>
      <c r="H75" s="3">
        <f t="shared" si="5"/>
        <v>732.12000000000012</v>
      </c>
      <c r="I75" s="3">
        <f t="shared" si="4"/>
        <v>235.47000000000008</v>
      </c>
      <c r="J75" s="3">
        <f t="shared" si="7"/>
        <v>732.12000000000012</v>
      </c>
      <c r="K75" s="3">
        <v>0</v>
      </c>
      <c r="L75" s="3">
        <f t="shared" si="8"/>
        <v>617.12</v>
      </c>
      <c r="M75" s="3"/>
    </row>
    <row r="76" spans="1:13" x14ac:dyDescent="0.25">
      <c r="A76" s="14">
        <v>71</v>
      </c>
      <c r="B76" s="29">
        <v>40417</v>
      </c>
      <c r="C76" s="29">
        <v>40428</v>
      </c>
      <c r="D76" s="29"/>
      <c r="E76" s="30" t="s">
        <v>34</v>
      </c>
      <c r="F76" s="3">
        <v>0.49</v>
      </c>
      <c r="G76" s="3"/>
      <c r="H76" s="3">
        <f t="shared" si="5"/>
        <v>731.63000000000011</v>
      </c>
      <c r="I76" s="3">
        <f t="shared" si="4"/>
        <v>234.98000000000008</v>
      </c>
      <c r="J76" s="3">
        <f t="shared" si="7"/>
        <v>731.63000000000011</v>
      </c>
      <c r="K76" s="3">
        <v>0</v>
      </c>
      <c r="L76" s="3">
        <f t="shared" si="8"/>
        <v>616.63</v>
      </c>
      <c r="M76" s="3"/>
    </row>
    <row r="77" spans="1:13" x14ac:dyDescent="0.25">
      <c r="A77" s="14">
        <v>72</v>
      </c>
      <c r="B77" s="29">
        <v>40417</v>
      </c>
      <c r="C77" s="29">
        <v>40428</v>
      </c>
      <c r="D77" s="29"/>
      <c r="E77" s="30" t="s">
        <v>46</v>
      </c>
      <c r="F77" s="3">
        <v>23</v>
      </c>
      <c r="G77" s="3"/>
      <c r="H77" s="3">
        <f t="shared" si="5"/>
        <v>708.63000000000011</v>
      </c>
      <c r="I77" s="3">
        <f t="shared" ref="I77:I137" si="9">I76-F77+G77</f>
        <v>211.98000000000008</v>
      </c>
      <c r="J77" s="3">
        <f t="shared" si="7"/>
        <v>708.63000000000011</v>
      </c>
      <c r="K77" s="3">
        <v>0</v>
      </c>
      <c r="L77" s="3">
        <f t="shared" si="8"/>
        <v>593.63</v>
      </c>
      <c r="M77" s="3"/>
    </row>
    <row r="78" spans="1:13" x14ac:dyDescent="0.25">
      <c r="A78" s="14">
        <v>73</v>
      </c>
      <c r="B78" s="29">
        <v>40417</v>
      </c>
      <c r="C78" s="29">
        <v>40428</v>
      </c>
      <c r="D78" s="29"/>
      <c r="E78" s="30" t="s">
        <v>46</v>
      </c>
      <c r="F78" s="3">
        <v>50</v>
      </c>
      <c r="G78" s="3"/>
      <c r="H78" s="3">
        <f t="shared" si="5"/>
        <v>658.63000000000011</v>
      </c>
      <c r="I78" s="3">
        <f t="shared" si="9"/>
        <v>161.98000000000008</v>
      </c>
      <c r="J78" s="3">
        <f t="shared" si="7"/>
        <v>658.63000000000011</v>
      </c>
      <c r="K78" s="3">
        <v>0</v>
      </c>
      <c r="L78" s="3">
        <f t="shared" si="8"/>
        <v>543.63</v>
      </c>
      <c r="M78" s="3"/>
    </row>
    <row r="79" spans="1:13" x14ac:dyDescent="0.25">
      <c r="A79" s="14">
        <v>74</v>
      </c>
      <c r="B79" s="29">
        <v>40417</v>
      </c>
      <c r="C79" s="29">
        <v>40428</v>
      </c>
      <c r="D79" s="29"/>
      <c r="E79" s="30" t="s">
        <v>46</v>
      </c>
      <c r="F79" s="3">
        <v>189</v>
      </c>
      <c r="G79" s="3"/>
      <c r="H79" s="3">
        <f t="shared" si="5"/>
        <v>469.63000000000011</v>
      </c>
      <c r="I79" s="3">
        <f t="shared" si="9"/>
        <v>-27.019999999999925</v>
      </c>
      <c r="J79" s="3">
        <f t="shared" si="7"/>
        <v>469.63000000000011</v>
      </c>
      <c r="K79" s="3">
        <v>0</v>
      </c>
      <c r="L79" s="3">
        <f t="shared" si="8"/>
        <v>354.63</v>
      </c>
      <c r="M79" s="3"/>
    </row>
    <row r="80" spans="1:13" x14ac:dyDescent="0.25">
      <c r="A80" s="14">
        <v>75</v>
      </c>
      <c r="B80" s="29">
        <v>40428</v>
      </c>
      <c r="C80" s="29">
        <v>40428</v>
      </c>
      <c r="D80" s="29"/>
      <c r="E80" s="30" t="s">
        <v>22</v>
      </c>
      <c r="F80" s="3"/>
      <c r="G80" s="3">
        <v>168.76</v>
      </c>
      <c r="H80" s="3">
        <f t="shared" si="5"/>
        <v>638.3900000000001</v>
      </c>
      <c r="I80" s="3">
        <f t="shared" si="9"/>
        <v>141.74000000000007</v>
      </c>
      <c r="J80" s="3">
        <f t="shared" si="7"/>
        <v>638.3900000000001</v>
      </c>
      <c r="K80" s="3">
        <v>0</v>
      </c>
      <c r="L80" s="3">
        <f t="shared" si="8"/>
        <v>523.39</v>
      </c>
      <c r="M80" s="3"/>
    </row>
    <row r="81" spans="1:13" x14ac:dyDescent="0.25">
      <c r="A81" s="14">
        <v>76</v>
      </c>
      <c r="B81" s="29">
        <v>40428</v>
      </c>
      <c r="C81" s="29"/>
      <c r="D81" s="29">
        <v>40448</v>
      </c>
      <c r="E81" s="30" t="s">
        <v>262</v>
      </c>
      <c r="F81" s="3"/>
      <c r="G81" s="3"/>
      <c r="H81" s="3">
        <f t="shared" si="5"/>
        <v>638.3900000000001</v>
      </c>
      <c r="I81" s="3">
        <f t="shared" si="9"/>
        <v>141.74000000000007</v>
      </c>
      <c r="J81" s="3">
        <f t="shared" si="7"/>
        <v>638.3900000000001</v>
      </c>
      <c r="K81" s="3">
        <v>0</v>
      </c>
      <c r="L81" s="3">
        <f t="shared" si="8"/>
        <v>523.39</v>
      </c>
      <c r="M81" s="3" t="s">
        <v>263</v>
      </c>
    </row>
    <row r="82" spans="1:13" x14ac:dyDescent="0.25">
      <c r="A82" s="14">
        <v>77</v>
      </c>
      <c r="B82" s="29">
        <v>40457</v>
      </c>
      <c r="C82" s="29">
        <v>40457</v>
      </c>
      <c r="D82" s="29"/>
      <c r="E82" s="30" t="s">
        <v>22</v>
      </c>
      <c r="F82" s="3"/>
      <c r="G82" s="3">
        <v>177.27</v>
      </c>
      <c r="H82" s="3">
        <f t="shared" si="5"/>
        <v>815.66000000000008</v>
      </c>
      <c r="I82" s="3">
        <f t="shared" si="9"/>
        <v>319.0100000000001</v>
      </c>
      <c r="J82" s="3">
        <f t="shared" si="7"/>
        <v>815.66000000000008</v>
      </c>
      <c r="K82" s="3">
        <v>0</v>
      </c>
      <c r="L82" s="3">
        <f t="shared" si="8"/>
        <v>700.66</v>
      </c>
      <c r="M82" s="3"/>
    </row>
    <row r="83" spans="1:13" x14ac:dyDescent="0.25">
      <c r="A83" s="14">
        <v>78</v>
      </c>
      <c r="B83" s="29">
        <v>40457</v>
      </c>
      <c r="C83" s="29"/>
      <c r="D83" s="29">
        <v>40477</v>
      </c>
      <c r="E83" s="30" t="s">
        <v>264</v>
      </c>
      <c r="F83" s="3"/>
      <c r="G83" s="3"/>
      <c r="H83" s="3">
        <f t="shared" si="5"/>
        <v>815.66000000000008</v>
      </c>
      <c r="I83" s="3">
        <f t="shared" si="9"/>
        <v>319.0100000000001</v>
      </c>
      <c r="J83" s="3">
        <f t="shared" si="7"/>
        <v>815.66000000000008</v>
      </c>
      <c r="K83" s="3">
        <v>0</v>
      </c>
      <c r="L83" s="3">
        <f t="shared" si="8"/>
        <v>700.66</v>
      </c>
      <c r="M83" s="3" t="s">
        <v>265</v>
      </c>
    </row>
    <row r="84" spans="1:13" x14ac:dyDescent="0.25">
      <c r="A84" s="14">
        <v>79</v>
      </c>
      <c r="B84" s="29">
        <v>40463</v>
      </c>
      <c r="C84" s="29">
        <v>40486</v>
      </c>
      <c r="D84" s="29"/>
      <c r="E84" s="30" t="s">
        <v>21</v>
      </c>
      <c r="F84" s="3"/>
      <c r="G84" s="3">
        <v>1.69</v>
      </c>
      <c r="H84" s="3">
        <f t="shared" si="5"/>
        <v>817.35000000000014</v>
      </c>
      <c r="I84" s="3">
        <f t="shared" si="9"/>
        <v>320.7000000000001</v>
      </c>
      <c r="J84" s="3">
        <f t="shared" si="7"/>
        <v>817.35000000000014</v>
      </c>
      <c r="K84" s="3">
        <v>0</v>
      </c>
      <c r="L84" s="3">
        <f t="shared" si="8"/>
        <v>702.35</v>
      </c>
      <c r="M84" s="3"/>
    </row>
    <row r="85" spans="1:13" x14ac:dyDescent="0.25">
      <c r="A85" s="14">
        <v>80</v>
      </c>
      <c r="B85" s="29">
        <v>40486</v>
      </c>
      <c r="C85" s="29">
        <v>40486</v>
      </c>
      <c r="D85" s="29"/>
      <c r="E85" s="30" t="s">
        <v>22</v>
      </c>
      <c r="F85" s="3"/>
      <c r="G85" s="3">
        <v>171.72</v>
      </c>
      <c r="H85" s="3">
        <f t="shared" si="5"/>
        <v>989.07000000000016</v>
      </c>
      <c r="I85" s="3">
        <f t="shared" si="9"/>
        <v>492.42000000000007</v>
      </c>
      <c r="J85" s="3">
        <f t="shared" si="7"/>
        <v>989.07000000000016</v>
      </c>
      <c r="K85" s="3">
        <v>0</v>
      </c>
      <c r="L85" s="3">
        <f t="shared" si="8"/>
        <v>874.07</v>
      </c>
      <c r="M85" s="3"/>
    </row>
    <row r="86" spans="1:13" x14ac:dyDescent="0.25">
      <c r="A86" s="14">
        <v>81</v>
      </c>
      <c r="B86" s="29">
        <v>40486</v>
      </c>
      <c r="C86" s="29"/>
      <c r="D86" s="29">
        <v>40511</v>
      </c>
      <c r="E86" s="30" t="s">
        <v>266</v>
      </c>
      <c r="F86" s="3"/>
      <c r="G86" s="3"/>
      <c r="H86" s="3">
        <f t="shared" si="5"/>
        <v>989.07000000000016</v>
      </c>
      <c r="I86" s="3">
        <f t="shared" si="9"/>
        <v>492.42000000000007</v>
      </c>
      <c r="J86" s="3">
        <f t="shared" si="7"/>
        <v>989.07000000000016</v>
      </c>
      <c r="K86" s="3">
        <v>0</v>
      </c>
      <c r="L86" s="3">
        <f t="shared" si="8"/>
        <v>874.07</v>
      </c>
      <c r="M86" s="3" t="s">
        <v>267</v>
      </c>
    </row>
    <row r="87" spans="1:13" x14ac:dyDescent="0.25">
      <c r="A87" s="14">
        <v>82</v>
      </c>
      <c r="B87" s="29">
        <v>40492</v>
      </c>
      <c r="C87" s="29">
        <v>40519</v>
      </c>
      <c r="D87" s="29"/>
      <c r="E87" s="30" t="s">
        <v>21</v>
      </c>
      <c r="F87" s="3"/>
      <c r="G87" s="3">
        <v>3.46</v>
      </c>
      <c r="H87" s="3">
        <f t="shared" si="5"/>
        <v>992.5300000000002</v>
      </c>
      <c r="I87" s="3">
        <f t="shared" si="9"/>
        <v>495.88000000000005</v>
      </c>
      <c r="J87" s="3">
        <f t="shared" si="7"/>
        <v>992.5300000000002</v>
      </c>
      <c r="K87" s="3">
        <v>0</v>
      </c>
      <c r="L87" s="3">
        <f t="shared" si="8"/>
        <v>877.53000000000009</v>
      </c>
      <c r="M87" s="3"/>
    </row>
    <row r="88" spans="1:13" x14ac:dyDescent="0.25">
      <c r="A88" s="14">
        <v>83</v>
      </c>
      <c r="B88" s="29">
        <v>40500</v>
      </c>
      <c r="C88" s="29">
        <v>40519</v>
      </c>
      <c r="D88" s="29"/>
      <c r="E88" s="30" t="s">
        <v>21</v>
      </c>
      <c r="F88" s="3"/>
      <c r="G88" s="3">
        <v>3.04</v>
      </c>
      <c r="H88" s="3">
        <f t="shared" si="5"/>
        <v>995.57000000000016</v>
      </c>
      <c r="I88" s="3">
        <f t="shared" si="9"/>
        <v>498.92000000000007</v>
      </c>
      <c r="J88" s="3">
        <f t="shared" si="7"/>
        <v>995.57000000000016</v>
      </c>
      <c r="K88" s="3">
        <v>0</v>
      </c>
      <c r="L88" s="3">
        <f t="shared" si="8"/>
        <v>880.57</v>
      </c>
      <c r="M88" s="3"/>
    </row>
    <row r="89" spans="1:13" x14ac:dyDescent="0.25">
      <c r="A89" s="14">
        <v>84</v>
      </c>
      <c r="B89" s="29">
        <v>40500</v>
      </c>
      <c r="C89" s="29">
        <v>40519</v>
      </c>
      <c r="D89" s="29"/>
      <c r="E89" s="30" t="s">
        <v>37</v>
      </c>
      <c r="F89" s="3"/>
      <c r="G89" s="3">
        <v>13</v>
      </c>
      <c r="H89" s="3">
        <f t="shared" si="5"/>
        <v>1008.5700000000002</v>
      </c>
      <c r="I89" s="3">
        <f>I88-F89+G89-13</f>
        <v>498.92000000000007</v>
      </c>
      <c r="J89" s="3">
        <f t="shared" si="7"/>
        <v>1008.5700000000002</v>
      </c>
      <c r="K89" s="3">
        <v>0</v>
      </c>
      <c r="L89" s="3">
        <f>L88-F89+G89-13</f>
        <v>880.57</v>
      </c>
      <c r="M89" s="3" t="s">
        <v>238</v>
      </c>
    </row>
    <row r="90" spans="1:13" x14ac:dyDescent="0.25">
      <c r="A90" s="14">
        <v>85</v>
      </c>
      <c r="B90" s="29">
        <v>40501</v>
      </c>
      <c r="C90" s="29">
        <v>40519</v>
      </c>
      <c r="D90" s="29"/>
      <c r="E90" s="30" t="s">
        <v>81</v>
      </c>
      <c r="F90" s="3">
        <v>346.03</v>
      </c>
      <c r="G90" s="3"/>
      <c r="H90" s="3">
        <f t="shared" si="5"/>
        <v>662.54000000000019</v>
      </c>
      <c r="I90" s="3">
        <f t="shared" si="9"/>
        <v>152.8900000000001</v>
      </c>
      <c r="J90" s="3">
        <f t="shared" si="7"/>
        <v>662.54000000000019</v>
      </c>
      <c r="K90" s="3">
        <v>0</v>
      </c>
      <c r="L90" s="3">
        <f t="shared" si="8"/>
        <v>534.54000000000008</v>
      </c>
      <c r="M90" s="3"/>
    </row>
    <row r="91" spans="1:13" x14ac:dyDescent="0.25">
      <c r="A91" s="14">
        <v>86</v>
      </c>
      <c r="B91" s="29">
        <v>40519</v>
      </c>
      <c r="C91" s="29">
        <v>40519</v>
      </c>
      <c r="D91" s="29"/>
      <c r="E91" s="30" t="s">
        <v>22</v>
      </c>
      <c r="F91" s="3"/>
      <c r="G91" s="3">
        <v>149.30000000000001</v>
      </c>
      <c r="H91" s="3">
        <f t="shared" si="5"/>
        <v>811.84000000000015</v>
      </c>
      <c r="I91" s="3">
        <f t="shared" si="9"/>
        <v>302.19000000000011</v>
      </c>
      <c r="J91" s="3">
        <f t="shared" si="7"/>
        <v>811.84000000000015</v>
      </c>
      <c r="K91" s="3">
        <v>0</v>
      </c>
      <c r="L91" s="3">
        <f t="shared" si="8"/>
        <v>683.84000000000015</v>
      </c>
      <c r="M91" s="3"/>
    </row>
    <row r="92" spans="1:13" x14ac:dyDescent="0.25">
      <c r="A92" s="14">
        <v>87</v>
      </c>
      <c r="B92" s="29">
        <v>40519</v>
      </c>
      <c r="C92" s="29"/>
      <c r="D92" s="29">
        <v>40540</v>
      </c>
      <c r="E92" s="30" t="s">
        <v>268</v>
      </c>
      <c r="F92" s="3"/>
      <c r="G92" s="3"/>
      <c r="H92" s="3">
        <f t="shared" ref="H92:H155" si="10">H91-F92+G92</f>
        <v>811.84000000000015</v>
      </c>
      <c r="I92" s="3">
        <f t="shared" si="9"/>
        <v>302.19000000000011</v>
      </c>
      <c r="J92" s="3">
        <f t="shared" si="7"/>
        <v>811.84000000000015</v>
      </c>
      <c r="K92" s="3">
        <v>0</v>
      </c>
      <c r="L92" s="3">
        <f t="shared" si="8"/>
        <v>683.84000000000015</v>
      </c>
      <c r="M92" s="3" t="s">
        <v>269</v>
      </c>
    </row>
    <row r="93" spans="1:13" x14ac:dyDescent="0.25">
      <c r="A93" s="14">
        <v>88</v>
      </c>
      <c r="B93" s="29">
        <v>40521</v>
      </c>
      <c r="C93" s="29">
        <v>40549</v>
      </c>
      <c r="D93" s="29"/>
      <c r="E93" s="30" t="s">
        <v>270</v>
      </c>
      <c r="F93" s="3"/>
      <c r="G93" s="3">
        <v>16</v>
      </c>
      <c r="H93" s="3">
        <f t="shared" si="10"/>
        <v>827.84000000000015</v>
      </c>
      <c r="I93" s="3">
        <f t="shared" si="9"/>
        <v>318.19000000000011</v>
      </c>
      <c r="J93" s="3">
        <f t="shared" si="7"/>
        <v>827.84000000000015</v>
      </c>
      <c r="K93" s="3">
        <v>0</v>
      </c>
      <c r="L93" s="3">
        <f t="shared" si="8"/>
        <v>699.84000000000015</v>
      </c>
      <c r="M93" s="3"/>
    </row>
    <row r="94" spans="1:13" x14ac:dyDescent="0.25">
      <c r="A94" s="14">
        <v>89</v>
      </c>
      <c r="B94" s="29">
        <v>40521</v>
      </c>
      <c r="C94" s="29">
        <v>40519</v>
      </c>
      <c r="D94" s="29"/>
      <c r="E94" s="30" t="s">
        <v>271</v>
      </c>
      <c r="F94" s="3"/>
      <c r="G94" s="3">
        <v>346.03</v>
      </c>
      <c r="H94" s="3">
        <f t="shared" si="10"/>
        <v>1173.8700000000001</v>
      </c>
      <c r="I94" s="3">
        <f t="shared" si="9"/>
        <v>664.22</v>
      </c>
      <c r="J94" s="3">
        <f t="shared" si="7"/>
        <v>1173.8700000000001</v>
      </c>
      <c r="K94" s="3">
        <v>0</v>
      </c>
      <c r="L94" s="3">
        <f t="shared" si="8"/>
        <v>1045.8700000000001</v>
      </c>
      <c r="M94" s="3"/>
    </row>
    <row r="95" spans="1:13" x14ac:dyDescent="0.25">
      <c r="A95" s="14">
        <v>90</v>
      </c>
      <c r="B95" s="29">
        <v>40521</v>
      </c>
      <c r="C95" s="29">
        <v>40549</v>
      </c>
      <c r="D95" s="29"/>
      <c r="E95" s="30" t="s">
        <v>81</v>
      </c>
      <c r="F95" s="3">
        <v>180</v>
      </c>
      <c r="G95" s="3"/>
      <c r="H95" s="3">
        <f t="shared" si="10"/>
        <v>993.87000000000012</v>
      </c>
      <c r="I95" s="3">
        <f t="shared" si="9"/>
        <v>484.22</v>
      </c>
      <c r="J95" s="3">
        <f t="shared" si="7"/>
        <v>993.87000000000012</v>
      </c>
      <c r="K95" s="3">
        <v>0</v>
      </c>
      <c r="L95" s="3">
        <f t="shared" si="8"/>
        <v>865.87000000000012</v>
      </c>
      <c r="M95" s="3"/>
    </row>
    <row r="96" spans="1:13" x14ac:dyDescent="0.25">
      <c r="A96" s="14">
        <v>91</v>
      </c>
      <c r="B96" s="29">
        <v>40521</v>
      </c>
      <c r="C96" s="29">
        <v>40549</v>
      </c>
      <c r="D96" s="29"/>
      <c r="E96" s="30" t="s">
        <v>37</v>
      </c>
      <c r="F96" s="3"/>
      <c r="G96" s="3">
        <v>13</v>
      </c>
      <c r="H96" s="3">
        <f t="shared" si="10"/>
        <v>1006.8700000000001</v>
      </c>
      <c r="I96" s="3">
        <f>I95-F96+G96-13</f>
        <v>484.22</v>
      </c>
      <c r="J96" s="3">
        <f t="shared" si="7"/>
        <v>1006.8700000000001</v>
      </c>
      <c r="K96" s="3">
        <v>0</v>
      </c>
      <c r="L96" s="3">
        <f>L95-F96+G96-13</f>
        <v>865.87000000000012</v>
      </c>
      <c r="M96" s="3" t="s">
        <v>238</v>
      </c>
    </row>
    <row r="97" spans="1:13" x14ac:dyDescent="0.25">
      <c r="A97" s="14">
        <v>92</v>
      </c>
      <c r="B97" s="29">
        <v>40526</v>
      </c>
      <c r="C97" s="29">
        <v>40549</v>
      </c>
      <c r="D97" s="29"/>
      <c r="E97" s="30" t="s">
        <v>21</v>
      </c>
      <c r="F97" s="3"/>
      <c r="G97" s="3">
        <v>5.01</v>
      </c>
      <c r="H97" s="3">
        <f t="shared" si="10"/>
        <v>1011.8800000000001</v>
      </c>
      <c r="I97" s="3">
        <f t="shared" si="9"/>
        <v>489.23</v>
      </c>
      <c r="J97" s="3">
        <f t="shared" si="7"/>
        <v>1011.8800000000001</v>
      </c>
      <c r="K97" s="3">
        <v>0</v>
      </c>
      <c r="L97" s="3">
        <f t="shared" si="8"/>
        <v>870.88000000000011</v>
      </c>
      <c r="M97" s="3"/>
    </row>
    <row r="98" spans="1:13" x14ac:dyDescent="0.25">
      <c r="A98" s="14">
        <v>93</v>
      </c>
      <c r="B98" s="29">
        <v>40533</v>
      </c>
      <c r="C98" s="29">
        <v>40549</v>
      </c>
      <c r="D98" s="29"/>
      <c r="E98" s="30" t="s">
        <v>21</v>
      </c>
      <c r="F98" s="3"/>
      <c r="G98" s="3">
        <v>3.04</v>
      </c>
      <c r="H98" s="3">
        <f t="shared" si="10"/>
        <v>1014.9200000000001</v>
      </c>
      <c r="I98" s="3">
        <f t="shared" si="9"/>
        <v>492.27000000000004</v>
      </c>
      <c r="J98" s="3">
        <f t="shared" si="7"/>
        <v>1014.9200000000001</v>
      </c>
      <c r="K98" s="3">
        <v>0</v>
      </c>
      <c r="L98" s="3">
        <f t="shared" si="8"/>
        <v>873.92000000000007</v>
      </c>
      <c r="M98" s="3"/>
    </row>
    <row r="99" spans="1:13" x14ac:dyDescent="0.25">
      <c r="A99" s="14">
        <v>94</v>
      </c>
      <c r="B99" s="29">
        <v>40544</v>
      </c>
      <c r="C99" s="29">
        <v>40549</v>
      </c>
      <c r="D99" s="29"/>
      <c r="E99" s="30" t="s">
        <v>34</v>
      </c>
      <c r="F99" s="3">
        <v>0.14000000000000001</v>
      </c>
      <c r="G99" s="3"/>
      <c r="H99" s="3">
        <f t="shared" si="10"/>
        <v>1014.7800000000001</v>
      </c>
      <c r="I99" s="3">
        <f t="shared" si="9"/>
        <v>492.13000000000005</v>
      </c>
      <c r="J99" s="3">
        <f t="shared" si="7"/>
        <v>1014.7800000000001</v>
      </c>
      <c r="K99" s="3">
        <v>0</v>
      </c>
      <c r="L99" s="3">
        <f t="shared" si="8"/>
        <v>873.78000000000009</v>
      </c>
      <c r="M99" s="3"/>
    </row>
    <row r="100" spans="1:13" x14ac:dyDescent="0.25">
      <c r="A100" s="14">
        <v>95</v>
      </c>
      <c r="B100" s="29">
        <v>40546</v>
      </c>
      <c r="C100" s="29"/>
      <c r="D100" s="29"/>
      <c r="E100" s="30" t="s">
        <v>272</v>
      </c>
      <c r="F100" s="3"/>
      <c r="G100" s="3"/>
      <c r="H100" s="3">
        <f t="shared" si="10"/>
        <v>1014.7800000000001</v>
      </c>
      <c r="I100" s="3">
        <f t="shared" si="9"/>
        <v>492.13000000000005</v>
      </c>
      <c r="J100" s="3">
        <f t="shared" si="7"/>
        <v>1014.7800000000001</v>
      </c>
      <c r="K100" s="3">
        <v>0</v>
      </c>
      <c r="L100" s="3">
        <f t="shared" si="8"/>
        <v>873.78000000000009</v>
      </c>
      <c r="M100" s="3"/>
    </row>
    <row r="101" spans="1:13" x14ac:dyDescent="0.25">
      <c r="A101" s="14">
        <v>96</v>
      </c>
      <c r="B101" s="29">
        <v>40546</v>
      </c>
      <c r="C101" s="29">
        <v>40549</v>
      </c>
      <c r="D101" s="29"/>
      <c r="E101" s="30" t="s">
        <v>37</v>
      </c>
      <c r="F101" s="3"/>
      <c r="G101" s="3">
        <v>13</v>
      </c>
      <c r="H101" s="3">
        <f>H99-F101+G101</f>
        <v>1027.7800000000002</v>
      </c>
      <c r="I101" s="3">
        <f>I99-F101+G101-13</f>
        <v>492.13000000000005</v>
      </c>
      <c r="J101" s="3">
        <f t="shared" si="7"/>
        <v>1027.7800000000002</v>
      </c>
      <c r="K101" s="3">
        <v>0</v>
      </c>
      <c r="L101" s="3">
        <f>L100-F101+G101-13</f>
        <v>873.78000000000009</v>
      </c>
      <c r="M101" s="3" t="s">
        <v>238</v>
      </c>
    </row>
    <row r="102" spans="1:13" x14ac:dyDescent="0.25">
      <c r="A102" s="14">
        <v>97</v>
      </c>
      <c r="B102" s="29">
        <v>40549</v>
      </c>
      <c r="C102" s="29">
        <v>40549</v>
      </c>
      <c r="D102" s="29"/>
      <c r="E102" s="30" t="s">
        <v>22</v>
      </c>
      <c r="F102" s="3"/>
      <c r="G102" s="3">
        <v>168.05</v>
      </c>
      <c r="H102" s="3">
        <f t="shared" si="10"/>
        <v>1195.8300000000002</v>
      </c>
      <c r="I102" s="3">
        <f t="shared" si="9"/>
        <v>660.18000000000006</v>
      </c>
      <c r="J102" s="3">
        <f t="shared" si="7"/>
        <v>1195.8300000000002</v>
      </c>
      <c r="K102" s="3">
        <v>0</v>
      </c>
      <c r="L102" s="3">
        <f t="shared" si="8"/>
        <v>1041.8300000000002</v>
      </c>
      <c r="M102" s="3"/>
    </row>
    <row r="103" spans="1:13" x14ac:dyDescent="0.25">
      <c r="A103" s="14">
        <v>98</v>
      </c>
      <c r="B103" s="29">
        <v>40549</v>
      </c>
      <c r="C103" s="29"/>
      <c r="D103" s="29">
        <v>40570</v>
      </c>
      <c r="E103" s="30" t="s">
        <v>273</v>
      </c>
      <c r="F103" s="3"/>
      <c r="G103" s="3"/>
      <c r="H103" s="3">
        <f t="shared" si="10"/>
        <v>1195.8300000000002</v>
      </c>
      <c r="I103" s="3">
        <f t="shared" si="9"/>
        <v>660.18000000000006</v>
      </c>
      <c r="J103" s="3">
        <f t="shared" si="7"/>
        <v>1195.8300000000002</v>
      </c>
      <c r="K103" s="3">
        <v>0</v>
      </c>
      <c r="L103" s="3">
        <f t="shared" si="8"/>
        <v>1041.8300000000002</v>
      </c>
      <c r="M103" s="3" t="s">
        <v>274</v>
      </c>
    </row>
    <row r="104" spans="1:13" x14ac:dyDescent="0.25">
      <c r="A104" s="14">
        <v>99</v>
      </c>
      <c r="B104" s="29">
        <v>40556</v>
      </c>
      <c r="C104" s="29">
        <v>40578</v>
      </c>
      <c r="D104" s="29"/>
      <c r="E104" s="30" t="s">
        <v>21</v>
      </c>
      <c r="F104" s="3"/>
      <c r="G104" s="3">
        <v>1.66</v>
      </c>
      <c r="H104" s="3">
        <f t="shared" si="10"/>
        <v>1197.4900000000002</v>
      </c>
      <c r="I104" s="3">
        <f t="shared" si="9"/>
        <v>661.84</v>
      </c>
      <c r="J104" s="3">
        <f t="shared" si="7"/>
        <v>1197.4900000000002</v>
      </c>
      <c r="K104" s="3">
        <v>0</v>
      </c>
      <c r="L104" s="3">
        <f t="shared" si="8"/>
        <v>1043.4900000000002</v>
      </c>
      <c r="M104" s="3"/>
    </row>
    <row r="105" spans="1:13" x14ac:dyDescent="0.25">
      <c r="A105" s="14">
        <v>100</v>
      </c>
      <c r="B105" s="29">
        <v>40557</v>
      </c>
      <c r="C105" s="29">
        <v>40578</v>
      </c>
      <c r="D105" s="29"/>
      <c r="E105" s="30" t="s">
        <v>21</v>
      </c>
      <c r="F105" s="3"/>
      <c r="G105" s="3">
        <v>5.01</v>
      </c>
      <c r="H105" s="3">
        <f t="shared" si="10"/>
        <v>1202.5000000000002</v>
      </c>
      <c r="I105" s="3">
        <f t="shared" si="9"/>
        <v>666.85</v>
      </c>
      <c r="J105" s="3">
        <f t="shared" si="7"/>
        <v>1202.5000000000002</v>
      </c>
      <c r="K105" s="3">
        <v>0</v>
      </c>
      <c r="L105" s="3">
        <f t="shared" si="8"/>
        <v>1048.5000000000002</v>
      </c>
      <c r="M105" s="3"/>
    </row>
    <row r="106" spans="1:13" x14ac:dyDescent="0.25">
      <c r="A106" s="14">
        <v>101</v>
      </c>
      <c r="B106" s="29">
        <v>40564</v>
      </c>
      <c r="C106" s="29"/>
      <c r="D106" s="29"/>
      <c r="E106" s="30" t="s">
        <v>275</v>
      </c>
      <c r="F106" s="3"/>
      <c r="G106" s="3"/>
      <c r="H106" s="3">
        <f t="shared" si="10"/>
        <v>1202.5000000000002</v>
      </c>
      <c r="I106" s="3">
        <f t="shared" si="9"/>
        <v>666.85</v>
      </c>
      <c r="J106" s="3">
        <f t="shared" si="7"/>
        <v>1202.5000000000002</v>
      </c>
      <c r="K106" s="3">
        <v>0</v>
      </c>
      <c r="L106" s="3">
        <f t="shared" si="8"/>
        <v>1048.5000000000002</v>
      </c>
      <c r="M106" s="3"/>
    </row>
    <row r="107" spans="1:13" x14ac:dyDescent="0.25">
      <c r="A107" s="14">
        <v>102</v>
      </c>
      <c r="B107" s="29">
        <v>40570</v>
      </c>
      <c r="C107" s="29">
        <v>40578</v>
      </c>
      <c r="D107" s="29"/>
      <c r="E107" s="30" t="s">
        <v>81</v>
      </c>
      <c r="F107" s="3">
        <v>360</v>
      </c>
      <c r="G107" s="3"/>
      <c r="H107" s="3">
        <f t="shared" si="10"/>
        <v>842.50000000000023</v>
      </c>
      <c r="I107" s="3">
        <f t="shared" si="9"/>
        <v>306.85000000000002</v>
      </c>
      <c r="J107" s="3">
        <f t="shared" si="7"/>
        <v>842.50000000000023</v>
      </c>
      <c r="K107" s="3">
        <v>0</v>
      </c>
      <c r="L107" s="3">
        <f t="shared" si="8"/>
        <v>688.50000000000023</v>
      </c>
      <c r="M107" s="3"/>
    </row>
    <row r="108" spans="1:13" x14ac:dyDescent="0.25">
      <c r="A108" s="14">
        <v>103</v>
      </c>
      <c r="B108" s="29">
        <v>40570</v>
      </c>
      <c r="C108" s="29">
        <v>40578</v>
      </c>
      <c r="D108" s="29"/>
      <c r="E108" s="30" t="s">
        <v>37</v>
      </c>
      <c r="F108" s="3"/>
      <c r="G108" s="3">
        <v>13</v>
      </c>
      <c r="H108" s="3">
        <f t="shared" si="10"/>
        <v>855.50000000000023</v>
      </c>
      <c r="I108" s="3">
        <f>I107-F108+G108-13</f>
        <v>306.85000000000002</v>
      </c>
      <c r="J108" s="3">
        <f t="shared" si="7"/>
        <v>855.50000000000023</v>
      </c>
      <c r="K108" s="3">
        <v>0</v>
      </c>
      <c r="L108" s="3">
        <f>L107-F108+G108-13</f>
        <v>688.50000000000023</v>
      </c>
      <c r="M108" s="3" t="s">
        <v>238</v>
      </c>
    </row>
    <row r="109" spans="1:13" x14ac:dyDescent="0.25">
      <c r="A109" s="14">
        <v>104</v>
      </c>
      <c r="B109" s="29">
        <v>40578</v>
      </c>
      <c r="C109" s="29">
        <v>40578</v>
      </c>
      <c r="D109" s="29"/>
      <c r="E109" s="30" t="s">
        <v>22</v>
      </c>
      <c r="F109" s="3"/>
      <c r="G109" s="3">
        <v>170.62</v>
      </c>
      <c r="H109" s="3">
        <f t="shared" si="10"/>
        <v>1026.1200000000003</v>
      </c>
      <c r="I109" s="3">
        <f t="shared" si="9"/>
        <v>477.47</v>
      </c>
      <c r="J109" s="3">
        <f t="shared" si="7"/>
        <v>1026.1200000000003</v>
      </c>
      <c r="K109" s="3">
        <v>0</v>
      </c>
      <c r="L109" s="3">
        <f t="shared" ref="L109:L162" si="11">L108-F109+G109</f>
        <v>859.12000000000023</v>
      </c>
      <c r="M109" s="3"/>
    </row>
    <row r="110" spans="1:13" x14ac:dyDescent="0.25">
      <c r="A110" s="14">
        <v>105</v>
      </c>
      <c r="B110" s="29">
        <v>40578</v>
      </c>
      <c r="C110" s="29"/>
      <c r="D110" s="29">
        <v>40599</v>
      </c>
      <c r="E110" s="30" t="s">
        <v>276</v>
      </c>
      <c r="F110" s="3"/>
      <c r="G110" s="3"/>
      <c r="H110" s="3">
        <f t="shared" si="10"/>
        <v>1026.1200000000003</v>
      </c>
      <c r="I110" s="3">
        <f t="shared" si="9"/>
        <v>477.47</v>
      </c>
      <c r="J110" s="3">
        <f t="shared" si="7"/>
        <v>1026.1200000000003</v>
      </c>
      <c r="K110" s="3">
        <v>0</v>
      </c>
      <c r="L110" s="3">
        <f t="shared" si="11"/>
        <v>859.12000000000023</v>
      </c>
      <c r="M110" s="3" t="s">
        <v>277</v>
      </c>
    </row>
    <row r="111" spans="1:13" x14ac:dyDescent="0.25">
      <c r="A111" s="14">
        <v>106</v>
      </c>
      <c r="B111" s="29">
        <v>40583</v>
      </c>
      <c r="C111" s="29"/>
      <c r="D111" s="29"/>
      <c r="E111" s="30" t="s">
        <v>272</v>
      </c>
      <c r="F111" s="3"/>
      <c r="G111" s="3"/>
      <c r="H111" s="3">
        <f t="shared" si="10"/>
        <v>1026.1200000000003</v>
      </c>
      <c r="I111" s="3">
        <f t="shared" si="9"/>
        <v>477.47</v>
      </c>
      <c r="J111" s="3">
        <f t="shared" si="7"/>
        <v>1026.1200000000003</v>
      </c>
      <c r="K111" s="3">
        <v>0</v>
      </c>
      <c r="L111" s="3">
        <f t="shared" si="11"/>
        <v>859.12000000000023</v>
      </c>
      <c r="M111" s="3"/>
    </row>
    <row r="112" spans="1:13" x14ac:dyDescent="0.25">
      <c r="A112" s="14">
        <v>107</v>
      </c>
      <c r="B112" s="29">
        <v>40585</v>
      </c>
      <c r="C112" s="29">
        <v>40610</v>
      </c>
      <c r="D112" s="29"/>
      <c r="E112" s="30" t="s">
        <v>21</v>
      </c>
      <c r="F112" s="3"/>
      <c r="G112" s="3">
        <v>2.15</v>
      </c>
      <c r="H112" s="3">
        <f>H110-F112+G112</f>
        <v>1028.2700000000004</v>
      </c>
      <c r="I112" s="3">
        <f>I110-F112+G112</f>
        <v>479.62</v>
      </c>
      <c r="J112" s="3">
        <f t="shared" si="7"/>
        <v>1028.2700000000004</v>
      </c>
      <c r="K112" s="3">
        <v>0</v>
      </c>
      <c r="L112" s="3">
        <f t="shared" si="11"/>
        <v>861.27000000000021</v>
      </c>
      <c r="M112" s="3"/>
    </row>
    <row r="113" spans="1:13" x14ac:dyDescent="0.25">
      <c r="A113" s="14">
        <v>108</v>
      </c>
      <c r="B113" s="29">
        <v>40588</v>
      </c>
      <c r="C113" s="29">
        <v>40610</v>
      </c>
      <c r="D113" s="29"/>
      <c r="E113" s="30" t="s">
        <v>21</v>
      </c>
      <c r="F113" s="3"/>
      <c r="G113" s="3">
        <v>1.66</v>
      </c>
      <c r="H113" s="3">
        <f t="shared" si="10"/>
        <v>1029.9300000000005</v>
      </c>
      <c r="I113" s="3">
        <f t="shared" si="9"/>
        <v>481.28000000000003</v>
      </c>
      <c r="J113" s="3">
        <f t="shared" si="7"/>
        <v>1029.9300000000005</v>
      </c>
      <c r="K113" s="3">
        <v>0</v>
      </c>
      <c r="L113" s="3">
        <f t="shared" si="11"/>
        <v>862.93000000000018</v>
      </c>
      <c r="M113" s="3"/>
    </row>
    <row r="114" spans="1:13" x14ac:dyDescent="0.25">
      <c r="A114" s="14">
        <v>109</v>
      </c>
      <c r="B114" s="29">
        <v>40589</v>
      </c>
      <c r="C114" s="29">
        <v>40610</v>
      </c>
      <c r="D114" s="29"/>
      <c r="E114" s="30" t="s">
        <v>21</v>
      </c>
      <c r="F114" s="3"/>
      <c r="G114" s="3">
        <v>1.41</v>
      </c>
      <c r="H114" s="3">
        <f t="shared" si="10"/>
        <v>1031.3400000000006</v>
      </c>
      <c r="I114" s="3">
        <f t="shared" si="9"/>
        <v>482.69000000000005</v>
      </c>
      <c r="J114" s="3">
        <f t="shared" si="7"/>
        <v>1031.3400000000006</v>
      </c>
      <c r="K114" s="3">
        <v>0</v>
      </c>
      <c r="L114" s="3">
        <f t="shared" si="11"/>
        <v>864.34000000000015</v>
      </c>
      <c r="M114" s="3"/>
    </row>
    <row r="115" spans="1:13" x14ac:dyDescent="0.25">
      <c r="A115" s="14">
        <v>110</v>
      </c>
      <c r="B115" s="29">
        <v>40590</v>
      </c>
      <c r="C115" s="29">
        <v>40610</v>
      </c>
      <c r="D115" s="29"/>
      <c r="E115" s="30" t="s">
        <v>37</v>
      </c>
      <c r="F115" s="3"/>
      <c r="G115" s="3">
        <v>13</v>
      </c>
      <c r="H115" s="3">
        <f t="shared" si="10"/>
        <v>1044.3400000000006</v>
      </c>
      <c r="I115" s="3">
        <f>I114-F115+G115-13</f>
        <v>482.69000000000005</v>
      </c>
      <c r="J115" s="3">
        <f t="shared" si="7"/>
        <v>1044.3400000000006</v>
      </c>
      <c r="K115" s="3">
        <v>0</v>
      </c>
      <c r="L115" s="3">
        <f>L114-F115+G115-13</f>
        <v>864.34000000000015</v>
      </c>
      <c r="M115" s="3" t="s">
        <v>238</v>
      </c>
    </row>
    <row r="116" spans="1:13" x14ac:dyDescent="0.25">
      <c r="A116" s="14">
        <v>111</v>
      </c>
      <c r="B116" s="29">
        <v>40591</v>
      </c>
      <c r="C116" s="29">
        <v>40610</v>
      </c>
      <c r="D116" s="29"/>
      <c r="E116" s="30" t="s">
        <v>81</v>
      </c>
      <c r="F116" s="3">
        <v>300</v>
      </c>
      <c r="G116" s="3"/>
      <c r="H116" s="3">
        <f t="shared" si="10"/>
        <v>744.3400000000006</v>
      </c>
      <c r="I116" s="3">
        <f>I115-F116+G116</f>
        <v>182.69000000000005</v>
      </c>
      <c r="J116" s="3">
        <f t="shared" si="7"/>
        <v>744.3400000000006</v>
      </c>
      <c r="K116" s="3">
        <v>0</v>
      </c>
      <c r="L116" s="3">
        <f t="shared" si="11"/>
        <v>564.34000000000015</v>
      </c>
      <c r="M116" s="3"/>
    </row>
    <row r="117" spans="1:13" x14ac:dyDescent="0.25">
      <c r="A117" s="14">
        <v>112</v>
      </c>
      <c r="B117" s="29">
        <v>40610</v>
      </c>
      <c r="C117" s="29">
        <v>40610</v>
      </c>
      <c r="D117" s="29"/>
      <c r="E117" s="30" t="s">
        <v>22</v>
      </c>
      <c r="F117" s="3"/>
      <c r="G117" s="3">
        <v>150.79</v>
      </c>
      <c r="H117" s="3">
        <f t="shared" si="10"/>
        <v>895.13000000000056</v>
      </c>
      <c r="I117" s="3">
        <f t="shared" si="9"/>
        <v>333.48</v>
      </c>
      <c r="J117" s="3">
        <f t="shared" si="7"/>
        <v>895.13000000000056</v>
      </c>
      <c r="K117" s="3">
        <v>0</v>
      </c>
      <c r="L117" s="3">
        <f t="shared" si="11"/>
        <v>715.13000000000011</v>
      </c>
      <c r="M117" s="3"/>
    </row>
    <row r="118" spans="1:13" x14ac:dyDescent="0.25">
      <c r="A118" s="14">
        <v>113</v>
      </c>
      <c r="B118" s="29">
        <v>40610</v>
      </c>
      <c r="C118" s="29"/>
      <c r="D118" s="29">
        <v>40630</v>
      </c>
      <c r="E118" s="30" t="s">
        <v>278</v>
      </c>
      <c r="F118" s="3"/>
      <c r="G118" s="3"/>
      <c r="H118" s="3">
        <f t="shared" si="10"/>
        <v>895.13000000000056</v>
      </c>
      <c r="I118" s="3">
        <f t="shared" si="9"/>
        <v>333.48</v>
      </c>
      <c r="J118" s="3">
        <f t="shared" si="7"/>
        <v>895.13000000000056</v>
      </c>
      <c r="K118" s="3">
        <v>0</v>
      </c>
      <c r="L118" s="3">
        <f t="shared" si="11"/>
        <v>715.13000000000011</v>
      </c>
      <c r="M118" s="3" t="s">
        <v>279</v>
      </c>
    </row>
    <row r="119" spans="1:13" x14ac:dyDescent="0.25">
      <c r="A119" s="14">
        <v>114</v>
      </c>
      <c r="B119" s="29">
        <v>40616</v>
      </c>
      <c r="C119" s="29">
        <v>40639</v>
      </c>
      <c r="D119" s="29"/>
      <c r="E119" s="30" t="s">
        <v>21</v>
      </c>
      <c r="F119" s="3"/>
      <c r="G119" s="3">
        <v>1.9</v>
      </c>
      <c r="H119" s="3">
        <f t="shared" si="10"/>
        <v>897.03000000000054</v>
      </c>
      <c r="I119" s="3">
        <f t="shared" si="9"/>
        <v>335.38</v>
      </c>
      <c r="J119" s="3">
        <f t="shared" si="7"/>
        <v>897.03000000000054</v>
      </c>
      <c r="K119" s="3">
        <v>0</v>
      </c>
      <c r="L119" s="3">
        <f t="shared" si="11"/>
        <v>717.03000000000009</v>
      </c>
      <c r="M119" s="3"/>
    </row>
    <row r="120" spans="1:13" x14ac:dyDescent="0.25">
      <c r="A120" s="14">
        <v>115</v>
      </c>
      <c r="B120" s="29">
        <v>40617</v>
      </c>
      <c r="C120" s="29">
        <v>40639</v>
      </c>
      <c r="D120" s="29"/>
      <c r="E120" s="30" t="s">
        <v>21</v>
      </c>
      <c r="F120" s="3"/>
      <c r="G120" s="3">
        <v>2.15</v>
      </c>
      <c r="H120" s="3">
        <f t="shared" si="10"/>
        <v>899.18000000000052</v>
      </c>
      <c r="I120" s="3">
        <f t="shared" si="9"/>
        <v>337.53</v>
      </c>
      <c r="J120" s="3">
        <f t="shared" si="7"/>
        <v>899.18000000000052</v>
      </c>
      <c r="K120" s="3">
        <v>0</v>
      </c>
      <c r="L120" s="3">
        <f t="shared" si="11"/>
        <v>719.18000000000006</v>
      </c>
      <c r="M120" s="3"/>
    </row>
    <row r="121" spans="1:13" x14ac:dyDescent="0.25">
      <c r="A121" s="14">
        <v>116</v>
      </c>
      <c r="B121" s="29">
        <v>40618</v>
      </c>
      <c r="C121" s="29">
        <v>40639</v>
      </c>
      <c r="D121" s="29"/>
      <c r="E121" s="30" t="s">
        <v>21</v>
      </c>
      <c r="F121" s="3"/>
      <c r="G121" s="3">
        <v>7.0000000000000007E-2</v>
      </c>
      <c r="H121" s="3">
        <f t="shared" si="10"/>
        <v>899.25000000000057</v>
      </c>
      <c r="I121" s="3">
        <f t="shared" si="9"/>
        <v>337.59999999999997</v>
      </c>
      <c r="J121" s="3">
        <f t="shared" si="7"/>
        <v>899.25000000000057</v>
      </c>
      <c r="K121" s="3">
        <v>0</v>
      </c>
      <c r="L121" s="3">
        <f t="shared" si="11"/>
        <v>719.25000000000011</v>
      </c>
      <c r="M121" s="3"/>
    </row>
    <row r="122" spans="1:13" x14ac:dyDescent="0.25">
      <c r="A122" s="14">
        <v>117</v>
      </c>
      <c r="B122" s="29">
        <v>40626</v>
      </c>
      <c r="C122" s="29">
        <v>40639</v>
      </c>
      <c r="D122" s="29"/>
      <c r="E122" s="30" t="s">
        <v>32</v>
      </c>
      <c r="F122" s="3">
        <v>150</v>
      </c>
      <c r="G122" s="3"/>
      <c r="H122" s="3">
        <f t="shared" si="10"/>
        <v>749.25000000000057</v>
      </c>
      <c r="I122" s="3">
        <f t="shared" si="9"/>
        <v>187.59999999999997</v>
      </c>
      <c r="J122" s="3">
        <f t="shared" si="7"/>
        <v>749.25000000000057</v>
      </c>
      <c r="K122" s="3">
        <v>0</v>
      </c>
      <c r="L122" s="3">
        <f t="shared" si="11"/>
        <v>569.25000000000011</v>
      </c>
      <c r="M122" s="3"/>
    </row>
    <row r="123" spans="1:13" x14ac:dyDescent="0.25">
      <c r="A123" s="14">
        <v>118</v>
      </c>
      <c r="B123" s="29">
        <v>40626</v>
      </c>
      <c r="C123" s="29"/>
      <c r="D123" s="29"/>
      <c r="E123" s="30" t="s">
        <v>272</v>
      </c>
      <c r="F123" s="3"/>
      <c r="G123" s="3"/>
      <c r="H123" s="3">
        <f t="shared" si="10"/>
        <v>749.25000000000057</v>
      </c>
      <c r="I123" s="3">
        <f t="shared" si="9"/>
        <v>187.59999999999997</v>
      </c>
      <c r="J123" s="3">
        <f t="shared" si="7"/>
        <v>749.25000000000057</v>
      </c>
      <c r="K123" s="3">
        <v>0</v>
      </c>
      <c r="L123" s="3">
        <f t="shared" si="11"/>
        <v>569.25000000000011</v>
      </c>
      <c r="M123" s="3"/>
    </row>
    <row r="124" spans="1:13" x14ac:dyDescent="0.25">
      <c r="A124" s="14">
        <v>119</v>
      </c>
      <c r="B124" s="29">
        <v>40626</v>
      </c>
      <c r="C124" s="29">
        <v>40639</v>
      </c>
      <c r="D124" s="29"/>
      <c r="E124" s="30" t="s">
        <v>37</v>
      </c>
      <c r="F124" s="3"/>
      <c r="G124" s="3">
        <v>13</v>
      </c>
      <c r="H124" s="3">
        <f>H122-F124+G124</f>
        <v>762.25000000000057</v>
      </c>
      <c r="I124" s="3">
        <f>I122-F124+G124-13</f>
        <v>187.59999999999997</v>
      </c>
      <c r="J124" s="3">
        <f t="shared" si="7"/>
        <v>762.25000000000057</v>
      </c>
      <c r="K124" s="3">
        <v>0</v>
      </c>
      <c r="L124" s="3">
        <f>L123-F124+G124-13</f>
        <v>569.25000000000011</v>
      </c>
      <c r="M124" s="3" t="s">
        <v>88</v>
      </c>
    </row>
    <row r="125" spans="1:13" x14ac:dyDescent="0.25">
      <c r="A125" s="14">
        <v>120</v>
      </c>
      <c r="B125" s="29">
        <v>40630</v>
      </c>
      <c r="C125" s="29">
        <v>40639</v>
      </c>
      <c r="D125" s="29"/>
      <c r="E125" s="30" t="s">
        <v>81</v>
      </c>
      <c r="F125" s="3">
        <v>200</v>
      </c>
      <c r="G125" s="3"/>
      <c r="H125" s="3">
        <f t="shared" si="10"/>
        <v>562.25000000000057</v>
      </c>
      <c r="I125" s="3">
        <f t="shared" si="9"/>
        <v>-12.400000000000034</v>
      </c>
      <c r="J125" s="3">
        <f t="shared" si="7"/>
        <v>562.25000000000057</v>
      </c>
      <c r="K125" s="3">
        <v>0</v>
      </c>
      <c r="L125" s="3">
        <f t="shared" si="11"/>
        <v>369.25000000000011</v>
      </c>
      <c r="M125" s="3"/>
    </row>
    <row r="126" spans="1:13" x14ac:dyDescent="0.25">
      <c r="A126" s="14">
        <v>121</v>
      </c>
      <c r="B126" s="29">
        <v>40630</v>
      </c>
      <c r="C126" s="29">
        <v>40639</v>
      </c>
      <c r="D126" s="29"/>
      <c r="E126" s="30" t="s">
        <v>37</v>
      </c>
      <c r="F126" s="3"/>
      <c r="G126" s="3">
        <v>13</v>
      </c>
      <c r="H126" s="3">
        <f t="shared" si="10"/>
        <v>575.25000000000057</v>
      </c>
      <c r="I126" s="3">
        <f>I125-F126+G126-13</f>
        <v>-12.400000000000034</v>
      </c>
      <c r="J126" s="3">
        <f t="shared" si="7"/>
        <v>575.25000000000057</v>
      </c>
      <c r="K126" s="3">
        <v>0</v>
      </c>
      <c r="L126" s="3">
        <f>L125-F126+G126-13</f>
        <v>369.25000000000011</v>
      </c>
      <c r="M126" s="3" t="s">
        <v>88</v>
      </c>
    </row>
    <row r="127" spans="1:13" x14ac:dyDescent="0.25">
      <c r="A127" s="14">
        <v>122</v>
      </c>
      <c r="B127" s="29">
        <v>40639</v>
      </c>
      <c r="C127" s="29">
        <v>40639</v>
      </c>
      <c r="D127" s="29"/>
      <c r="E127" s="30" t="s">
        <v>22</v>
      </c>
      <c r="F127" s="3"/>
      <c r="G127" s="3">
        <v>156.97</v>
      </c>
      <c r="H127" s="3">
        <f t="shared" si="10"/>
        <v>732.2200000000006</v>
      </c>
      <c r="I127" s="3">
        <f t="shared" si="9"/>
        <v>144.56999999999996</v>
      </c>
      <c r="J127" s="3">
        <f t="shared" si="7"/>
        <v>732.2200000000006</v>
      </c>
      <c r="K127" s="3">
        <v>0</v>
      </c>
      <c r="L127" s="3">
        <f t="shared" si="11"/>
        <v>526.22000000000014</v>
      </c>
      <c r="M127" s="3"/>
    </row>
    <row r="128" spans="1:13" x14ac:dyDescent="0.25">
      <c r="A128" s="14">
        <v>123</v>
      </c>
      <c r="B128" s="29">
        <v>40639</v>
      </c>
      <c r="C128" s="29"/>
      <c r="D128" s="29">
        <v>40659</v>
      </c>
      <c r="E128" s="30" t="s">
        <v>280</v>
      </c>
      <c r="F128" s="3"/>
      <c r="G128" s="3"/>
      <c r="H128" s="3">
        <f t="shared" si="10"/>
        <v>732.2200000000006</v>
      </c>
      <c r="I128" s="3">
        <f t="shared" si="9"/>
        <v>144.56999999999996</v>
      </c>
      <c r="J128" s="3">
        <f t="shared" si="7"/>
        <v>732.2200000000006</v>
      </c>
      <c r="K128" s="3">
        <v>0</v>
      </c>
      <c r="L128" s="3">
        <f t="shared" si="11"/>
        <v>526.22000000000014</v>
      </c>
      <c r="M128" s="3" t="s">
        <v>281</v>
      </c>
    </row>
    <row r="129" spans="1:13" x14ac:dyDescent="0.25">
      <c r="A129" s="14">
        <v>124</v>
      </c>
      <c r="B129" s="29">
        <v>40645</v>
      </c>
      <c r="C129" s="29">
        <v>40668</v>
      </c>
      <c r="D129" s="29"/>
      <c r="E129" s="30" t="s">
        <v>21</v>
      </c>
      <c r="F129" s="3"/>
      <c r="G129" s="3">
        <v>2.31</v>
      </c>
      <c r="H129" s="3">
        <f t="shared" si="10"/>
        <v>734.53000000000054</v>
      </c>
      <c r="I129" s="3">
        <f t="shared" si="9"/>
        <v>146.87999999999997</v>
      </c>
      <c r="J129" s="3">
        <f t="shared" si="7"/>
        <v>734.53000000000054</v>
      </c>
      <c r="K129" s="3">
        <v>0</v>
      </c>
      <c r="L129" s="3">
        <f t="shared" si="11"/>
        <v>528.53000000000009</v>
      </c>
      <c r="M129" s="3"/>
    </row>
    <row r="130" spans="1:13" x14ac:dyDescent="0.25">
      <c r="A130" s="14">
        <v>125</v>
      </c>
      <c r="B130" s="29">
        <v>40668</v>
      </c>
      <c r="C130" s="29">
        <v>40668</v>
      </c>
      <c r="D130" s="29"/>
      <c r="E130" s="30" t="s">
        <v>22</v>
      </c>
      <c r="F130" s="3"/>
      <c r="G130" s="3">
        <v>169.9</v>
      </c>
      <c r="H130" s="3">
        <f t="shared" si="10"/>
        <v>904.43000000000052</v>
      </c>
      <c r="I130" s="3">
        <f t="shared" si="9"/>
        <v>316.77999999999997</v>
      </c>
      <c r="J130" s="3">
        <f t="shared" si="7"/>
        <v>904.43000000000052</v>
      </c>
      <c r="K130" s="3">
        <v>0</v>
      </c>
      <c r="L130" s="3">
        <f t="shared" si="11"/>
        <v>698.43000000000006</v>
      </c>
      <c r="M130" s="3"/>
    </row>
    <row r="131" spans="1:13" x14ac:dyDescent="0.25">
      <c r="A131" s="14">
        <v>126</v>
      </c>
      <c r="B131" s="29">
        <v>40668</v>
      </c>
      <c r="C131" s="29"/>
      <c r="D131" s="29">
        <v>40688</v>
      </c>
      <c r="E131" s="30" t="s">
        <v>282</v>
      </c>
      <c r="F131" s="3"/>
      <c r="G131" s="3"/>
      <c r="H131" s="3">
        <f t="shared" si="10"/>
        <v>904.43000000000052</v>
      </c>
      <c r="I131" s="3">
        <f t="shared" si="9"/>
        <v>316.77999999999997</v>
      </c>
      <c r="J131" s="3">
        <f t="shared" si="7"/>
        <v>904.43000000000052</v>
      </c>
      <c r="K131" s="3">
        <v>0</v>
      </c>
      <c r="L131" s="3">
        <f t="shared" si="11"/>
        <v>698.43000000000006</v>
      </c>
      <c r="M131" s="3" t="s">
        <v>283</v>
      </c>
    </row>
    <row r="132" spans="1:13" x14ac:dyDescent="0.25">
      <c r="A132" s="14">
        <v>127</v>
      </c>
      <c r="B132" s="29">
        <v>40680</v>
      </c>
      <c r="C132" s="29"/>
      <c r="D132" s="29"/>
      <c r="E132" s="30" t="s">
        <v>284</v>
      </c>
      <c r="F132" s="3"/>
      <c r="G132" s="3"/>
      <c r="H132" s="3">
        <f t="shared" si="10"/>
        <v>904.43000000000052</v>
      </c>
      <c r="I132" s="3">
        <f t="shared" si="9"/>
        <v>316.77999999999997</v>
      </c>
      <c r="J132" s="3">
        <f t="shared" si="7"/>
        <v>904.43000000000052</v>
      </c>
      <c r="K132" s="3">
        <v>0</v>
      </c>
      <c r="L132" s="3">
        <f t="shared" si="11"/>
        <v>698.43000000000006</v>
      </c>
      <c r="M132" s="3"/>
    </row>
    <row r="133" spans="1:13" x14ac:dyDescent="0.25">
      <c r="A133" s="14">
        <v>128</v>
      </c>
      <c r="B133" s="29">
        <v>40696</v>
      </c>
      <c r="C133" s="29"/>
      <c r="D133" s="29"/>
      <c r="E133" s="30" t="s">
        <v>172</v>
      </c>
      <c r="F133" s="3"/>
      <c r="G133" s="3"/>
      <c r="H133" s="3">
        <f t="shared" si="10"/>
        <v>904.43000000000052</v>
      </c>
      <c r="I133" s="3">
        <f t="shared" si="9"/>
        <v>316.77999999999997</v>
      </c>
      <c r="J133" s="3">
        <f t="shared" si="7"/>
        <v>904.43000000000052</v>
      </c>
      <c r="K133" s="3">
        <v>0</v>
      </c>
      <c r="L133" s="3">
        <f t="shared" si="11"/>
        <v>698.43000000000006</v>
      </c>
      <c r="M133" s="3"/>
    </row>
    <row r="134" spans="1:13" x14ac:dyDescent="0.25">
      <c r="A134" s="14">
        <v>129</v>
      </c>
      <c r="B134" s="29">
        <v>40696</v>
      </c>
      <c r="C134" s="29"/>
      <c r="D134" s="29"/>
      <c r="E134" s="30" t="s">
        <v>285</v>
      </c>
      <c r="F134" s="3">
        <v>3304.42</v>
      </c>
      <c r="G134" s="3">
        <v>3304.42</v>
      </c>
      <c r="H134" s="3">
        <f>H132-F134+G134</f>
        <v>904.43000000000029</v>
      </c>
      <c r="I134" s="3">
        <f>I132-F134+G134</f>
        <v>316.77999999999975</v>
      </c>
      <c r="J134" s="3">
        <f t="shared" si="7"/>
        <v>904.43000000000029</v>
      </c>
      <c r="K134" s="3">
        <v>0</v>
      </c>
      <c r="L134" s="3">
        <f t="shared" si="11"/>
        <v>698.43000000000029</v>
      </c>
      <c r="M134" s="3"/>
    </row>
    <row r="135" spans="1:13" x14ac:dyDescent="0.25">
      <c r="A135" s="14">
        <v>130</v>
      </c>
      <c r="B135" s="29">
        <v>40696</v>
      </c>
      <c r="C135" s="29"/>
      <c r="D135" s="29"/>
      <c r="E135" s="30" t="s">
        <v>286</v>
      </c>
      <c r="F135" s="3">
        <v>37</v>
      </c>
      <c r="G135" s="3">
        <v>37</v>
      </c>
      <c r="H135" s="3">
        <f t="shared" si="10"/>
        <v>904.43000000000029</v>
      </c>
      <c r="I135" s="3">
        <f t="shared" si="9"/>
        <v>316.77999999999975</v>
      </c>
      <c r="J135" s="3">
        <f t="shared" si="7"/>
        <v>904.43000000000029</v>
      </c>
      <c r="K135" s="3">
        <v>0</v>
      </c>
      <c r="L135" s="3">
        <f t="shared" si="11"/>
        <v>698.43000000000029</v>
      </c>
      <c r="M135" s="3"/>
    </row>
    <row r="136" spans="1:13" x14ac:dyDescent="0.25">
      <c r="A136" s="14">
        <v>131</v>
      </c>
      <c r="B136" s="29">
        <v>40696</v>
      </c>
      <c r="C136" s="29"/>
      <c r="D136" s="29"/>
      <c r="E136" s="30" t="s">
        <v>287</v>
      </c>
      <c r="F136" s="3">
        <v>572.27</v>
      </c>
      <c r="G136" s="3">
        <v>572.27</v>
      </c>
      <c r="H136" s="3">
        <f t="shared" si="10"/>
        <v>904.43000000000029</v>
      </c>
      <c r="I136" s="3">
        <f t="shared" si="9"/>
        <v>316.77999999999975</v>
      </c>
      <c r="J136" s="3">
        <f t="shared" ref="J136:J162" si="12">J135+G136-F136</f>
        <v>904.43000000000029</v>
      </c>
      <c r="K136" s="3">
        <v>0</v>
      </c>
      <c r="L136" s="3">
        <f t="shared" si="11"/>
        <v>698.43000000000029</v>
      </c>
      <c r="M136" s="3"/>
    </row>
    <row r="137" spans="1:13" x14ac:dyDescent="0.25">
      <c r="A137" s="14">
        <v>132</v>
      </c>
      <c r="B137" s="29">
        <v>40696</v>
      </c>
      <c r="C137" s="29"/>
      <c r="D137" s="29"/>
      <c r="E137" s="30" t="s">
        <v>60</v>
      </c>
      <c r="F137" s="3">
        <v>57.2</v>
      </c>
      <c r="G137" s="3"/>
      <c r="H137" s="3">
        <f t="shared" si="10"/>
        <v>847.23000000000025</v>
      </c>
      <c r="I137" s="3">
        <f t="shared" si="9"/>
        <v>259.57999999999976</v>
      </c>
      <c r="J137" s="3">
        <f t="shared" si="12"/>
        <v>847.23000000000025</v>
      </c>
      <c r="K137" s="3">
        <v>0</v>
      </c>
      <c r="L137" s="3">
        <f t="shared" si="11"/>
        <v>641.23000000000025</v>
      </c>
      <c r="M137" s="3"/>
    </row>
    <row r="138" spans="1:13" x14ac:dyDescent="0.25">
      <c r="A138" s="14">
        <v>133</v>
      </c>
      <c r="B138" s="29">
        <v>40696</v>
      </c>
      <c r="C138" s="29">
        <v>40304</v>
      </c>
      <c r="D138" s="29"/>
      <c r="E138" s="30" t="s">
        <v>61</v>
      </c>
      <c r="F138" s="3">
        <v>13</v>
      </c>
      <c r="G138" s="3"/>
      <c r="H138" s="3">
        <f t="shared" si="10"/>
        <v>834.23000000000025</v>
      </c>
      <c r="I138" s="3">
        <f t="shared" ref="I138:I147" si="13">I137-F138+G138+13</f>
        <v>259.57999999999976</v>
      </c>
      <c r="J138" s="3">
        <f t="shared" si="12"/>
        <v>834.23000000000025</v>
      </c>
      <c r="K138" s="3">
        <v>0</v>
      </c>
      <c r="L138" s="3">
        <f t="shared" ref="L138:L147" si="14">L137-F138+G138+13</f>
        <v>641.23000000000025</v>
      </c>
      <c r="M138" s="3"/>
    </row>
    <row r="139" spans="1:13" x14ac:dyDescent="0.25">
      <c r="A139" s="14">
        <v>134</v>
      </c>
      <c r="B139" s="29">
        <v>40696</v>
      </c>
      <c r="C139" s="29">
        <v>40549</v>
      </c>
      <c r="D139" s="29"/>
      <c r="E139" s="30" t="s">
        <v>61</v>
      </c>
      <c r="F139" s="3">
        <v>13</v>
      </c>
      <c r="G139" s="3"/>
      <c r="H139" s="3">
        <f t="shared" si="10"/>
        <v>821.23000000000025</v>
      </c>
      <c r="I139" s="3">
        <f t="shared" si="13"/>
        <v>259.57999999999976</v>
      </c>
      <c r="J139" s="3">
        <f t="shared" si="12"/>
        <v>821.23000000000025</v>
      </c>
      <c r="K139" s="3">
        <v>0</v>
      </c>
      <c r="L139" s="3">
        <f t="shared" si="14"/>
        <v>641.23000000000025</v>
      </c>
      <c r="M139" s="3" t="s">
        <v>288</v>
      </c>
    </row>
    <row r="140" spans="1:13" x14ac:dyDescent="0.25">
      <c r="A140" s="14">
        <v>135</v>
      </c>
      <c r="B140" s="29">
        <v>40696</v>
      </c>
      <c r="C140" s="29">
        <v>40578</v>
      </c>
      <c r="D140" s="29"/>
      <c r="E140" s="30" t="s">
        <v>61</v>
      </c>
      <c r="F140" s="3">
        <v>13</v>
      </c>
      <c r="G140" s="3"/>
      <c r="H140" s="3">
        <f t="shared" si="10"/>
        <v>808.23000000000025</v>
      </c>
      <c r="I140" s="3">
        <f t="shared" si="13"/>
        <v>259.57999999999976</v>
      </c>
      <c r="J140" s="3">
        <f t="shared" si="12"/>
        <v>808.23000000000025</v>
      </c>
      <c r="K140" s="3">
        <v>0</v>
      </c>
      <c r="L140" s="3">
        <f t="shared" si="14"/>
        <v>641.23000000000025</v>
      </c>
      <c r="M140" s="3"/>
    </row>
    <row r="141" spans="1:13" x14ac:dyDescent="0.25">
      <c r="A141" s="14">
        <v>136</v>
      </c>
      <c r="B141" s="29">
        <v>40696</v>
      </c>
      <c r="C141" s="29">
        <v>40395</v>
      </c>
      <c r="D141" s="29"/>
      <c r="E141" s="30" t="s">
        <v>61</v>
      </c>
      <c r="F141" s="3">
        <v>13</v>
      </c>
      <c r="G141" s="3"/>
      <c r="H141" s="3">
        <f t="shared" si="10"/>
        <v>795.23000000000025</v>
      </c>
      <c r="I141" s="3">
        <f t="shared" si="13"/>
        <v>259.57999999999976</v>
      </c>
      <c r="J141" s="3">
        <f t="shared" si="12"/>
        <v>795.23000000000025</v>
      </c>
      <c r="K141" s="3">
        <v>0</v>
      </c>
      <c r="L141" s="3">
        <f t="shared" si="14"/>
        <v>641.23000000000025</v>
      </c>
      <c r="M141" s="3"/>
    </row>
    <row r="142" spans="1:13" x14ac:dyDescent="0.25">
      <c r="A142" s="14">
        <v>137</v>
      </c>
      <c r="B142" s="29">
        <v>40696</v>
      </c>
      <c r="C142" s="29">
        <v>40519</v>
      </c>
      <c r="D142" s="29"/>
      <c r="E142" s="30" t="s">
        <v>61</v>
      </c>
      <c r="F142" s="3">
        <v>13</v>
      </c>
      <c r="G142" s="3"/>
      <c r="H142" s="3">
        <f t="shared" si="10"/>
        <v>782.23000000000025</v>
      </c>
      <c r="I142" s="3">
        <f t="shared" si="13"/>
        <v>259.57999999999976</v>
      </c>
      <c r="J142" s="3">
        <f t="shared" si="12"/>
        <v>782.23000000000025</v>
      </c>
      <c r="K142" s="3">
        <v>0</v>
      </c>
      <c r="L142" s="3">
        <f t="shared" si="14"/>
        <v>641.23000000000025</v>
      </c>
      <c r="M142" s="3"/>
    </row>
    <row r="143" spans="1:13" x14ac:dyDescent="0.25">
      <c r="A143" s="14">
        <v>138</v>
      </c>
      <c r="B143" s="29">
        <v>40696</v>
      </c>
      <c r="C143" s="29">
        <v>40213</v>
      </c>
      <c r="D143" s="29"/>
      <c r="E143" s="30" t="s">
        <v>61</v>
      </c>
      <c r="F143" s="3">
        <v>13</v>
      </c>
      <c r="G143" s="3"/>
      <c r="H143" s="3">
        <f t="shared" si="10"/>
        <v>769.23000000000025</v>
      </c>
      <c r="I143" s="3">
        <f t="shared" si="13"/>
        <v>259.57999999999976</v>
      </c>
      <c r="J143" s="3">
        <f t="shared" si="12"/>
        <v>769.23000000000025</v>
      </c>
      <c r="K143" s="3">
        <v>0</v>
      </c>
      <c r="L143" s="3">
        <f t="shared" si="14"/>
        <v>641.23000000000025</v>
      </c>
      <c r="M143" s="3"/>
    </row>
    <row r="144" spans="1:13" x14ac:dyDescent="0.25">
      <c r="A144" s="14">
        <v>139</v>
      </c>
      <c r="B144" s="29">
        <v>40696</v>
      </c>
      <c r="C144" s="29">
        <v>40549</v>
      </c>
      <c r="D144" s="29"/>
      <c r="E144" s="30" t="s">
        <v>61</v>
      </c>
      <c r="F144" s="3">
        <v>13</v>
      </c>
      <c r="G144" s="3"/>
      <c r="H144" s="3">
        <f t="shared" si="10"/>
        <v>756.23000000000025</v>
      </c>
      <c r="I144" s="3">
        <f t="shared" si="13"/>
        <v>259.57999999999976</v>
      </c>
      <c r="J144" s="3">
        <f t="shared" si="12"/>
        <v>756.23000000000025</v>
      </c>
      <c r="K144" s="3">
        <v>0</v>
      </c>
      <c r="L144" s="3">
        <f t="shared" si="14"/>
        <v>641.23000000000025</v>
      </c>
      <c r="M144" s="3"/>
    </row>
    <row r="145" spans="1:13" x14ac:dyDescent="0.25">
      <c r="A145" s="14">
        <v>140</v>
      </c>
      <c r="B145" s="29">
        <v>40696</v>
      </c>
      <c r="C145" s="29">
        <v>40610</v>
      </c>
      <c r="D145" s="29"/>
      <c r="E145" s="30" t="s">
        <v>61</v>
      </c>
      <c r="F145" s="3">
        <v>13</v>
      </c>
      <c r="G145" s="3"/>
      <c r="H145" s="3">
        <f t="shared" si="10"/>
        <v>743.23000000000025</v>
      </c>
      <c r="I145" s="3">
        <f t="shared" si="13"/>
        <v>259.57999999999976</v>
      </c>
      <c r="J145" s="3">
        <f t="shared" si="12"/>
        <v>743.23000000000025</v>
      </c>
      <c r="K145" s="3">
        <v>0</v>
      </c>
      <c r="L145" s="3">
        <f t="shared" si="14"/>
        <v>641.23000000000025</v>
      </c>
      <c r="M145" s="3"/>
    </row>
    <row r="146" spans="1:13" x14ac:dyDescent="0.25">
      <c r="A146" s="14">
        <v>141</v>
      </c>
      <c r="B146" s="29">
        <v>40696</v>
      </c>
      <c r="C146" s="29">
        <v>40336</v>
      </c>
      <c r="D146" s="29"/>
      <c r="E146" s="30" t="s">
        <v>61</v>
      </c>
      <c r="F146" s="3">
        <v>13</v>
      </c>
      <c r="G146" s="3"/>
      <c r="H146" s="3">
        <f t="shared" si="10"/>
        <v>730.23000000000025</v>
      </c>
      <c r="I146" s="3">
        <f t="shared" si="13"/>
        <v>259.57999999999976</v>
      </c>
      <c r="J146" s="3">
        <f t="shared" si="12"/>
        <v>730.23000000000025</v>
      </c>
      <c r="K146" s="3">
        <v>0</v>
      </c>
      <c r="L146" s="3">
        <f t="shared" si="14"/>
        <v>641.23000000000025</v>
      </c>
      <c r="M146" s="3"/>
    </row>
    <row r="147" spans="1:13" x14ac:dyDescent="0.25">
      <c r="A147" s="14">
        <v>142</v>
      </c>
      <c r="B147" s="29">
        <v>40696</v>
      </c>
      <c r="C147" s="29">
        <v>40184</v>
      </c>
      <c r="D147" s="29"/>
      <c r="E147" s="30" t="s">
        <v>61</v>
      </c>
      <c r="F147" s="3">
        <v>13</v>
      </c>
      <c r="G147" s="3"/>
      <c r="H147" s="3">
        <f t="shared" si="10"/>
        <v>717.23000000000025</v>
      </c>
      <c r="I147" s="3">
        <f t="shared" si="13"/>
        <v>259.57999999999976</v>
      </c>
      <c r="J147" s="3">
        <f t="shared" si="12"/>
        <v>717.23000000000025</v>
      </c>
      <c r="K147" s="3">
        <v>0</v>
      </c>
      <c r="L147" s="3">
        <f t="shared" si="14"/>
        <v>641.23000000000025</v>
      </c>
      <c r="M147" s="3"/>
    </row>
    <row r="148" spans="1:13" x14ac:dyDescent="0.25">
      <c r="A148" s="14">
        <v>143</v>
      </c>
      <c r="B148" s="29">
        <v>40696</v>
      </c>
      <c r="C148" s="29"/>
      <c r="D148" s="29"/>
      <c r="E148" s="30" t="s">
        <v>289</v>
      </c>
      <c r="F148" s="3">
        <v>3</v>
      </c>
      <c r="G148" s="3">
        <v>3</v>
      </c>
      <c r="H148" s="3">
        <f t="shared" si="10"/>
        <v>717.23000000000025</v>
      </c>
      <c r="I148" s="3">
        <f>I147-F148+G148</f>
        <v>259.57999999999976</v>
      </c>
      <c r="J148" s="3">
        <f t="shared" si="12"/>
        <v>717.23000000000025</v>
      </c>
      <c r="K148" s="3">
        <v>0</v>
      </c>
      <c r="L148" s="3">
        <f t="shared" si="11"/>
        <v>641.23000000000025</v>
      </c>
      <c r="M148" s="3"/>
    </row>
    <row r="149" spans="1:13" x14ac:dyDescent="0.25">
      <c r="A149" s="14">
        <v>144</v>
      </c>
      <c r="B149" s="29">
        <v>40700</v>
      </c>
      <c r="C149" s="29"/>
      <c r="D149" s="29"/>
      <c r="E149" s="30" t="s">
        <v>22</v>
      </c>
      <c r="F149" s="3"/>
      <c r="G149" s="3">
        <v>147.66999999999999</v>
      </c>
      <c r="H149" s="3">
        <f t="shared" si="10"/>
        <v>864.9000000000002</v>
      </c>
      <c r="I149" s="3">
        <f t="shared" ref="I149:I162" si="15">I148-F149+G149</f>
        <v>407.24999999999977</v>
      </c>
      <c r="J149" s="3">
        <f t="shared" si="12"/>
        <v>864.9000000000002</v>
      </c>
      <c r="K149" s="3">
        <v>0</v>
      </c>
      <c r="L149" s="3">
        <f t="shared" si="11"/>
        <v>788.9000000000002</v>
      </c>
      <c r="M149" s="3"/>
    </row>
    <row r="150" spans="1:13" x14ac:dyDescent="0.25">
      <c r="A150" s="14">
        <v>145</v>
      </c>
      <c r="B150" s="29">
        <v>40729</v>
      </c>
      <c r="C150" s="29"/>
      <c r="D150" s="29"/>
      <c r="E150" s="30" t="s">
        <v>31</v>
      </c>
      <c r="F150" s="3">
        <v>415</v>
      </c>
      <c r="G150" s="3"/>
      <c r="H150" s="3">
        <f t="shared" si="10"/>
        <v>449.9000000000002</v>
      </c>
      <c r="I150" s="3">
        <f t="shared" si="15"/>
        <v>-7.7500000000002274</v>
      </c>
      <c r="J150" s="3">
        <f t="shared" si="12"/>
        <v>449.9000000000002</v>
      </c>
      <c r="K150" s="3">
        <v>0</v>
      </c>
      <c r="L150" s="3">
        <f t="shared" si="11"/>
        <v>373.9000000000002</v>
      </c>
      <c r="M150" s="3"/>
    </row>
    <row r="151" spans="1:13" x14ac:dyDescent="0.25">
      <c r="A151" s="14">
        <v>146</v>
      </c>
      <c r="B151" s="29">
        <v>40729</v>
      </c>
      <c r="C151" s="29"/>
      <c r="D151" s="29"/>
      <c r="E151" s="30" t="s">
        <v>31</v>
      </c>
      <c r="F151" s="3">
        <v>120</v>
      </c>
      <c r="G151" s="3"/>
      <c r="H151" s="3">
        <f t="shared" si="10"/>
        <v>329.9000000000002</v>
      </c>
      <c r="I151" s="3">
        <f t="shared" si="15"/>
        <v>-127.75000000000023</v>
      </c>
      <c r="J151" s="3">
        <f t="shared" si="12"/>
        <v>329.9000000000002</v>
      </c>
      <c r="K151" s="3">
        <v>0</v>
      </c>
      <c r="L151" s="3">
        <f t="shared" si="11"/>
        <v>253.9000000000002</v>
      </c>
      <c r="M151" s="3"/>
    </row>
    <row r="152" spans="1:13" x14ac:dyDescent="0.25">
      <c r="A152" s="14">
        <v>147</v>
      </c>
      <c r="B152" s="29">
        <v>40730</v>
      </c>
      <c r="C152" s="29"/>
      <c r="D152" s="29"/>
      <c r="E152" s="30" t="s">
        <v>22</v>
      </c>
      <c r="F152" s="3"/>
      <c r="G152" s="3">
        <v>152.97</v>
      </c>
      <c r="H152" s="3">
        <f t="shared" si="10"/>
        <v>482.87000000000023</v>
      </c>
      <c r="I152" s="3">
        <f t="shared" si="15"/>
        <v>25.219999999999771</v>
      </c>
      <c r="J152" s="3">
        <f t="shared" si="12"/>
        <v>482.87000000000023</v>
      </c>
      <c r="K152" s="3">
        <v>0</v>
      </c>
      <c r="L152" s="3">
        <f t="shared" si="11"/>
        <v>406.87000000000023</v>
      </c>
      <c r="M152" s="3"/>
    </row>
    <row r="153" spans="1:13" x14ac:dyDescent="0.25">
      <c r="A153" s="14">
        <v>148</v>
      </c>
      <c r="B153" s="29">
        <v>40742</v>
      </c>
      <c r="C153" s="29"/>
      <c r="D153" s="29"/>
      <c r="E153" s="30" t="s">
        <v>21</v>
      </c>
      <c r="F153" s="3"/>
      <c r="G153" s="3">
        <v>5.47</v>
      </c>
      <c r="H153" s="3">
        <f t="shared" si="10"/>
        <v>488.34000000000026</v>
      </c>
      <c r="I153" s="3">
        <f t="shared" si="15"/>
        <v>30.68999999999977</v>
      </c>
      <c r="J153" s="3">
        <f t="shared" si="12"/>
        <v>488.34000000000026</v>
      </c>
      <c r="K153" s="3">
        <v>0</v>
      </c>
      <c r="L153" s="3">
        <f t="shared" si="11"/>
        <v>412.34000000000026</v>
      </c>
      <c r="M153" s="3"/>
    </row>
    <row r="154" spans="1:13" x14ac:dyDescent="0.25">
      <c r="A154" s="14">
        <v>149</v>
      </c>
      <c r="B154" s="29">
        <v>40667</v>
      </c>
      <c r="C154" s="29"/>
      <c r="D154" s="29"/>
      <c r="E154" s="30" t="s">
        <v>22</v>
      </c>
      <c r="F154" s="3"/>
      <c r="G154" s="3">
        <v>141.26</v>
      </c>
      <c r="H154" s="3">
        <f t="shared" si="10"/>
        <v>629.60000000000025</v>
      </c>
      <c r="I154" s="3">
        <f t="shared" si="15"/>
        <v>171.94999999999976</v>
      </c>
      <c r="J154" s="3">
        <f t="shared" si="12"/>
        <v>629.60000000000025</v>
      </c>
      <c r="K154" s="3">
        <v>0</v>
      </c>
      <c r="L154" s="3">
        <f t="shared" si="11"/>
        <v>553.60000000000025</v>
      </c>
      <c r="M154" s="3"/>
    </row>
    <row r="155" spans="1:13" x14ac:dyDescent="0.25">
      <c r="A155" s="14">
        <v>150</v>
      </c>
      <c r="B155" s="29">
        <v>40771</v>
      </c>
      <c r="C155" s="29"/>
      <c r="D155" s="29"/>
      <c r="E155" s="30" t="s">
        <v>21</v>
      </c>
      <c r="F155" s="3"/>
      <c r="G155" s="3">
        <v>5.47</v>
      </c>
      <c r="H155" s="3">
        <f t="shared" si="10"/>
        <v>635.07000000000028</v>
      </c>
      <c r="I155" s="3">
        <f t="shared" si="15"/>
        <v>177.41999999999976</v>
      </c>
      <c r="J155" s="3">
        <f t="shared" si="12"/>
        <v>635.07000000000028</v>
      </c>
      <c r="K155" s="3">
        <v>0</v>
      </c>
      <c r="L155" s="3">
        <f t="shared" si="11"/>
        <v>559.07000000000028</v>
      </c>
      <c r="M155" s="3"/>
    </row>
    <row r="156" spans="1:13" x14ac:dyDescent="0.25">
      <c r="A156" s="14">
        <v>151</v>
      </c>
      <c r="B156" s="29">
        <v>40792</v>
      </c>
      <c r="C156" s="29"/>
      <c r="D156" s="29"/>
      <c r="E156" s="30" t="s">
        <v>22</v>
      </c>
      <c r="F156" s="3"/>
      <c r="G156" s="3">
        <v>184.93</v>
      </c>
      <c r="H156" s="3">
        <f t="shared" ref="H156:H162" si="16">H155-F156+G156</f>
        <v>820.00000000000023</v>
      </c>
      <c r="I156" s="3">
        <f t="shared" si="15"/>
        <v>362.3499999999998</v>
      </c>
      <c r="J156" s="3">
        <f t="shared" si="12"/>
        <v>820.00000000000023</v>
      </c>
      <c r="K156" s="3">
        <v>0</v>
      </c>
      <c r="L156" s="3">
        <f t="shared" si="11"/>
        <v>744.00000000000023</v>
      </c>
      <c r="M156" s="3"/>
    </row>
    <row r="157" spans="1:13" x14ac:dyDescent="0.25">
      <c r="A157" s="14">
        <v>152</v>
      </c>
      <c r="B157" s="29">
        <v>40801</v>
      </c>
      <c r="C157" s="29"/>
      <c r="D157" s="29"/>
      <c r="E157" s="30" t="s">
        <v>21</v>
      </c>
      <c r="F157" s="3"/>
      <c r="G157" s="3">
        <v>5.47</v>
      </c>
      <c r="H157" s="3">
        <f t="shared" si="16"/>
        <v>825.47000000000025</v>
      </c>
      <c r="I157" s="3">
        <f t="shared" si="15"/>
        <v>367.81999999999982</v>
      </c>
      <c r="J157" s="3">
        <f t="shared" si="12"/>
        <v>825.47000000000025</v>
      </c>
      <c r="K157" s="3">
        <v>0</v>
      </c>
      <c r="L157" s="3">
        <f t="shared" si="11"/>
        <v>749.47000000000025</v>
      </c>
      <c r="M157" s="3"/>
    </row>
    <row r="158" spans="1:13" x14ac:dyDescent="0.25">
      <c r="A158" s="14">
        <v>153</v>
      </c>
      <c r="B158" s="29">
        <v>40802</v>
      </c>
      <c r="C158" s="29"/>
      <c r="D158" s="29"/>
      <c r="E158" s="30" t="s">
        <v>31</v>
      </c>
      <c r="F158" s="3">
        <v>135</v>
      </c>
      <c r="G158" s="3"/>
      <c r="H158" s="3">
        <f t="shared" si="16"/>
        <v>690.47000000000025</v>
      </c>
      <c r="I158" s="3">
        <f t="shared" si="15"/>
        <v>232.81999999999982</v>
      </c>
      <c r="J158" s="3">
        <f t="shared" si="12"/>
        <v>690.47000000000025</v>
      </c>
      <c r="K158" s="3">
        <v>0</v>
      </c>
      <c r="L158" s="3">
        <f t="shared" si="11"/>
        <v>614.47000000000025</v>
      </c>
      <c r="M158" s="3"/>
    </row>
    <row r="159" spans="1:13" x14ac:dyDescent="0.25">
      <c r="A159" s="14">
        <v>154</v>
      </c>
      <c r="B159" s="29">
        <v>40821</v>
      </c>
      <c r="C159" s="29"/>
      <c r="D159" s="29"/>
      <c r="E159" s="30" t="s">
        <v>22</v>
      </c>
      <c r="F159" s="3"/>
      <c r="G159" s="3">
        <v>162.47999999999999</v>
      </c>
      <c r="H159" s="3">
        <f t="shared" si="16"/>
        <v>852.95000000000027</v>
      </c>
      <c r="I159" s="3">
        <f t="shared" si="15"/>
        <v>395.29999999999984</v>
      </c>
      <c r="J159" s="3">
        <f t="shared" si="12"/>
        <v>852.95000000000027</v>
      </c>
      <c r="K159" s="3">
        <v>0</v>
      </c>
      <c r="L159" s="3">
        <f t="shared" si="11"/>
        <v>776.95000000000027</v>
      </c>
      <c r="M159" s="3"/>
    </row>
    <row r="160" spans="1:13" x14ac:dyDescent="0.25">
      <c r="A160" s="14">
        <v>155</v>
      </c>
      <c r="B160" s="29">
        <v>40830</v>
      </c>
      <c r="C160" s="29"/>
      <c r="D160" s="29"/>
      <c r="E160" s="30" t="s">
        <v>21</v>
      </c>
      <c r="F160" s="3"/>
      <c r="G160" s="3">
        <v>5.47</v>
      </c>
      <c r="H160" s="3">
        <f t="shared" si="16"/>
        <v>858.4200000000003</v>
      </c>
      <c r="I160" s="3">
        <f t="shared" si="15"/>
        <v>400.76999999999987</v>
      </c>
      <c r="J160" s="3">
        <f t="shared" si="12"/>
        <v>858.4200000000003</v>
      </c>
      <c r="K160" s="3">
        <v>0</v>
      </c>
      <c r="L160" s="3">
        <f t="shared" si="11"/>
        <v>782.4200000000003</v>
      </c>
      <c r="M160" s="3"/>
    </row>
    <row r="161" spans="1:13" x14ac:dyDescent="0.25">
      <c r="A161" s="14">
        <v>156</v>
      </c>
      <c r="B161" s="29">
        <v>40851</v>
      </c>
      <c r="C161" s="29"/>
      <c r="D161" s="29"/>
      <c r="E161" s="30" t="s">
        <v>22</v>
      </c>
      <c r="F161" s="3"/>
      <c r="G161" s="3">
        <v>117.22</v>
      </c>
      <c r="H161" s="3">
        <f t="shared" si="16"/>
        <v>975.64000000000033</v>
      </c>
      <c r="I161" s="3">
        <f t="shared" si="15"/>
        <v>517.9899999999999</v>
      </c>
      <c r="J161" s="3">
        <f t="shared" si="12"/>
        <v>975.64000000000033</v>
      </c>
      <c r="K161" s="3">
        <v>0</v>
      </c>
      <c r="L161" s="3">
        <f t="shared" si="11"/>
        <v>899.64000000000033</v>
      </c>
      <c r="M161" s="3"/>
    </row>
    <row r="162" spans="1:13" x14ac:dyDescent="0.25">
      <c r="A162" s="14">
        <v>157</v>
      </c>
      <c r="B162" s="29">
        <v>40862</v>
      </c>
      <c r="C162" s="29"/>
      <c r="D162" s="29"/>
      <c r="E162" s="30" t="s">
        <v>21</v>
      </c>
      <c r="F162" s="3"/>
      <c r="G162" s="3">
        <v>5.47</v>
      </c>
      <c r="H162" s="3">
        <f t="shared" si="16"/>
        <v>981.11000000000035</v>
      </c>
      <c r="I162" s="3">
        <f t="shared" si="15"/>
        <v>523.45999999999992</v>
      </c>
      <c r="J162" s="3">
        <f t="shared" si="12"/>
        <v>981.11000000000035</v>
      </c>
      <c r="K162" s="3">
        <v>0</v>
      </c>
      <c r="L162" s="3">
        <f t="shared" si="11"/>
        <v>905.11000000000035</v>
      </c>
      <c r="M162" s="3"/>
    </row>
    <row r="163" spans="1:13" x14ac:dyDescent="0.25">
      <c r="B163" s="1"/>
      <c r="C163" s="1"/>
      <c r="D163" s="2"/>
    </row>
    <row r="164" spans="1:13" x14ac:dyDescent="0.25">
      <c r="B164" s="1"/>
      <c r="C164" s="1"/>
      <c r="D164" s="2"/>
    </row>
    <row r="165" spans="1:13" x14ac:dyDescent="0.25">
      <c r="B165" s="1"/>
      <c r="C165" s="1"/>
      <c r="D165" s="2"/>
    </row>
    <row r="166" spans="1:13" x14ac:dyDescent="0.25">
      <c r="B166" s="1"/>
      <c r="C166" s="1"/>
      <c r="D166" s="2"/>
      <c r="E166" s="6" t="s">
        <v>6</v>
      </c>
      <c r="F166" s="5"/>
      <c r="G166" s="5"/>
      <c r="H166" s="9" t="s">
        <v>7</v>
      </c>
      <c r="I166" s="9" t="s">
        <v>8</v>
      </c>
    </row>
    <row r="167" spans="1:13" x14ac:dyDescent="0.25">
      <c r="B167" s="1"/>
      <c r="C167" s="1"/>
      <c r="D167" s="2"/>
      <c r="E167" s="5"/>
      <c r="F167" s="5"/>
      <c r="G167" s="5"/>
      <c r="H167" s="10" t="s">
        <v>3</v>
      </c>
      <c r="I167" s="10" t="s">
        <v>4</v>
      </c>
    </row>
    <row r="168" spans="1:13" x14ac:dyDescent="0.25">
      <c r="B168" s="1"/>
      <c r="C168" s="1"/>
      <c r="D168" s="2"/>
      <c r="E168" s="7" t="s">
        <v>9</v>
      </c>
      <c r="F168" s="8"/>
      <c r="G168" s="8"/>
      <c r="H168" s="3">
        <f>H162</f>
        <v>981.11000000000035</v>
      </c>
      <c r="I168" s="3">
        <f>J162</f>
        <v>981.11000000000035</v>
      </c>
    </row>
    <row r="169" spans="1:13" x14ac:dyDescent="0.25">
      <c r="B169" s="1"/>
      <c r="C169" s="1"/>
      <c r="D169" s="2"/>
      <c r="E169" s="7" t="s">
        <v>290</v>
      </c>
      <c r="F169" s="8"/>
      <c r="G169" s="8"/>
      <c r="H169" s="3">
        <v>-13</v>
      </c>
      <c r="I169" s="3">
        <v>-13</v>
      </c>
    </row>
    <row r="170" spans="1:13" x14ac:dyDescent="0.25">
      <c r="B170" s="1"/>
      <c r="C170" s="1"/>
      <c r="D170" s="2"/>
      <c r="E170" s="7" t="s">
        <v>291</v>
      </c>
      <c r="F170" s="8"/>
      <c r="G170" s="8"/>
      <c r="H170" s="3">
        <v>-37</v>
      </c>
      <c r="I170" s="3">
        <v>-37</v>
      </c>
    </row>
    <row r="171" spans="1:13" x14ac:dyDescent="0.25">
      <c r="B171" s="1"/>
      <c r="C171" s="1"/>
      <c r="E171" s="7" t="s">
        <v>292</v>
      </c>
      <c r="F171" s="8"/>
      <c r="G171" s="8"/>
      <c r="H171" s="3">
        <v>-381.65</v>
      </c>
      <c r="I171" s="3">
        <v>0</v>
      </c>
    </row>
    <row r="172" spans="1:13" x14ac:dyDescent="0.25">
      <c r="B172" s="1"/>
      <c r="C172" s="1"/>
      <c r="E172" s="7" t="s">
        <v>293</v>
      </c>
      <c r="F172" s="8"/>
      <c r="G172" s="8"/>
      <c r="H172" s="3">
        <v>-13</v>
      </c>
      <c r="I172" s="3">
        <v>-13</v>
      </c>
    </row>
    <row r="173" spans="1:13" x14ac:dyDescent="0.25">
      <c r="B173" s="1"/>
      <c r="C173" s="1"/>
      <c r="E173" s="7" t="s">
        <v>294</v>
      </c>
      <c r="F173" s="8"/>
      <c r="G173" s="8"/>
      <c r="H173" s="3">
        <v>-13</v>
      </c>
      <c r="I173" s="3">
        <v>-13</v>
      </c>
    </row>
    <row r="174" spans="1:13" x14ac:dyDescent="0.25">
      <c r="B174" s="1"/>
      <c r="C174" s="1"/>
      <c r="E174" s="11" t="s">
        <v>5</v>
      </c>
      <c r="F174" s="12"/>
      <c r="G174" s="12"/>
      <c r="H174" s="13">
        <f>SUM(H168:H173)</f>
        <v>523.46000000000038</v>
      </c>
      <c r="I174" s="13">
        <f>SUM(I168:I173)</f>
        <v>905.11000000000035</v>
      </c>
    </row>
    <row r="175" spans="1:13" x14ac:dyDescent="0.25">
      <c r="E175" s="5"/>
      <c r="F175" s="5"/>
      <c r="G175" s="5"/>
      <c r="H175" s="5"/>
      <c r="I175" s="5"/>
    </row>
  </sheetData>
  <mergeCells count="14">
    <mergeCell ref="J3:J5"/>
    <mergeCell ref="K3:K5"/>
    <mergeCell ref="L3:L5"/>
    <mergeCell ref="M3:M5"/>
    <mergeCell ref="A1:M1"/>
    <mergeCell ref="A3:A5"/>
    <mergeCell ref="B3:B5"/>
    <mergeCell ref="C3:C5"/>
    <mergeCell ref="D3:D5"/>
    <mergeCell ref="E3:E5"/>
    <mergeCell ref="F3:F5"/>
    <mergeCell ref="G3:G5"/>
    <mergeCell ref="H3:H5"/>
    <mergeCell ref="I3:I5"/>
  </mergeCells>
  <pageMargins left="0.25" right="0.25" top="0.75" bottom="0.75" header="0.3" footer="0.3"/>
  <pageSetup paperSize="5" orientation="landscape" r:id="rId1"/>
  <headerFooter>
    <oddFooter>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9"/>
  <sheetViews>
    <sheetView view="pageLayout" topLeftCell="A35" zoomScaleNormal="100" workbookViewId="0">
      <selection activeCell="B46" sqref="B46"/>
    </sheetView>
  </sheetViews>
  <sheetFormatPr defaultColWidth="9.140625" defaultRowHeight="15" x14ac:dyDescent="0.25"/>
  <cols>
    <col min="1" max="1" width="5.7109375" customWidth="1"/>
    <col min="2" max="3" width="8.28515625" customWidth="1"/>
    <col min="4" max="4" width="8.85546875" customWidth="1"/>
    <col min="5" max="5" width="22.7109375" customWidth="1"/>
    <col min="6" max="11" width="8.85546875" customWidth="1"/>
    <col min="12" max="12" width="9.140625" customWidth="1"/>
    <col min="13" max="13" width="54.85546875" customWidth="1"/>
  </cols>
  <sheetData>
    <row r="1" spans="1:13" x14ac:dyDescent="0.25">
      <c r="A1" s="48" t="s">
        <v>295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</row>
    <row r="2" spans="1:13" x14ac:dyDescent="0.25">
      <c r="A2" s="4"/>
      <c r="B2" s="4"/>
    </row>
    <row r="3" spans="1:13" ht="15" customHeight="1" x14ac:dyDescent="0.25">
      <c r="A3" s="45" t="s">
        <v>10</v>
      </c>
      <c r="B3" s="45" t="s">
        <v>11</v>
      </c>
      <c r="C3" s="45" t="s">
        <v>12</v>
      </c>
      <c r="D3" s="45" t="s">
        <v>227</v>
      </c>
      <c r="E3" s="45" t="s">
        <v>13</v>
      </c>
      <c r="F3" s="45" t="s">
        <v>14</v>
      </c>
      <c r="G3" s="45" t="s">
        <v>15</v>
      </c>
      <c r="H3" s="45" t="s">
        <v>16</v>
      </c>
      <c r="I3" s="45" t="s">
        <v>17</v>
      </c>
      <c r="J3" s="45" t="s">
        <v>18</v>
      </c>
      <c r="K3" s="45" t="s">
        <v>97</v>
      </c>
      <c r="L3" s="45" t="s">
        <v>98</v>
      </c>
      <c r="M3" s="45" t="s">
        <v>99</v>
      </c>
    </row>
    <row r="4" spans="1:13" ht="15" customHeight="1" x14ac:dyDescent="0.25">
      <c r="A4" s="46"/>
      <c r="B4" s="46"/>
      <c r="C4" s="46"/>
      <c r="D4" s="46"/>
      <c r="E4" s="46"/>
      <c r="F4" s="46" t="s">
        <v>1</v>
      </c>
      <c r="G4" s="46" t="s">
        <v>2</v>
      </c>
      <c r="H4" s="46"/>
      <c r="I4" s="46"/>
      <c r="J4" s="46"/>
      <c r="K4" s="46" t="s">
        <v>100</v>
      </c>
      <c r="L4" s="46"/>
      <c r="M4" s="46"/>
    </row>
    <row r="5" spans="1:13" x14ac:dyDescent="0.25">
      <c r="A5" s="47"/>
      <c r="B5" s="47"/>
      <c r="C5" s="47"/>
      <c r="D5" s="47"/>
      <c r="E5" s="47"/>
      <c r="F5" s="47"/>
      <c r="G5" s="47"/>
      <c r="H5" s="47"/>
      <c r="I5" s="47"/>
      <c r="J5" s="47"/>
      <c r="K5" s="47" t="s">
        <v>101</v>
      </c>
      <c r="L5" s="47"/>
      <c r="M5" s="47"/>
    </row>
    <row r="6" spans="1:13" x14ac:dyDescent="0.25">
      <c r="A6" s="32">
        <v>1</v>
      </c>
      <c r="B6" s="33"/>
      <c r="C6" s="33"/>
      <c r="D6" s="33"/>
      <c r="E6" s="30" t="s">
        <v>0</v>
      </c>
      <c r="F6" s="3"/>
      <c r="G6" s="3"/>
      <c r="H6" s="3">
        <v>723.57</v>
      </c>
      <c r="I6" s="3">
        <v>723.57</v>
      </c>
      <c r="J6" s="3">
        <v>723.57</v>
      </c>
      <c r="K6" s="3">
        <v>0</v>
      </c>
      <c r="L6" s="3">
        <v>723.57</v>
      </c>
      <c r="M6" s="17" t="s">
        <v>296</v>
      </c>
    </row>
    <row r="7" spans="1:13" x14ac:dyDescent="0.25">
      <c r="A7" s="32">
        <v>2</v>
      </c>
      <c r="B7" s="29">
        <v>40092</v>
      </c>
      <c r="C7" s="29">
        <v>40115</v>
      </c>
      <c r="D7" s="29"/>
      <c r="E7" s="30" t="s">
        <v>21</v>
      </c>
      <c r="F7" s="3"/>
      <c r="G7" s="3">
        <v>0.91</v>
      </c>
      <c r="H7" s="3">
        <f>H6-F7+G7</f>
        <v>724.48</v>
      </c>
      <c r="I7" s="3">
        <f>I6-F7+G7</f>
        <v>724.48</v>
      </c>
      <c r="J7" s="3">
        <f>J6+G7-F7</f>
        <v>724.48</v>
      </c>
      <c r="K7" s="3">
        <v>0</v>
      </c>
      <c r="L7" s="3">
        <f>L6-F7+G7</f>
        <v>724.48</v>
      </c>
      <c r="M7" s="3"/>
    </row>
    <row r="8" spans="1:13" x14ac:dyDescent="0.25">
      <c r="A8" s="32">
        <v>3</v>
      </c>
      <c r="B8" s="29">
        <v>40093</v>
      </c>
      <c r="C8" s="29"/>
      <c r="D8" s="29">
        <v>40101</v>
      </c>
      <c r="E8" s="30" t="s">
        <v>297</v>
      </c>
      <c r="F8" s="3"/>
      <c r="G8" s="3"/>
      <c r="H8" s="3">
        <f t="shared" ref="H8:H71" si="0">H7-F8+G8</f>
        <v>724.48</v>
      </c>
      <c r="I8" s="3">
        <f t="shared" ref="I8:I71" si="1">I7-F8+G8</f>
        <v>724.48</v>
      </c>
      <c r="J8" s="3">
        <f t="shared" ref="J8:J71" si="2">J7+G8-F8</f>
        <v>724.48</v>
      </c>
      <c r="K8" s="3">
        <v>0</v>
      </c>
      <c r="L8" s="3">
        <f t="shared" ref="L8:L71" si="3">L7-F8+G8</f>
        <v>724.48</v>
      </c>
      <c r="M8" s="3"/>
    </row>
    <row r="9" spans="1:13" x14ac:dyDescent="0.25">
      <c r="A9" s="32">
        <v>4</v>
      </c>
      <c r="B9" s="29">
        <v>40113</v>
      </c>
      <c r="C9" s="29">
        <v>40115</v>
      </c>
      <c r="D9" s="29"/>
      <c r="E9" s="30" t="s">
        <v>37</v>
      </c>
      <c r="F9" s="3"/>
      <c r="G9" s="3">
        <v>13</v>
      </c>
      <c r="H9" s="3">
        <f t="shared" si="0"/>
        <v>737.48</v>
      </c>
      <c r="I9" s="3">
        <f t="shared" si="1"/>
        <v>737.48</v>
      </c>
      <c r="J9" s="3">
        <f t="shared" si="2"/>
        <v>737.48</v>
      </c>
      <c r="K9" s="3">
        <v>0</v>
      </c>
      <c r="L9" s="3">
        <f t="shared" si="3"/>
        <v>737.48</v>
      </c>
      <c r="M9" s="3"/>
    </row>
    <row r="10" spans="1:13" x14ac:dyDescent="0.25">
      <c r="A10" s="32">
        <v>5</v>
      </c>
      <c r="B10" s="29">
        <v>40115</v>
      </c>
      <c r="C10" s="29">
        <v>40115</v>
      </c>
      <c r="D10" s="29"/>
      <c r="E10" s="30" t="s">
        <v>22</v>
      </c>
      <c r="F10" s="3"/>
      <c r="G10" s="3">
        <v>233.21</v>
      </c>
      <c r="H10" s="3">
        <f t="shared" si="0"/>
        <v>970.69</v>
      </c>
      <c r="I10" s="3">
        <f t="shared" si="1"/>
        <v>970.69</v>
      </c>
      <c r="J10" s="3">
        <f t="shared" si="2"/>
        <v>970.69</v>
      </c>
      <c r="K10" s="3">
        <v>0</v>
      </c>
      <c r="L10" s="3">
        <f t="shared" si="3"/>
        <v>970.69</v>
      </c>
      <c r="M10" s="3"/>
    </row>
    <row r="11" spans="1:13" x14ac:dyDescent="0.25">
      <c r="A11" s="32">
        <v>6</v>
      </c>
      <c r="B11" s="29">
        <v>40115</v>
      </c>
      <c r="C11" s="29"/>
      <c r="D11" s="29">
        <v>40135</v>
      </c>
      <c r="E11" s="30" t="s">
        <v>298</v>
      </c>
      <c r="F11" s="3"/>
      <c r="G11" s="3"/>
      <c r="H11" s="3">
        <f t="shared" si="0"/>
        <v>970.69</v>
      </c>
      <c r="I11" s="3">
        <f t="shared" si="1"/>
        <v>970.69</v>
      </c>
      <c r="J11" s="3">
        <f t="shared" si="2"/>
        <v>970.69</v>
      </c>
      <c r="K11" s="3">
        <v>0</v>
      </c>
      <c r="L11" s="3">
        <f t="shared" si="3"/>
        <v>970.69</v>
      </c>
      <c r="M11" s="3"/>
    </row>
    <row r="12" spans="1:13" x14ac:dyDescent="0.25">
      <c r="A12" s="34">
        <v>7</v>
      </c>
      <c r="B12" s="15">
        <v>40115</v>
      </c>
      <c r="C12" s="15"/>
      <c r="D12" s="15"/>
      <c r="E12" s="16" t="s">
        <v>299</v>
      </c>
      <c r="F12" s="17"/>
      <c r="G12" s="17"/>
      <c r="H12" s="17">
        <f t="shared" si="0"/>
        <v>970.69</v>
      </c>
      <c r="I12" s="17">
        <f>I11-F12+G12-453</f>
        <v>517.69000000000005</v>
      </c>
      <c r="J12" s="17">
        <f t="shared" si="2"/>
        <v>970.69</v>
      </c>
      <c r="K12" s="17">
        <v>453</v>
      </c>
      <c r="L12" s="17">
        <f t="shared" si="3"/>
        <v>970.69</v>
      </c>
      <c r="M12" s="17" t="s">
        <v>300</v>
      </c>
    </row>
    <row r="13" spans="1:13" x14ac:dyDescent="0.25">
      <c r="A13" s="32">
        <v>8</v>
      </c>
      <c r="B13" s="29">
        <v>40121</v>
      </c>
      <c r="C13" s="29">
        <v>40148</v>
      </c>
      <c r="D13" s="29"/>
      <c r="E13" s="30" t="s">
        <v>21</v>
      </c>
      <c r="F13" s="3"/>
      <c r="G13" s="3">
        <v>2.71</v>
      </c>
      <c r="H13" s="3">
        <f t="shared" si="0"/>
        <v>973.40000000000009</v>
      </c>
      <c r="I13" s="3">
        <f t="shared" si="1"/>
        <v>520.40000000000009</v>
      </c>
      <c r="J13" s="3">
        <f t="shared" si="2"/>
        <v>973.40000000000009</v>
      </c>
      <c r="K13" s="17">
        <v>453</v>
      </c>
      <c r="L13" s="3">
        <f t="shared" si="3"/>
        <v>973.40000000000009</v>
      </c>
      <c r="M13" s="3"/>
    </row>
    <row r="14" spans="1:13" x14ac:dyDescent="0.25">
      <c r="A14" s="32">
        <v>9</v>
      </c>
      <c r="B14" s="29">
        <v>40122</v>
      </c>
      <c r="C14" s="29"/>
      <c r="D14" s="29"/>
      <c r="E14" s="30" t="s">
        <v>22</v>
      </c>
      <c r="F14" s="3"/>
      <c r="G14" s="3">
        <v>10.28</v>
      </c>
      <c r="H14" s="3">
        <f t="shared" si="0"/>
        <v>983.68000000000006</v>
      </c>
      <c r="I14" s="3">
        <f t="shared" si="1"/>
        <v>530.68000000000006</v>
      </c>
      <c r="J14" s="3">
        <f t="shared" si="2"/>
        <v>983.68000000000006</v>
      </c>
      <c r="K14" s="17">
        <v>453</v>
      </c>
      <c r="L14" s="3">
        <f t="shared" si="3"/>
        <v>983.68000000000006</v>
      </c>
      <c r="M14" s="3"/>
    </row>
    <row r="15" spans="1:13" x14ac:dyDescent="0.25">
      <c r="A15" s="32">
        <v>10</v>
      </c>
      <c r="B15" s="29">
        <v>40122</v>
      </c>
      <c r="C15" s="29">
        <v>40056</v>
      </c>
      <c r="D15" s="29"/>
      <c r="E15" s="30" t="s">
        <v>301</v>
      </c>
      <c r="F15" s="3">
        <v>453</v>
      </c>
      <c r="G15" s="3"/>
      <c r="H15" s="3">
        <f t="shared" si="0"/>
        <v>530.68000000000006</v>
      </c>
      <c r="I15" s="3">
        <f t="shared" si="1"/>
        <v>77.680000000000064</v>
      </c>
      <c r="J15" s="3">
        <f t="shared" si="2"/>
        <v>530.68000000000006</v>
      </c>
      <c r="K15" s="17">
        <v>453</v>
      </c>
      <c r="L15" s="3">
        <f t="shared" si="3"/>
        <v>530.68000000000006</v>
      </c>
      <c r="M15" s="3"/>
    </row>
    <row r="16" spans="1:13" x14ac:dyDescent="0.25">
      <c r="A16" s="32">
        <v>11</v>
      </c>
      <c r="B16" s="29">
        <v>40129</v>
      </c>
      <c r="C16" s="29"/>
      <c r="D16" s="29"/>
      <c r="E16" s="30" t="s">
        <v>27</v>
      </c>
      <c r="F16" s="3"/>
      <c r="G16" s="3"/>
      <c r="H16" s="3">
        <f t="shared" si="0"/>
        <v>530.68000000000006</v>
      </c>
      <c r="I16" s="3">
        <f t="shared" si="1"/>
        <v>77.680000000000064</v>
      </c>
      <c r="J16" s="3">
        <f t="shared" si="2"/>
        <v>530.68000000000006</v>
      </c>
      <c r="K16" s="17">
        <v>453</v>
      </c>
      <c r="L16" s="3">
        <f t="shared" si="3"/>
        <v>530.68000000000006</v>
      </c>
      <c r="M16" s="3"/>
    </row>
    <row r="17" spans="1:13" x14ac:dyDescent="0.25">
      <c r="A17" s="32">
        <v>12</v>
      </c>
      <c r="B17" s="29">
        <v>40129</v>
      </c>
      <c r="C17" s="29"/>
      <c r="D17" s="29"/>
      <c r="E17" s="30" t="s">
        <v>302</v>
      </c>
      <c r="F17" s="3">
        <v>10.28</v>
      </c>
      <c r="G17" s="3"/>
      <c r="H17" s="3">
        <f t="shared" si="0"/>
        <v>520.40000000000009</v>
      </c>
      <c r="I17" s="3">
        <f t="shared" si="1"/>
        <v>67.400000000000063</v>
      </c>
      <c r="J17" s="3">
        <f t="shared" si="2"/>
        <v>520.40000000000009</v>
      </c>
      <c r="K17" s="17">
        <v>453</v>
      </c>
      <c r="L17" s="3">
        <f t="shared" si="3"/>
        <v>520.40000000000009</v>
      </c>
      <c r="M17" s="3"/>
    </row>
    <row r="18" spans="1:13" x14ac:dyDescent="0.25">
      <c r="A18" s="32">
        <v>13</v>
      </c>
      <c r="B18" s="29">
        <v>40129</v>
      </c>
      <c r="C18" s="29">
        <v>40148</v>
      </c>
      <c r="D18" s="29"/>
      <c r="E18" s="30" t="s">
        <v>28</v>
      </c>
      <c r="F18" s="3"/>
      <c r="G18" s="3">
        <v>37</v>
      </c>
      <c r="H18" s="3">
        <f t="shared" si="0"/>
        <v>557.40000000000009</v>
      </c>
      <c r="I18" s="3">
        <f t="shared" si="1"/>
        <v>104.40000000000006</v>
      </c>
      <c r="J18" s="3">
        <f t="shared" si="2"/>
        <v>557.40000000000009</v>
      </c>
      <c r="K18" s="17">
        <v>453</v>
      </c>
      <c r="L18" s="3">
        <f t="shared" si="3"/>
        <v>557.40000000000009</v>
      </c>
      <c r="M18" s="3"/>
    </row>
    <row r="19" spans="1:13" x14ac:dyDescent="0.25">
      <c r="A19" s="32">
        <v>14</v>
      </c>
      <c r="B19" s="29">
        <v>40129</v>
      </c>
      <c r="C19" s="29">
        <v>40148</v>
      </c>
      <c r="D19" s="29"/>
      <c r="E19" s="30" t="s">
        <v>29</v>
      </c>
      <c r="F19" s="3"/>
      <c r="G19" s="3">
        <v>478</v>
      </c>
      <c r="H19" s="3">
        <f t="shared" si="0"/>
        <v>1035.4000000000001</v>
      </c>
      <c r="I19" s="3">
        <f t="shared" si="1"/>
        <v>582.40000000000009</v>
      </c>
      <c r="J19" s="3">
        <f t="shared" si="2"/>
        <v>1035.4000000000001</v>
      </c>
      <c r="K19" s="17">
        <v>453</v>
      </c>
      <c r="L19" s="3">
        <f t="shared" si="3"/>
        <v>1035.4000000000001</v>
      </c>
      <c r="M19" s="3"/>
    </row>
    <row r="20" spans="1:13" x14ac:dyDescent="0.25">
      <c r="A20" s="32">
        <v>15</v>
      </c>
      <c r="B20" s="29">
        <v>40133</v>
      </c>
      <c r="C20" s="29">
        <v>40148</v>
      </c>
      <c r="D20" s="29"/>
      <c r="E20" s="30" t="s">
        <v>32</v>
      </c>
      <c r="F20" s="3">
        <v>61</v>
      </c>
      <c r="G20" s="3"/>
      <c r="H20" s="3">
        <f t="shared" si="0"/>
        <v>974.40000000000009</v>
      </c>
      <c r="I20" s="3">
        <f t="shared" si="1"/>
        <v>521.40000000000009</v>
      </c>
      <c r="J20" s="3">
        <f t="shared" si="2"/>
        <v>974.40000000000009</v>
      </c>
      <c r="K20" s="17">
        <v>453</v>
      </c>
      <c r="L20" s="3">
        <f t="shared" si="3"/>
        <v>974.40000000000009</v>
      </c>
      <c r="M20" s="3"/>
    </row>
    <row r="21" spans="1:13" x14ac:dyDescent="0.25">
      <c r="A21" s="32">
        <v>16</v>
      </c>
      <c r="B21" s="29">
        <v>40133</v>
      </c>
      <c r="C21" s="29">
        <v>40148</v>
      </c>
      <c r="D21" s="29"/>
      <c r="E21" s="30" t="s">
        <v>32</v>
      </c>
      <c r="F21" s="3">
        <v>241.1</v>
      </c>
      <c r="G21" s="3"/>
      <c r="H21" s="3">
        <f t="shared" si="0"/>
        <v>733.30000000000007</v>
      </c>
      <c r="I21" s="3">
        <f t="shared" si="1"/>
        <v>280.30000000000007</v>
      </c>
      <c r="J21" s="3">
        <f t="shared" si="2"/>
        <v>733.30000000000007</v>
      </c>
      <c r="K21" s="17">
        <v>453</v>
      </c>
      <c r="L21" s="3">
        <f t="shared" si="3"/>
        <v>733.30000000000007</v>
      </c>
      <c r="M21" s="3"/>
    </row>
    <row r="22" spans="1:13" x14ac:dyDescent="0.25">
      <c r="A22" s="32">
        <v>17</v>
      </c>
      <c r="B22" s="29">
        <v>40133</v>
      </c>
      <c r="C22" s="29">
        <v>40148</v>
      </c>
      <c r="D22" s="29"/>
      <c r="E22" s="30" t="s">
        <v>32</v>
      </c>
      <c r="F22" s="3">
        <v>339</v>
      </c>
      <c r="G22" s="3"/>
      <c r="H22" s="3">
        <f t="shared" si="0"/>
        <v>394.30000000000007</v>
      </c>
      <c r="I22" s="3">
        <f t="shared" si="1"/>
        <v>-58.699999999999932</v>
      </c>
      <c r="J22" s="3">
        <f t="shared" si="2"/>
        <v>394.30000000000007</v>
      </c>
      <c r="K22" s="17">
        <v>453</v>
      </c>
      <c r="L22" s="3">
        <f t="shared" si="3"/>
        <v>394.30000000000007</v>
      </c>
      <c r="M22" s="3"/>
    </row>
    <row r="23" spans="1:13" x14ac:dyDescent="0.25">
      <c r="A23" s="32">
        <v>18</v>
      </c>
      <c r="B23" s="29">
        <v>40148</v>
      </c>
      <c r="C23" s="29">
        <v>40148</v>
      </c>
      <c r="D23" s="29"/>
      <c r="E23" s="30" t="s">
        <v>22</v>
      </c>
      <c r="F23" s="3"/>
      <c r="G23" s="3">
        <v>164.91</v>
      </c>
      <c r="H23" s="3">
        <f t="shared" si="0"/>
        <v>559.21</v>
      </c>
      <c r="I23" s="3">
        <f t="shared" si="1"/>
        <v>106.21000000000006</v>
      </c>
      <c r="J23" s="3">
        <f t="shared" si="2"/>
        <v>559.21</v>
      </c>
      <c r="K23" s="17">
        <v>453</v>
      </c>
      <c r="L23" s="3">
        <f t="shared" si="3"/>
        <v>559.21</v>
      </c>
      <c r="M23" s="3"/>
    </row>
    <row r="24" spans="1:13" x14ac:dyDescent="0.25">
      <c r="A24" s="32">
        <v>19</v>
      </c>
      <c r="B24" s="29">
        <v>40148</v>
      </c>
      <c r="C24" s="29"/>
      <c r="D24" s="29">
        <v>40168</v>
      </c>
      <c r="E24" s="30" t="s">
        <v>303</v>
      </c>
      <c r="F24" s="3"/>
      <c r="G24" s="3"/>
      <c r="H24" s="3">
        <f t="shared" si="0"/>
        <v>559.21</v>
      </c>
      <c r="I24" s="3">
        <f t="shared" si="1"/>
        <v>106.21000000000006</v>
      </c>
      <c r="J24" s="3">
        <f t="shared" si="2"/>
        <v>559.21</v>
      </c>
      <c r="K24" s="17">
        <v>453</v>
      </c>
      <c r="L24" s="3">
        <f t="shared" si="3"/>
        <v>559.21</v>
      </c>
      <c r="M24" s="3"/>
    </row>
    <row r="25" spans="1:13" x14ac:dyDescent="0.25">
      <c r="A25" s="32">
        <v>20</v>
      </c>
      <c r="B25" s="29">
        <v>40151</v>
      </c>
      <c r="C25" s="29">
        <v>40177</v>
      </c>
      <c r="D25" s="29"/>
      <c r="E25" s="30" t="s">
        <v>223</v>
      </c>
      <c r="F25" s="3"/>
      <c r="G25" s="3">
        <v>868.4</v>
      </c>
      <c r="H25" s="3">
        <f t="shared" si="0"/>
        <v>1427.6100000000001</v>
      </c>
      <c r="I25" s="3">
        <f t="shared" si="1"/>
        <v>974.61</v>
      </c>
      <c r="J25" s="3">
        <f t="shared" si="2"/>
        <v>1427.6100000000001</v>
      </c>
      <c r="K25" s="17">
        <v>453</v>
      </c>
      <c r="L25" s="3">
        <f t="shared" si="3"/>
        <v>1427.6100000000001</v>
      </c>
      <c r="M25" s="3" t="s">
        <v>304</v>
      </c>
    </row>
    <row r="26" spans="1:13" x14ac:dyDescent="0.25">
      <c r="A26" s="32">
        <v>21</v>
      </c>
      <c r="B26" s="29">
        <v>40157</v>
      </c>
      <c r="C26" s="29">
        <v>40177</v>
      </c>
      <c r="D26" s="29"/>
      <c r="E26" s="30" t="s">
        <v>31</v>
      </c>
      <c r="F26" s="3">
        <v>1000</v>
      </c>
      <c r="G26" s="3"/>
      <c r="H26" s="3">
        <f t="shared" si="0"/>
        <v>427.61000000000013</v>
      </c>
      <c r="I26" s="3">
        <f t="shared" si="1"/>
        <v>-25.389999999999986</v>
      </c>
      <c r="J26" s="3">
        <f t="shared" si="2"/>
        <v>427.61000000000013</v>
      </c>
      <c r="K26" s="17">
        <v>453</v>
      </c>
      <c r="L26" s="3">
        <f t="shared" si="3"/>
        <v>427.61000000000013</v>
      </c>
      <c r="M26" s="3" t="s">
        <v>96</v>
      </c>
    </row>
    <row r="27" spans="1:13" x14ac:dyDescent="0.25">
      <c r="A27" s="32">
        <v>22</v>
      </c>
      <c r="B27" s="29">
        <v>40177</v>
      </c>
      <c r="C27" s="29">
        <v>40177</v>
      </c>
      <c r="D27" s="29"/>
      <c r="E27" s="30" t="s">
        <v>22</v>
      </c>
      <c r="F27" s="3"/>
      <c r="G27" s="3">
        <v>291.75</v>
      </c>
      <c r="H27" s="3">
        <f t="shared" si="0"/>
        <v>719.36000000000013</v>
      </c>
      <c r="I27" s="3">
        <f t="shared" si="1"/>
        <v>266.36</v>
      </c>
      <c r="J27" s="3">
        <f t="shared" si="2"/>
        <v>719.36000000000013</v>
      </c>
      <c r="K27" s="17">
        <v>453</v>
      </c>
      <c r="L27" s="3">
        <f t="shared" si="3"/>
        <v>719.36000000000013</v>
      </c>
      <c r="M27" s="3"/>
    </row>
    <row r="28" spans="1:13" x14ac:dyDescent="0.25">
      <c r="A28" s="32">
        <v>23</v>
      </c>
      <c r="B28" s="29">
        <v>40177</v>
      </c>
      <c r="C28" s="29"/>
      <c r="D28" s="29">
        <v>40199</v>
      </c>
      <c r="E28" s="30" t="s">
        <v>305</v>
      </c>
      <c r="F28" s="3"/>
      <c r="G28" s="3"/>
      <c r="H28" s="3">
        <f t="shared" si="0"/>
        <v>719.36000000000013</v>
      </c>
      <c r="I28" s="3">
        <f t="shared" si="1"/>
        <v>266.36</v>
      </c>
      <c r="J28" s="3">
        <f t="shared" si="2"/>
        <v>719.36000000000013</v>
      </c>
      <c r="K28" s="17">
        <v>453</v>
      </c>
      <c r="L28" s="3">
        <f t="shared" si="3"/>
        <v>719.36000000000013</v>
      </c>
      <c r="M28" s="3"/>
    </row>
    <row r="29" spans="1:13" x14ac:dyDescent="0.25">
      <c r="A29" s="32">
        <v>24</v>
      </c>
      <c r="B29" s="29">
        <v>40179</v>
      </c>
      <c r="C29" s="29">
        <v>40207</v>
      </c>
      <c r="D29" s="29"/>
      <c r="E29" s="30" t="s">
        <v>34</v>
      </c>
      <c r="F29" s="3">
        <v>0.08</v>
      </c>
      <c r="G29" s="3"/>
      <c r="H29" s="3">
        <f t="shared" si="0"/>
        <v>719.28000000000009</v>
      </c>
      <c r="I29" s="3">
        <f t="shared" si="1"/>
        <v>266.28000000000003</v>
      </c>
      <c r="J29" s="3">
        <f t="shared" si="2"/>
        <v>719.28000000000009</v>
      </c>
      <c r="K29" s="17">
        <v>453</v>
      </c>
      <c r="L29" s="3">
        <f t="shared" si="3"/>
        <v>719.28000000000009</v>
      </c>
      <c r="M29" s="3"/>
    </row>
    <row r="30" spans="1:13" x14ac:dyDescent="0.25">
      <c r="A30" s="32">
        <v>25</v>
      </c>
      <c r="B30" s="29">
        <v>40207</v>
      </c>
      <c r="C30" s="29">
        <v>40207</v>
      </c>
      <c r="D30" s="29"/>
      <c r="E30" s="30" t="s">
        <v>22</v>
      </c>
      <c r="F30" s="3"/>
      <c r="G30" s="3">
        <v>280.94</v>
      </c>
      <c r="H30" s="3">
        <f t="shared" si="0"/>
        <v>1000.22</v>
      </c>
      <c r="I30" s="3">
        <f t="shared" si="1"/>
        <v>547.22</v>
      </c>
      <c r="J30" s="3">
        <f t="shared" si="2"/>
        <v>1000.22</v>
      </c>
      <c r="K30" s="17">
        <v>453</v>
      </c>
      <c r="L30" s="3">
        <f t="shared" si="3"/>
        <v>1000.22</v>
      </c>
      <c r="M30" s="3"/>
    </row>
    <row r="31" spans="1:13" x14ac:dyDescent="0.25">
      <c r="A31" s="32">
        <v>26</v>
      </c>
      <c r="B31" s="29">
        <v>40207</v>
      </c>
      <c r="C31" s="29"/>
      <c r="D31" s="29">
        <v>40228</v>
      </c>
      <c r="E31" s="30" t="s">
        <v>306</v>
      </c>
      <c r="F31" s="3"/>
      <c r="G31" s="3"/>
      <c r="H31" s="3">
        <f t="shared" si="0"/>
        <v>1000.22</v>
      </c>
      <c r="I31" s="3">
        <f t="shared" si="1"/>
        <v>547.22</v>
      </c>
      <c r="J31" s="3">
        <f t="shared" si="2"/>
        <v>1000.22</v>
      </c>
      <c r="K31" s="17">
        <v>453</v>
      </c>
      <c r="L31" s="3">
        <f t="shared" si="3"/>
        <v>1000.22</v>
      </c>
      <c r="M31" s="17"/>
    </row>
    <row r="32" spans="1:13" x14ac:dyDescent="0.25">
      <c r="A32" s="32">
        <v>27</v>
      </c>
      <c r="B32" s="29">
        <v>40214</v>
      </c>
      <c r="C32" s="29">
        <v>40239</v>
      </c>
      <c r="D32" s="29"/>
      <c r="E32" s="30" t="s">
        <v>21</v>
      </c>
      <c r="F32" s="3"/>
      <c r="G32" s="3">
        <v>7.19</v>
      </c>
      <c r="H32" s="3">
        <f t="shared" si="0"/>
        <v>1007.4100000000001</v>
      </c>
      <c r="I32" s="3">
        <f t="shared" si="1"/>
        <v>554.41000000000008</v>
      </c>
      <c r="J32" s="3">
        <f t="shared" si="2"/>
        <v>1007.4100000000001</v>
      </c>
      <c r="K32" s="17">
        <v>453</v>
      </c>
      <c r="L32" s="3">
        <f t="shared" si="3"/>
        <v>1007.4100000000001</v>
      </c>
      <c r="M32" s="3"/>
    </row>
    <row r="33" spans="1:13" x14ac:dyDescent="0.25">
      <c r="A33" s="32">
        <v>28</v>
      </c>
      <c r="B33" s="29">
        <v>40239</v>
      </c>
      <c r="C33" s="29">
        <v>40239</v>
      </c>
      <c r="D33" s="29"/>
      <c r="E33" s="30" t="s">
        <v>22</v>
      </c>
      <c r="F33" s="3"/>
      <c r="G33" s="3">
        <v>231.18</v>
      </c>
      <c r="H33" s="3">
        <f t="shared" si="0"/>
        <v>1238.5900000000001</v>
      </c>
      <c r="I33" s="3">
        <f t="shared" si="1"/>
        <v>785.59000000000015</v>
      </c>
      <c r="J33" s="3">
        <f t="shared" si="2"/>
        <v>1238.5900000000001</v>
      </c>
      <c r="K33" s="17">
        <v>453</v>
      </c>
      <c r="L33" s="3">
        <f t="shared" si="3"/>
        <v>1238.5900000000001</v>
      </c>
      <c r="M33" s="3"/>
    </row>
    <row r="34" spans="1:13" x14ac:dyDescent="0.25">
      <c r="A34" s="32">
        <v>29</v>
      </c>
      <c r="B34" s="29">
        <v>40239</v>
      </c>
      <c r="C34" s="29"/>
      <c r="D34" s="29">
        <v>40259</v>
      </c>
      <c r="E34" s="30" t="s">
        <v>307</v>
      </c>
      <c r="F34" s="3"/>
      <c r="G34" s="3"/>
      <c r="H34" s="3">
        <f t="shared" si="0"/>
        <v>1238.5900000000001</v>
      </c>
      <c r="I34" s="3">
        <f t="shared" si="1"/>
        <v>785.59000000000015</v>
      </c>
      <c r="J34" s="3">
        <f t="shared" si="2"/>
        <v>1238.5900000000001</v>
      </c>
      <c r="K34" s="17">
        <v>453</v>
      </c>
      <c r="L34" s="3">
        <f t="shared" si="3"/>
        <v>1238.5900000000001</v>
      </c>
      <c r="M34" s="3"/>
    </row>
    <row r="35" spans="1:13" x14ac:dyDescent="0.25">
      <c r="A35" s="32">
        <v>30</v>
      </c>
      <c r="B35" s="15">
        <v>40245</v>
      </c>
      <c r="C35" s="15">
        <v>40268</v>
      </c>
      <c r="D35" s="15"/>
      <c r="E35" s="16" t="s">
        <v>21</v>
      </c>
      <c r="F35" s="17"/>
      <c r="G35" s="17">
        <v>2.81</v>
      </c>
      <c r="H35" s="3">
        <f t="shared" si="0"/>
        <v>1241.4000000000001</v>
      </c>
      <c r="I35" s="3">
        <f t="shared" si="1"/>
        <v>788.40000000000009</v>
      </c>
      <c r="J35" s="3">
        <f t="shared" si="2"/>
        <v>1241.4000000000001</v>
      </c>
      <c r="K35" s="17">
        <v>453</v>
      </c>
      <c r="L35" s="3">
        <f t="shared" si="3"/>
        <v>1241.4000000000001</v>
      </c>
      <c r="M35" s="17"/>
    </row>
    <row r="36" spans="1:13" x14ac:dyDescent="0.25">
      <c r="A36" s="32">
        <v>31</v>
      </c>
      <c r="B36" s="29">
        <v>40268</v>
      </c>
      <c r="C36" s="29">
        <v>40268</v>
      </c>
      <c r="D36" s="29"/>
      <c r="E36" s="30" t="s">
        <v>22</v>
      </c>
      <c r="F36" s="3"/>
      <c r="G36" s="3">
        <v>210.62</v>
      </c>
      <c r="H36" s="3">
        <f t="shared" si="0"/>
        <v>1452.02</v>
      </c>
      <c r="I36" s="3">
        <f t="shared" si="1"/>
        <v>999.0200000000001</v>
      </c>
      <c r="J36" s="3">
        <f t="shared" si="2"/>
        <v>1452.02</v>
      </c>
      <c r="K36" s="17">
        <v>453</v>
      </c>
      <c r="L36" s="3">
        <f t="shared" si="3"/>
        <v>1452.02</v>
      </c>
      <c r="M36" s="3"/>
    </row>
    <row r="37" spans="1:13" x14ac:dyDescent="0.25">
      <c r="A37" s="32">
        <v>32</v>
      </c>
      <c r="B37" s="29">
        <v>40268</v>
      </c>
      <c r="C37" s="29"/>
      <c r="D37" s="29">
        <v>40288</v>
      </c>
      <c r="E37" s="30" t="s">
        <v>308</v>
      </c>
      <c r="F37" s="3"/>
      <c r="G37" s="3"/>
      <c r="H37" s="3">
        <f t="shared" si="0"/>
        <v>1452.02</v>
      </c>
      <c r="I37" s="3">
        <f t="shared" si="1"/>
        <v>999.0200000000001</v>
      </c>
      <c r="J37" s="3">
        <f t="shared" si="2"/>
        <v>1452.02</v>
      </c>
      <c r="K37" s="17">
        <v>453</v>
      </c>
      <c r="L37" s="3">
        <f t="shared" si="3"/>
        <v>1452.02</v>
      </c>
      <c r="M37" s="3"/>
    </row>
    <row r="38" spans="1:13" x14ac:dyDescent="0.25">
      <c r="A38" s="32">
        <v>33</v>
      </c>
      <c r="B38" s="29">
        <v>40276</v>
      </c>
      <c r="C38" s="29">
        <v>40298</v>
      </c>
      <c r="D38" s="29"/>
      <c r="E38" s="30" t="s">
        <v>21</v>
      </c>
      <c r="F38" s="3"/>
      <c r="G38" s="3">
        <v>12.39</v>
      </c>
      <c r="H38" s="3">
        <f t="shared" si="0"/>
        <v>1464.41</v>
      </c>
      <c r="I38" s="3">
        <f t="shared" si="1"/>
        <v>1011.4100000000001</v>
      </c>
      <c r="J38" s="3">
        <f t="shared" si="2"/>
        <v>1464.41</v>
      </c>
      <c r="K38" s="17">
        <v>453</v>
      </c>
      <c r="L38" s="3">
        <f t="shared" si="3"/>
        <v>1464.41</v>
      </c>
      <c r="M38" s="3"/>
    </row>
    <row r="39" spans="1:13" x14ac:dyDescent="0.25">
      <c r="A39" s="32">
        <v>34</v>
      </c>
      <c r="B39" s="29">
        <v>40294</v>
      </c>
      <c r="C39" s="29">
        <v>40298</v>
      </c>
      <c r="D39" s="29"/>
      <c r="E39" s="30" t="s">
        <v>31</v>
      </c>
      <c r="F39" s="3">
        <v>1000</v>
      </c>
      <c r="G39" s="3"/>
      <c r="H39" s="3">
        <f t="shared" si="0"/>
        <v>464.41000000000008</v>
      </c>
      <c r="I39" s="3">
        <f t="shared" si="1"/>
        <v>11.410000000000082</v>
      </c>
      <c r="J39" s="3">
        <f t="shared" si="2"/>
        <v>464.41000000000008</v>
      </c>
      <c r="K39" s="17">
        <v>453</v>
      </c>
      <c r="L39" s="3">
        <f t="shared" si="3"/>
        <v>464.41000000000008</v>
      </c>
      <c r="M39" s="3" t="s">
        <v>96</v>
      </c>
    </row>
    <row r="40" spans="1:13" x14ac:dyDescent="0.25">
      <c r="A40" s="32">
        <v>35</v>
      </c>
      <c r="B40" s="29">
        <v>40298</v>
      </c>
      <c r="C40" s="29">
        <v>40298</v>
      </c>
      <c r="D40" s="29"/>
      <c r="E40" s="30" t="s">
        <v>22</v>
      </c>
      <c r="F40" s="3"/>
      <c r="G40" s="3">
        <v>289.32</v>
      </c>
      <c r="H40" s="3">
        <f t="shared" si="0"/>
        <v>753.73</v>
      </c>
      <c r="I40" s="3">
        <f t="shared" si="1"/>
        <v>300.73000000000008</v>
      </c>
      <c r="J40" s="3">
        <f t="shared" si="2"/>
        <v>753.73</v>
      </c>
      <c r="K40" s="17">
        <v>453</v>
      </c>
      <c r="L40" s="3">
        <f t="shared" si="3"/>
        <v>753.73</v>
      </c>
      <c r="M40" s="3"/>
    </row>
    <row r="41" spans="1:13" x14ac:dyDescent="0.25">
      <c r="A41" s="32">
        <v>36</v>
      </c>
      <c r="B41" s="29">
        <v>40298</v>
      </c>
      <c r="C41" s="29"/>
      <c r="D41" s="29">
        <v>40318</v>
      </c>
      <c r="E41" s="30" t="s">
        <v>309</v>
      </c>
      <c r="F41" s="3"/>
      <c r="G41" s="3"/>
      <c r="H41" s="3">
        <f t="shared" si="0"/>
        <v>753.73</v>
      </c>
      <c r="I41" s="3">
        <f t="shared" si="1"/>
        <v>300.73000000000008</v>
      </c>
      <c r="J41" s="3">
        <f t="shared" si="2"/>
        <v>753.73</v>
      </c>
      <c r="K41" s="17">
        <v>453</v>
      </c>
      <c r="L41" s="3">
        <f t="shared" si="3"/>
        <v>753.73</v>
      </c>
      <c r="M41" s="3"/>
    </row>
    <row r="42" spans="1:13" x14ac:dyDescent="0.25">
      <c r="A42" s="32">
        <v>37</v>
      </c>
      <c r="B42" s="29">
        <v>40303</v>
      </c>
      <c r="C42" s="29">
        <v>40330</v>
      </c>
      <c r="D42" s="29"/>
      <c r="E42" s="30" t="s">
        <v>21</v>
      </c>
      <c r="F42" s="3"/>
      <c r="G42" s="3">
        <v>2.13</v>
      </c>
      <c r="H42" s="3">
        <f t="shared" si="0"/>
        <v>755.86</v>
      </c>
      <c r="I42" s="3">
        <f t="shared" si="1"/>
        <v>302.86000000000007</v>
      </c>
      <c r="J42" s="3">
        <f t="shared" si="2"/>
        <v>755.86</v>
      </c>
      <c r="K42" s="17">
        <v>453</v>
      </c>
      <c r="L42" s="3">
        <f t="shared" si="3"/>
        <v>755.86</v>
      </c>
      <c r="M42" s="3"/>
    </row>
    <row r="43" spans="1:13" x14ac:dyDescent="0.25">
      <c r="A43" s="32">
        <v>38</v>
      </c>
      <c r="B43" s="29">
        <v>40305</v>
      </c>
      <c r="C43" s="29">
        <v>40330</v>
      </c>
      <c r="D43" s="29"/>
      <c r="E43" s="30" t="s">
        <v>21</v>
      </c>
      <c r="F43" s="3"/>
      <c r="G43" s="3">
        <v>2.39</v>
      </c>
      <c r="H43" s="3">
        <f t="shared" si="0"/>
        <v>758.25</v>
      </c>
      <c r="I43" s="3">
        <f t="shared" si="1"/>
        <v>305.25000000000006</v>
      </c>
      <c r="J43" s="3">
        <f t="shared" si="2"/>
        <v>758.25</v>
      </c>
      <c r="K43" s="17">
        <v>453</v>
      </c>
      <c r="L43" s="3">
        <f t="shared" si="3"/>
        <v>758.25</v>
      </c>
      <c r="M43" s="3"/>
    </row>
    <row r="44" spans="1:13" x14ac:dyDescent="0.25">
      <c r="A44" s="32">
        <v>39</v>
      </c>
      <c r="B44" s="29">
        <v>40330</v>
      </c>
      <c r="C44" s="29">
        <v>40330</v>
      </c>
      <c r="D44" s="29"/>
      <c r="E44" s="30" t="s">
        <v>22</v>
      </c>
      <c r="F44" s="3"/>
      <c r="G44" s="3">
        <v>62.44</v>
      </c>
      <c r="H44" s="3">
        <f t="shared" si="0"/>
        <v>820.69</v>
      </c>
      <c r="I44" s="3">
        <f t="shared" si="1"/>
        <v>367.69000000000005</v>
      </c>
      <c r="J44" s="3">
        <f t="shared" si="2"/>
        <v>820.69</v>
      </c>
      <c r="K44" s="17">
        <v>453</v>
      </c>
      <c r="L44" s="3">
        <f t="shared" si="3"/>
        <v>820.69</v>
      </c>
      <c r="M44" s="3"/>
    </row>
    <row r="45" spans="1:13" x14ac:dyDescent="0.25">
      <c r="A45" s="32">
        <v>40</v>
      </c>
      <c r="B45" s="31">
        <v>40330</v>
      </c>
      <c r="C45" s="29"/>
      <c r="D45" s="29">
        <v>40350</v>
      </c>
      <c r="E45" s="30" t="s">
        <v>310</v>
      </c>
      <c r="F45" s="3"/>
      <c r="G45" s="3"/>
      <c r="H45" s="3">
        <f t="shared" si="0"/>
        <v>820.69</v>
      </c>
      <c r="I45" s="3">
        <f t="shared" si="1"/>
        <v>367.69000000000005</v>
      </c>
      <c r="J45" s="3">
        <f t="shared" si="2"/>
        <v>820.69</v>
      </c>
      <c r="K45" s="17">
        <v>453</v>
      </c>
      <c r="L45" s="3">
        <f t="shared" si="3"/>
        <v>820.69</v>
      </c>
      <c r="M45" s="3"/>
    </row>
    <row r="46" spans="1:13" x14ac:dyDescent="0.25">
      <c r="A46" s="32">
        <v>41</v>
      </c>
      <c r="B46" s="29">
        <v>40333</v>
      </c>
      <c r="C46" s="29">
        <v>40359</v>
      </c>
      <c r="D46" s="29"/>
      <c r="E46" s="30" t="s">
        <v>21</v>
      </c>
      <c r="F46" s="3"/>
      <c r="G46" s="3">
        <v>2.13</v>
      </c>
      <c r="H46" s="3">
        <f t="shared" si="0"/>
        <v>822.82</v>
      </c>
      <c r="I46" s="3">
        <f t="shared" si="1"/>
        <v>369.82000000000005</v>
      </c>
      <c r="J46" s="3">
        <f t="shared" si="2"/>
        <v>822.82</v>
      </c>
      <c r="K46" s="17">
        <v>453</v>
      </c>
      <c r="L46" s="3">
        <f t="shared" si="3"/>
        <v>822.82</v>
      </c>
      <c r="M46" s="3"/>
    </row>
    <row r="47" spans="1:13" x14ac:dyDescent="0.25">
      <c r="A47" s="32">
        <v>42</v>
      </c>
      <c r="B47" s="29">
        <v>40336</v>
      </c>
      <c r="C47" s="29">
        <v>40359</v>
      </c>
      <c r="D47" s="29"/>
      <c r="E47" s="30" t="s">
        <v>21</v>
      </c>
      <c r="F47" s="3"/>
      <c r="G47" s="3">
        <v>3.02</v>
      </c>
      <c r="H47" s="3">
        <f t="shared" si="0"/>
        <v>825.84</v>
      </c>
      <c r="I47" s="3">
        <f t="shared" si="1"/>
        <v>372.84000000000003</v>
      </c>
      <c r="J47" s="3">
        <f t="shared" si="2"/>
        <v>825.84</v>
      </c>
      <c r="K47" s="17">
        <v>453</v>
      </c>
      <c r="L47" s="3">
        <f t="shared" si="3"/>
        <v>825.84</v>
      </c>
      <c r="M47" s="3"/>
    </row>
    <row r="48" spans="1:13" x14ac:dyDescent="0.25">
      <c r="A48" s="32">
        <v>43</v>
      </c>
      <c r="B48" s="29">
        <v>40337</v>
      </c>
      <c r="C48" s="29">
        <v>40359</v>
      </c>
      <c r="D48" s="29"/>
      <c r="E48" s="30" t="s">
        <v>21</v>
      </c>
      <c r="F48" s="3"/>
      <c r="G48" s="3">
        <v>2.39</v>
      </c>
      <c r="H48" s="3">
        <f t="shared" si="0"/>
        <v>828.23</v>
      </c>
      <c r="I48" s="3">
        <f t="shared" si="1"/>
        <v>375.23</v>
      </c>
      <c r="J48" s="3">
        <f t="shared" si="2"/>
        <v>828.23</v>
      </c>
      <c r="K48" s="17">
        <v>453</v>
      </c>
      <c r="L48" s="3">
        <f t="shared" si="3"/>
        <v>828.23</v>
      </c>
      <c r="M48" s="3"/>
    </row>
    <row r="49" spans="1:13" x14ac:dyDescent="0.25">
      <c r="A49" s="32">
        <v>44</v>
      </c>
      <c r="B49" s="29">
        <v>40359</v>
      </c>
      <c r="C49" s="29">
        <v>40359</v>
      </c>
      <c r="D49" s="29"/>
      <c r="E49" s="30" t="s">
        <v>22</v>
      </c>
      <c r="F49" s="3"/>
      <c r="G49" s="3">
        <v>76.44</v>
      </c>
      <c r="H49" s="3">
        <f t="shared" si="0"/>
        <v>904.67000000000007</v>
      </c>
      <c r="I49" s="3">
        <f t="shared" si="1"/>
        <v>451.67</v>
      </c>
      <c r="J49" s="3">
        <f t="shared" si="2"/>
        <v>904.67000000000007</v>
      </c>
      <c r="K49" s="17">
        <v>453</v>
      </c>
      <c r="L49" s="3">
        <f t="shared" si="3"/>
        <v>904.67000000000007</v>
      </c>
      <c r="M49" s="3"/>
    </row>
    <row r="50" spans="1:13" x14ac:dyDescent="0.25">
      <c r="A50" s="32">
        <v>45</v>
      </c>
      <c r="B50" s="29">
        <v>40359</v>
      </c>
      <c r="C50" s="29"/>
      <c r="D50" s="29">
        <v>40380</v>
      </c>
      <c r="E50" s="30" t="s">
        <v>311</v>
      </c>
      <c r="F50" s="3"/>
      <c r="G50" s="3"/>
      <c r="H50" s="3">
        <f t="shared" si="0"/>
        <v>904.67000000000007</v>
      </c>
      <c r="I50" s="3">
        <f t="shared" si="1"/>
        <v>451.67</v>
      </c>
      <c r="J50" s="3">
        <f t="shared" si="2"/>
        <v>904.67000000000007</v>
      </c>
      <c r="K50" s="17">
        <v>453</v>
      </c>
      <c r="L50" s="3">
        <f t="shared" si="3"/>
        <v>904.67000000000007</v>
      </c>
      <c r="M50" s="3"/>
    </row>
    <row r="51" spans="1:13" x14ac:dyDescent="0.25">
      <c r="A51" s="32">
        <v>46</v>
      </c>
      <c r="B51" s="29">
        <v>40365</v>
      </c>
      <c r="C51" s="29">
        <v>40380</v>
      </c>
      <c r="D51" s="29"/>
      <c r="E51" s="30" t="s">
        <v>21</v>
      </c>
      <c r="F51" s="3"/>
      <c r="G51" s="3">
        <v>2.13</v>
      </c>
      <c r="H51" s="3">
        <f t="shared" si="0"/>
        <v>906.80000000000007</v>
      </c>
      <c r="I51" s="3">
        <f t="shared" si="1"/>
        <v>453.8</v>
      </c>
      <c r="J51" s="3">
        <f t="shared" si="2"/>
        <v>906.80000000000007</v>
      </c>
      <c r="K51" s="17">
        <v>453</v>
      </c>
      <c r="L51" s="3">
        <f t="shared" si="3"/>
        <v>906.80000000000007</v>
      </c>
      <c r="M51" s="3"/>
    </row>
    <row r="52" spans="1:13" x14ac:dyDescent="0.25">
      <c r="A52" s="32">
        <v>47</v>
      </c>
      <c r="B52" s="29">
        <v>40366</v>
      </c>
      <c r="C52" s="29">
        <v>40380</v>
      </c>
      <c r="D52" s="29"/>
      <c r="E52" s="30" t="s">
        <v>21</v>
      </c>
      <c r="F52" s="3"/>
      <c r="G52" s="3">
        <v>3.69</v>
      </c>
      <c r="H52" s="3">
        <f t="shared" si="0"/>
        <v>910.49000000000012</v>
      </c>
      <c r="I52" s="3">
        <f t="shared" si="1"/>
        <v>457.49</v>
      </c>
      <c r="J52" s="3">
        <f t="shared" si="2"/>
        <v>910.49000000000012</v>
      </c>
      <c r="K52" s="17">
        <v>453</v>
      </c>
      <c r="L52" s="3">
        <f t="shared" si="3"/>
        <v>910.49000000000012</v>
      </c>
      <c r="M52" s="3"/>
    </row>
    <row r="53" spans="1:13" x14ac:dyDescent="0.25">
      <c r="A53" s="32">
        <v>48</v>
      </c>
      <c r="B53" s="29">
        <v>40367</v>
      </c>
      <c r="C53" s="29">
        <v>40380</v>
      </c>
      <c r="D53" s="29"/>
      <c r="E53" s="30" t="s">
        <v>21</v>
      </c>
      <c r="F53" s="3"/>
      <c r="G53" s="3">
        <v>2.39</v>
      </c>
      <c r="H53" s="3">
        <f t="shared" si="0"/>
        <v>912.88000000000011</v>
      </c>
      <c r="I53" s="3">
        <f t="shared" si="1"/>
        <v>459.88</v>
      </c>
      <c r="J53" s="3">
        <f t="shared" si="2"/>
        <v>912.88000000000011</v>
      </c>
      <c r="K53" s="17">
        <v>453</v>
      </c>
      <c r="L53" s="3">
        <f t="shared" si="3"/>
        <v>912.88000000000011</v>
      </c>
      <c r="M53" s="3"/>
    </row>
    <row r="54" spans="1:13" x14ac:dyDescent="0.25">
      <c r="A54" s="32">
        <v>49</v>
      </c>
      <c r="B54" s="29">
        <v>40380</v>
      </c>
      <c r="C54" s="29">
        <v>41111</v>
      </c>
      <c r="D54" s="29"/>
      <c r="E54" s="30" t="s">
        <v>22</v>
      </c>
      <c r="F54" s="3"/>
      <c r="G54" s="3">
        <v>42.49</v>
      </c>
      <c r="H54" s="3">
        <f t="shared" si="0"/>
        <v>955.37000000000012</v>
      </c>
      <c r="I54" s="3">
        <f t="shared" si="1"/>
        <v>502.37</v>
      </c>
      <c r="J54" s="3">
        <f t="shared" si="2"/>
        <v>955.37000000000012</v>
      </c>
      <c r="K54" s="17">
        <v>453</v>
      </c>
      <c r="L54" s="3">
        <f t="shared" si="3"/>
        <v>955.37000000000012</v>
      </c>
      <c r="M54" s="3"/>
    </row>
    <row r="55" spans="1:13" x14ac:dyDescent="0.25">
      <c r="A55" s="32">
        <v>50</v>
      </c>
      <c r="B55" s="29">
        <v>40380</v>
      </c>
      <c r="C55" s="29">
        <v>40359</v>
      </c>
      <c r="D55" s="29"/>
      <c r="E55" s="30" t="s">
        <v>22</v>
      </c>
      <c r="F55" s="3">
        <v>76.44</v>
      </c>
      <c r="G55" s="3"/>
      <c r="H55" s="3">
        <f t="shared" si="0"/>
        <v>878.93000000000006</v>
      </c>
      <c r="I55" s="3">
        <f t="shared" si="1"/>
        <v>425.93</v>
      </c>
      <c r="J55" s="3">
        <f t="shared" si="2"/>
        <v>878.93000000000006</v>
      </c>
      <c r="K55" s="17">
        <v>453</v>
      </c>
      <c r="L55" s="3">
        <f t="shared" si="3"/>
        <v>878.93000000000006</v>
      </c>
      <c r="M55" s="3"/>
    </row>
    <row r="56" spans="1:13" x14ac:dyDescent="0.25">
      <c r="A56" s="32">
        <v>51</v>
      </c>
      <c r="B56" s="29">
        <v>40380</v>
      </c>
      <c r="C56" s="29">
        <v>40380</v>
      </c>
      <c r="D56" s="29"/>
      <c r="E56" s="30" t="s">
        <v>34</v>
      </c>
      <c r="F56" s="3">
        <v>1.06</v>
      </c>
      <c r="G56" s="3"/>
      <c r="H56" s="3">
        <f t="shared" si="0"/>
        <v>877.87000000000012</v>
      </c>
      <c r="I56" s="3">
        <f t="shared" si="1"/>
        <v>424.87</v>
      </c>
      <c r="J56" s="3">
        <f t="shared" si="2"/>
        <v>877.87000000000012</v>
      </c>
      <c r="K56" s="17">
        <v>453</v>
      </c>
      <c r="L56" s="3">
        <f t="shared" si="3"/>
        <v>877.87000000000012</v>
      </c>
      <c r="M56" s="3"/>
    </row>
    <row r="57" spans="1:13" x14ac:dyDescent="0.25">
      <c r="A57" s="32">
        <v>52</v>
      </c>
      <c r="B57" s="29">
        <v>40380</v>
      </c>
      <c r="C57" s="29">
        <v>40380</v>
      </c>
      <c r="D57" s="29"/>
      <c r="E57" s="30" t="s">
        <v>46</v>
      </c>
      <c r="F57" s="3">
        <v>478</v>
      </c>
      <c r="G57" s="3"/>
      <c r="H57" s="3">
        <f t="shared" si="0"/>
        <v>399.87000000000012</v>
      </c>
      <c r="I57" s="3">
        <f t="shared" si="1"/>
        <v>-53.129999999999995</v>
      </c>
      <c r="J57" s="3">
        <f t="shared" si="2"/>
        <v>399.87000000000012</v>
      </c>
      <c r="K57" s="17">
        <v>453</v>
      </c>
      <c r="L57" s="3">
        <f t="shared" si="3"/>
        <v>399.87000000000012</v>
      </c>
      <c r="M57" s="3"/>
    </row>
    <row r="58" spans="1:13" x14ac:dyDescent="0.25">
      <c r="A58" s="32">
        <v>53</v>
      </c>
      <c r="B58" s="29">
        <v>40380</v>
      </c>
      <c r="C58" s="29"/>
      <c r="D58" s="29">
        <v>40400</v>
      </c>
      <c r="E58" s="30" t="s">
        <v>312</v>
      </c>
      <c r="F58" s="3"/>
      <c r="G58" s="3"/>
      <c r="H58" s="3">
        <f t="shared" si="0"/>
        <v>399.87000000000012</v>
      </c>
      <c r="I58" s="3">
        <f t="shared" si="1"/>
        <v>-53.129999999999995</v>
      </c>
      <c r="J58" s="3">
        <f t="shared" si="2"/>
        <v>399.87000000000012</v>
      </c>
      <c r="K58" s="17">
        <v>453</v>
      </c>
      <c r="L58" s="3">
        <f t="shared" si="3"/>
        <v>399.87000000000012</v>
      </c>
      <c r="M58" s="3"/>
    </row>
    <row r="59" spans="1:13" x14ac:dyDescent="0.25">
      <c r="A59" s="32">
        <v>54</v>
      </c>
      <c r="B59" s="29">
        <v>40389</v>
      </c>
      <c r="C59" s="29"/>
      <c r="D59" s="29">
        <v>40409</v>
      </c>
      <c r="E59" s="30" t="s">
        <v>312</v>
      </c>
      <c r="F59" s="3"/>
      <c r="G59" s="3"/>
      <c r="H59" s="3">
        <f t="shared" si="0"/>
        <v>399.87000000000012</v>
      </c>
      <c r="I59" s="3">
        <f t="shared" si="1"/>
        <v>-53.129999999999995</v>
      </c>
      <c r="J59" s="3">
        <f t="shared" si="2"/>
        <v>399.87000000000012</v>
      </c>
      <c r="K59" s="17">
        <v>453</v>
      </c>
      <c r="L59" s="3">
        <f t="shared" si="3"/>
        <v>399.87000000000012</v>
      </c>
      <c r="M59" s="3"/>
    </row>
    <row r="60" spans="1:13" x14ac:dyDescent="0.25">
      <c r="A60" s="32">
        <v>55</v>
      </c>
      <c r="B60" s="29">
        <v>40395</v>
      </c>
      <c r="C60" s="29">
        <v>40056</v>
      </c>
      <c r="D60" s="29"/>
      <c r="E60" s="30" t="s">
        <v>21</v>
      </c>
      <c r="F60" s="3"/>
      <c r="G60" s="3">
        <v>3.42</v>
      </c>
      <c r="H60" s="3">
        <f t="shared" si="0"/>
        <v>403.29000000000013</v>
      </c>
      <c r="I60" s="3">
        <f t="shared" si="1"/>
        <v>-49.709999999999994</v>
      </c>
      <c r="J60" s="3">
        <f t="shared" si="2"/>
        <v>403.29000000000013</v>
      </c>
      <c r="K60" s="17">
        <v>453</v>
      </c>
      <c r="L60" s="3">
        <f t="shared" si="3"/>
        <v>403.29000000000013</v>
      </c>
      <c r="M60" s="3"/>
    </row>
    <row r="61" spans="1:13" x14ac:dyDescent="0.25">
      <c r="A61" s="32">
        <v>56</v>
      </c>
      <c r="B61" s="15">
        <v>40415</v>
      </c>
      <c r="C61" s="15">
        <v>40056</v>
      </c>
      <c r="D61" s="15"/>
      <c r="E61" s="16" t="s">
        <v>21</v>
      </c>
      <c r="F61" s="17"/>
      <c r="G61" s="17">
        <v>0.57999999999999996</v>
      </c>
      <c r="H61" s="3">
        <f t="shared" si="0"/>
        <v>403.87000000000012</v>
      </c>
      <c r="I61" s="3">
        <f t="shared" si="1"/>
        <v>-49.129999999999995</v>
      </c>
      <c r="J61" s="3">
        <f t="shared" si="2"/>
        <v>403.87000000000012</v>
      </c>
      <c r="K61" s="17">
        <v>453</v>
      </c>
      <c r="L61" s="3">
        <f t="shared" si="3"/>
        <v>403.87000000000012</v>
      </c>
      <c r="M61" s="17"/>
    </row>
    <row r="62" spans="1:13" x14ac:dyDescent="0.25">
      <c r="A62" s="32">
        <v>57</v>
      </c>
      <c r="B62" s="29">
        <v>40421</v>
      </c>
      <c r="C62" s="29"/>
      <c r="D62" s="29">
        <v>40442</v>
      </c>
      <c r="E62" s="30" t="s">
        <v>313</v>
      </c>
      <c r="F62" s="3"/>
      <c r="G62" s="3"/>
      <c r="H62" s="3">
        <f t="shared" si="0"/>
        <v>403.87000000000012</v>
      </c>
      <c r="I62" s="3">
        <f t="shared" si="1"/>
        <v>-49.129999999999995</v>
      </c>
      <c r="J62" s="3">
        <f t="shared" si="2"/>
        <v>403.87000000000012</v>
      </c>
      <c r="K62" s="17">
        <v>453</v>
      </c>
      <c r="L62" s="3">
        <f t="shared" si="3"/>
        <v>403.87000000000012</v>
      </c>
      <c r="M62" s="3"/>
    </row>
    <row r="63" spans="1:13" x14ac:dyDescent="0.25">
      <c r="A63" s="32">
        <v>58</v>
      </c>
      <c r="B63" s="29">
        <v>40424</v>
      </c>
      <c r="C63" s="29">
        <v>40451</v>
      </c>
      <c r="D63" s="29"/>
      <c r="E63" s="30" t="s">
        <v>21</v>
      </c>
      <c r="F63" s="3"/>
      <c r="G63" s="3">
        <v>3.42</v>
      </c>
      <c r="H63" s="3">
        <f t="shared" si="0"/>
        <v>407.29000000000013</v>
      </c>
      <c r="I63" s="3">
        <f t="shared" si="1"/>
        <v>-45.709999999999994</v>
      </c>
      <c r="J63" s="3">
        <f t="shared" si="2"/>
        <v>407.29000000000013</v>
      </c>
      <c r="K63" s="17">
        <v>453</v>
      </c>
      <c r="L63" s="3">
        <f t="shared" si="3"/>
        <v>407.29000000000013</v>
      </c>
      <c r="M63" s="3"/>
    </row>
    <row r="64" spans="1:13" x14ac:dyDescent="0.25">
      <c r="A64" s="32">
        <v>59</v>
      </c>
      <c r="B64" s="29">
        <v>40445</v>
      </c>
      <c r="C64" s="29">
        <v>40451</v>
      </c>
      <c r="D64" s="29"/>
      <c r="E64" s="30" t="s">
        <v>21</v>
      </c>
      <c r="F64" s="3"/>
      <c r="G64" s="3">
        <v>0.57999999999999996</v>
      </c>
      <c r="H64" s="3">
        <f t="shared" si="0"/>
        <v>407.87000000000012</v>
      </c>
      <c r="I64" s="3">
        <f t="shared" si="1"/>
        <v>-45.129999999999995</v>
      </c>
      <c r="J64" s="3">
        <f t="shared" si="2"/>
        <v>407.87000000000012</v>
      </c>
      <c r="K64" s="17">
        <v>453</v>
      </c>
      <c r="L64" s="3">
        <f t="shared" si="3"/>
        <v>407.87000000000012</v>
      </c>
      <c r="M64" s="3"/>
    </row>
    <row r="65" spans="1:13" x14ac:dyDescent="0.25">
      <c r="A65" s="32">
        <v>60</v>
      </c>
      <c r="B65" s="29">
        <v>40451</v>
      </c>
      <c r="C65" s="29"/>
      <c r="D65" s="29">
        <v>40471</v>
      </c>
      <c r="E65" s="30" t="s">
        <v>314</v>
      </c>
      <c r="F65" s="3"/>
      <c r="G65" s="3"/>
      <c r="H65" s="3">
        <f t="shared" si="0"/>
        <v>407.87000000000012</v>
      </c>
      <c r="I65" s="3">
        <f t="shared" si="1"/>
        <v>-45.129999999999995</v>
      </c>
      <c r="J65" s="3">
        <f t="shared" si="2"/>
        <v>407.87000000000012</v>
      </c>
      <c r="K65" s="17">
        <v>453</v>
      </c>
      <c r="L65" s="3">
        <f t="shared" si="3"/>
        <v>407.87000000000012</v>
      </c>
      <c r="M65" s="3"/>
    </row>
    <row r="66" spans="1:13" x14ac:dyDescent="0.25">
      <c r="A66" s="32">
        <v>61</v>
      </c>
      <c r="B66" s="29">
        <v>40456</v>
      </c>
      <c r="C66" s="29">
        <v>40480</v>
      </c>
      <c r="D66" s="29"/>
      <c r="E66" s="30" t="s">
        <v>21</v>
      </c>
      <c r="F66" s="3"/>
      <c r="G66" s="3">
        <v>3.42</v>
      </c>
      <c r="H66" s="3">
        <f t="shared" si="0"/>
        <v>411.29000000000013</v>
      </c>
      <c r="I66" s="3">
        <f t="shared" si="1"/>
        <v>-41.709999999999994</v>
      </c>
      <c r="J66" s="3">
        <f t="shared" si="2"/>
        <v>411.29000000000013</v>
      </c>
      <c r="K66" s="17">
        <v>453</v>
      </c>
      <c r="L66" s="3">
        <f t="shared" si="3"/>
        <v>411.29000000000013</v>
      </c>
      <c r="M66" s="3"/>
    </row>
    <row r="67" spans="1:13" x14ac:dyDescent="0.25">
      <c r="A67" s="32">
        <v>62</v>
      </c>
      <c r="B67" s="29">
        <v>40476</v>
      </c>
      <c r="C67" s="29">
        <v>40480</v>
      </c>
      <c r="D67" s="29"/>
      <c r="E67" s="30" t="s">
        <v>21</v>
      </c>
      <c r="F67" s="3"/>
      <c r="G67" s="3">
        <v>0.57999999999999996</v>
      </c>
      <c r="H67" s="3">
        <f t="shared" si="0"/>
        <v>411.87000000000012</v>
      </c>
      <c r="I67" s="3">
        <f t="shared" si="1"/>
        <v>-41.129999999999995</v>
      </c>
      <c r="J67" s="3">
        <f t="shared" si="2"/>
        <v>411.87000000000012</v>
      </c>
      <c r="K67" s="17">
        <v>453</v>
      </c>
      <c r="L67" s="3">
        <f t="shared" si="3"/>
        <v>411.87000000000012</v>
      </c>
      <c r="M67" s="3"/>
    </row>
    <row r="68" spans="1:13" x14ac:dyDescent="0.25">
      <c r="A68" s="32">
        <v>63</v>
      </c>
      <c r="B68" s="29">
        <v>40480</v>
      </c>
      <c r="C68" s="29"/>
      <c r="D68" s="29">
        <v>40501</v>
      </c>
      <c r="E68" s="30" t="s">
        <v>315</v>
      </c>
      <c r="F68" s="3"/>
      <c r="G68" s="3"/>
      <c r="H68" s="3">
        <f t="shared" si="0"/>
        <v>411.87000000000012</v>
      </c>
      <c r="I68" s="3">
        <f t="shared" si="1"/>
        <v>-41.129999999999995</v>
      </c>
      <c r="J68" s="3">
        <f t="shared" si="2"/>
        <v>411.87000000000012</v>
      </c>
      <c r="K68" s="17">
        <v>453</v>
      </c>
      <c r="L68" s="3">
        <f t="shared" si="3"/>
        <v>411.87000000000012</v>
      </c>
      <c r="M68" s="3"/>
    </row>
    <row r="69" spans="1:13" x14ac:dyDescent="0.25">
      <c r="A69" s="32">
        <v>64</v>
      </c>
      <c r="B69" s="29">
        <v>40485</v>
      </c>
      <c r="C69" s="29">
        <v>40513</v>
      </c>
      <c r="D69" s="29"/>
      <c r="E69" s="30" t="s">
        <v>21</v>
      </c>
      <c r="F69" s="3"/>
      <c r="G69" s="3">
        <v>3.42</v>
      </c>
      <c r="H69" s="3">
        <f t="shared" si="0"/>
        <v>415.29000000000013</v>
      </c>
      <c r="I69" s="3">
        <f t="shared" si="1"/>
        <v>-37.709999999999994</v>
      </c>
      <c r="J69" s="3">
        <f t="shared" si="2"/>
        <v>415.29000000000013</v>
      </c>
      <c r="K69" s="17">
        <v>453</v>
      </c>
      <c r="L69" s="3">
        <f t="shared" si="3"/>
        <v>415.29000000000013</v>
      </c>
      <c r="M69" s="3"/>
    </row>
    <row r="70" spans="1:13" x14ac:dyDescent="0.25">
      <c r="A70" s="32">
        <v>65</v>
      </c>
      <c r="B70" s="29">
        <v>40506</v>
      </c>
      <c r="C70" s="29">
        <v>40513</v>
      </c>
      <c r="D70" s="29"/>
      <c r="E70" s="30" t="s">
        <v>21</v>
      </c>
      <c r="F70" s="3"/>
      <c r="G70" s="3">
        <v>0.57999999999999996</v>
      </c>
      <c r="H70" s="3">
        <f t="shared" si="0"/>
        <v>415.87000000000012</v>
      </c>
      <c r="I70" s="3">
        <f t="shared" si="1"/>
        <v>-37.129999999999995</v>
      </c>
      <c r="J70" s="3">
        <f t="shared" si="2"/>
        <v>415.87000000000012</v>
      </c>
      <c r="K70" s="17">
        <v>453</v>
      </c>
      <c r="L70" s="3">
        <f t="shared" si="3"/>
        <v>415.87000000000012</v>
      </c>
      <c r="M70" s="3"/>
    </row>
    <row r="71" spans="1:13" x14ac:dyDescent="0.25">
      <c r="A71" s="32">
        <v>66</v>
      </c>
      <c r="B71" s="29">
        <v>40506</v>
      </c>
      <c r="C71" s="29"/>
      <c r="D71" s="29"/>
      <c r="E71" s="30" t="s">
        <v>316</v>
      </c>
      <c r="F71" s="3"/>
      <c r="G71" s="3"/>
      <c r="H71" s="3">
        <f t="shared" si="0"/>
        <v>415.87000000000012</v>
      </c>
      <c r="I71" s="3">
        <f t="shared" si="1"/>
        <v>-37.129999999999995</v>
      </c>
      <c r="J71" s="3">
        <f t="shared" si="2"/>
        <v>415.87000000000012</v>
      </c>
      <c r="K71" s="17">
        <v>453</v>
      </c>
      <c r="L71" s="3">
        <f t="shared" si="3"/>
        <v>415.87000000000012</v>
      </c>
      <c r="M71" s="3"/>
    </row>
    <row r="72" spans="1:13" x14ac:dyDescent="0.25">
      <c r="A72" s="32">
        <v>67</v>
      </c>
      <c r="B72" s="29">
        <v>40513</v>
      </c>
      <c r="C72" s="29"/>
      <c r="D72" s="29">
        <v>40533</v>
      </c>
      <c r="E72" s="30" t="s">
        <v>317</v>
      </c>
      <c r="F72" s="3"/>
      <c r="G72" s="3"/>
      <c r="H72" s="3">
        <f t="shared" ref="H72:H88" si="4">H71-F72+G72</f>
        <v>415.87000000000012</v>
      </c>
      <c r="I72" s="3">
        <f t="shared" ref="I72:I88" si="5">I71-F72+G72</f>
        <v>-37.129999999999995</v>
      </c>
      <c r="J72" s="3">
        <f t="shared" ref="J72:J88" si="6">J71+G72-F72</f>
        <v>415.87000000000012</v>
      </c>
      <c r="K72" s="17">
        <v>453</v>
      </c>
      <c r="L72" s="3">
        <f t="shared" ref="L72:L88" si="7">L71-F72+G72</f>
        <v>415.87000000000012</v>
      </c>
      <c r="M72" s="3"/>
    </row>
    <row r="73" spans="1:13" x14ac:dyDescent="0.25">
      <c r="A73" s="32">
        <v>68</v>
      </c>
      <c r="B73" s="29">
        <v>40542</v>
      </c>
      <c r="C73" s="29"/>
      <c r="D73" s="29">
        <v>40564</v>
      </c>
      <c r="E73" s="30" t="s">
        <v>317</v>
      </c>
      <c r="F73" s="3"/>
      <c r="G73" s="3"/>
      <c r="H73" s="3">
        <f t="shared" si="4"/>
        <v>415.87000000000012</v>
      </c>
      <c r="I73" s="3">
        <f t="shared" si="5"/>
        <v>-37.129999999999995</v>
      </c>
      <c r="J73" s="3">
        <f t="shared" si="6"/>
        <v>415.87000000000012</v>
      </c>
      <c r="K73" s="17">
        <v>453</v>
      </c>
      <c r="L73" s="3">
        <f t="shared" si="7"/>
        <v>415.87000000000012</v>
      </c>
      <c r="M73" s="3"/>
    </row>
    <row r="74" spans="1:13" x14ac:dyDescent="0.25">
      <c r="A74" s="32">
        <v>69</v>
      </c>
      <c r="B74" s="29">
        <v>40680</v>
      </c>
      <c r="C74" s="29"/>
      <c r="D74" s="29"/>
      <c r="E74" s="30" t="s">
        <v>318</v>
      </c>
      <c r="F74" s="3"/>
      <c r="G74" s="3"/>
      <c r="H74" s="3">
        <f t="shared" si="4"/>
        <v>415.87000000000012</v>
      </c>
      <c r="I74" s="3">
        <f t="shared" si="5"/>
        <v>-37.129999999999995</v>
      </c>
      <c r="J74" s="3">
        <f t="shared" si="6"/>
        <v>415.87000000000012</v>
      </c>
      <c r="K74" s="17">
        <v>453</v>
      </c>
      <c r="L74" s="3">
        <f t="shared" si="7"/>
        <v>415.87000000000012</v>
      </c>
      <c r="M74" s="3"/>
    </row>
    <row r="75" spans="1:13" x14ac:dyDescent="0.25">
      <c r="A75" s="32">
        <v>70</v>
      </c>
      <c r="B75" s="29">
        <v>40697</v>
      </c>
      <c r="C75" s="29">
        <v>40697</v>
      </c>
      <c r="D75" s="29"/>
      <c r="E75" s="30" t="s">
        <v>319</v>
      </c>
      <c r="F75" s="3">
        <v>1986.25</v>
      </c>
      <c r="G75" s="3">
        <v>1986.25</v>
      </c>
      <c r="H75" s="3">
        <f t="shared" si="4"/>
        <v>415.87000000000012</v>
      </c>
      <c r="I75" s="3">
        <f t="shared" si="5"/>
        <v>-37.130000000000109</v>
      </c>
      <c r="J75" s="3">
        <f t="shared" si="6"/>
        <v>415.86999999999989</v>
      </c>
      <c r="K75" s="17">
        <v>453</v>
      </c>
      <c r="L75" s="3">
        <f t="shared" si="7"/>
        <v>415.87000000000012</v>
      </c>
      <c r="M75" s="3"/>
    </row>
    <row r="76" spans="1:13" x14ac:dyDescent="0.25">
      <c r="A76" s="32">
        <v>71</v>
      </c>
      <c r="B76" s="29">
        <v>40697</v>
      </c>
      <c r="C76" s="29">
        <v>40697</v>
      </c>
      <c r="D76" s="29"/>
      <c r="E76" s="30" t="s">
        <v>320</v>
      </c>
      <c r="F76" s="3"/>
      <c r="G76" s="3">
        <v>37</v>
      </c>
      <c r="H76" s="3">
        <f t="shared" si="4"/>
        <v>452.87000000000012</v>
      </c>
      <c r="I76" s="3">
        <f t="shared" si="5"/>
        <v>-0.13000000000010914</v>
      </c>
      <c r="J76" s="3">
        <f t="shared" si="6"/>
        <v>452.86999999999989</v>
      </c>
      <c r="K76" s="17">
        <v>453</v>
      </c>
      <c r="L76" s="3">
        <f t="shared" si="7"/>
        <v>452.87000000000012</v>
      </c>
      <c r="M76" s="3"/>
    </row>
    <row r="77" spans="1:13" x14ac:dyDescent="0.25">
      <c r="A77" s="32">
        <v>72</v>
      </c>
      <c r="B77" s="29">
        <v>40697</v>
      </c>
      <c r="C77" s="29">
        <v>40697</v>
      </c>
      <c r="D77" s="29"/>
      <c r="E77" s="30" t="s">
        <v>321</v>
      </c>
      <c r="F77" s="3">
        <v>2000</v>
      </c>
      <c r="G77" s="3">
        <v>2000</v>
      </c>
      <c r="H77" s="3">
        <f t="shared" si="4"/>
        <v>452.87000000000012</v>
      </c>
      <c r="I77" s="3">
        <f t="shared" si="5"/>
        <v>-0.13000000000010914</v>
      </c>
      <c r="J77" s="3">
        <f t="shared" si="6"/>
        <v>452.86999999999989</v>
      </c>
      <c r="K77" s="17">
        <v>453</v>
      </c>
      <c r="L77" s="3">
        <f t="shared" si="7"/>
        <v>452.87000000000012</v>
      </c>
      <c r="M77" s="3"/>
    </row>
    <row r="78" spans="1:13" x14ac:dyDescent="0.25">
      <c r="A78" s="32">
        <v>73</v>
      </c>
      <c r="B78" s="29">
        <v>40697</v>
      </c>
      <c r="C78" s="29"/>
      <c r="D78" s="29"/>
      <c r="E78" s="30" t="s">
        <v>60</v>
      </c>
      <c r="F78" s="3">
        <v>61.37</v>
      </c>
      <c r="G78" s="3"/>
      <c r="H78" s="3">
        <f t="shared" si="4"/>
        <v>391.50000000000011</v>
      </c>
      <c r="I78" s="3">
        <f t="shared" si="5"/>
        <v>-61.500000000000107</v>
      </c>
      <c r="J78" s="3">
        <f t="shared" si="6"/>
        <v>391.49999999999989</v>
      </c>
      <c r="K78" s="17">
        <v>453</v>
      </c>
      <c r="L78" s="3">
        <f t="shared" si="7"/>
        <v>391.50000000000011</v>
      </c>
      <c r="M78" s="3"/>
    </row>
    <row r="79" spans="1:13" x14ac:dyDescent="0.25">
      <c r="A79" s="32">
        <v>74</v>
      </c>
      <c r="B79" s="29">
        <v>40697</v>
      </c>
      <c r="C79" s="29"/>
      <c r="D79" s="29">
        <v>40717</v>
      </c>
      <c r="E79" s="30" t="s">
        <v>322</v>
      </c>
      <c r="F79" s="3"/>
      <c r="G79" s="3"/>
      <c r="H79" s="3">
        <f t="shared" si="4"/>
        <v>391.50000000000011</v>
      </c>
      <c r="I79" s="3">
        <f t="shared" si="5"/>
        <v>-61.500000000000107</v>
      </c>
      <c r="J79" s="3">
        <f t="shared" si="6"/>
        <v>391.49999999999989</v>
      </c>
      <c r="K79" s="17">
        <v>453</v>
      </c>
      <c r="L79" s="3">
        <f t="shared" si="7"/>
        <v>391.50000000000011</v>
      </c>
      <c r="M79" s="3"/>
    </row>
    <row r="80" spans="1:13" x14ac:dyDescent="0.25">
      <c r="A80" s="32">
        <v>75</v>
      </c>
      <c r="B80" s="29">
        <v>40697</v>
      </c>
      <c r="C80" s="29"/>
      <c r="D80" s="29"/>
      <c r="E80" s="30" t="s">
        <v>323</v>
      </c>
      <c r="F80" s="3">
        <v>36.11</v>
      </c>
      <c r="G80" s="3">
        <v>36.11</v>
      </c>
      <c r="H80" s="3">
        <f t="shared" si="4"/>
        <v>391.50000000000011</v>
      </c>
      <c r="I80" s="3">
        <f t="shared" si="5"/>
        <v>-61.500000000000099</v>
      </c>
      <c r="J80" s="3">
        <f t="shared" si="6"/>
        <v>391.49999999999989</v>
      </c>
      <c r="K80" s="17">
        <v>453</v>
      </c>
      <c r="L80" s="3">
        <f t="shared" si="7"/>
        <v>391.50000000000011</v>
      </c>
      <c r="M80" s="3"/>
    </row>
    <row r="81" spans="1:13" x14ac:dyDescent="0.25">
      <c r="A81" s="32">
        <v>76</v>
      </c>
      <c r="B81" s="29">
        <v>40697</v>
      </c>
      <c r="C81" s="29"/>
      <c r="D81" s="29"/>
      <c r="E81" s="30" t="s">
        <v>323</v>
      </c>
      <c r="F81" s="3">
        <v>36.11</v>
      </c>
      <c r="G81" s="3">
        <v>36.11</v>
      </c>
      <c r="H81" s="3">
        <f t="shared" si="4"/>
        <v>391.50000000000011</v>
      </c>
      <c r="I81" s="3">
        <f t="shared" si="5"/>
        <v>-61.500000000000099</v>
      </c>
      <c r="J81" s="3">
        <f t="shared" si="6"/>
        <v>391.49999999999989</v>
      </c>
      <c r="K81" s="17">
        <v>453</v>
      </c>
      <c r="L81" s="3">
        <f t="shared" si="7"/>
        <v>391.50000000000011</v>
      </c>
      <c r="M81" s="3"/>
    </row>
    <row r="82" spans="1:13" x14ac:dyDescent="0.25">
      <c r="A82" s="32">
        <v>77</v>
      </c>
      <c r="B82" s="29">
        <v>40723</v>
      </c>
      <c r="C82" s="29"/>
      <c r="D82" s="29">
        <v>40744</v>
      </c>
      <c r="E82" s="30" t="s">
        <v>322</v>
      </c>
      <c r="F82" s="3"/>
      <c r="G82" s="3"/>
      <c r="H82" s="3">
        <f t="shared" si="4"/>
        <v>391.50000000000011</v>
      </c>
      <c r="I82" s="3">
        <f t="shared" si="5"/>
        <v>-61.500000000000099</v>
      </c>
      <c r="J82" s="3">
        <f t="shared" si="6"/>
        <v>391.49999999999989</v>
      </c>
      <c r="K82" s="17">
        <v>453</v>
      </c>
      <c r="L82" s="3">
        <f t="shared" si="7"/>
        <v>391.50000000000011</v>
      </c>
      <c r="M82" s="3"/>
    </row>
    <row r="83" spans="1:13" x14ac:dyDescent="0.25">
      <c r="A83" s="32">
        <v>78</v>
      </c>
      <c r="B83" s="29">
        <v>40731</v>
      </c>
      <c r="C83" s="29"/>
      <c r="D83" s="29"/>
      <c r="E83" s="30" t="s">
        <v>324</v>
      </c>
      <c r="F83" s="3"/>
      <c r="G83" s="3"/>
      <c r="H83" s="3">
        <f t="shared" si="4"/>
        <v>391.50000000000011</v>
      </c>
      <c r="I83" s="3">
        <f t="shared" si="5"/>
        <v>-61.500000000000099</v>
      </c>
      <c r="J83" s="3">
        <f t="shared" si="6"/>
        <v>391.49999999999989</v>
      </c>
      <c r="K83" s="17">
        <v>453</v>
      </c>
      <c r="L83" s="3">
        <f t="shared" si="7"/>
        <v>391.50000000000011</v>
      </c>
      <c r="M83" s="3"/>
    </row>
    <row r="84" spans="1:13" x14ac:dyDescent="0.25">
      <c r="A84" s="32">
        <v>79</v>
      </c>
      <c r="B84" s="29">
        <v>40723</v>
      </c>
      <c r="C84" s="29"/>
      <c r="D84" s="29">
        <v>40744</v>
      </c>
      <c r="E84" s="30" t="s">
        <v>322</v>
      </c>
      <c r="F84" s="3"/>
      <c r="G84" s="3"/>
      <c r="H84" s="3">
        <f t="shared" si="4"/>
        <v>391.50000000000011</v>
      </c>
      <c r="I84" s="3">
        <f t="shared" si="5"/>
        <v>-61.500000000000099</v>
      </c>
      <c r="J84" s="3">
        <f t="shared" si="6"/>
        <v>391.49999999999989</v>
      </c>
      <c r="K84" s="17">
        <v>453</v>
      </c>
      <c r="L84" s="3">
        <f t="shared" si="7"/>
        <v>391.50000000000011</v>
      </c>
      <c r="M84" s="3"/>
    </row>
    <row r="85" spans="1:13" x14ac:dyDescent="0.25">
      <c r="A85" s="32">
        <v>80</v>
      </c>
      <c r="B85" s="29">
        <v>40742</v>
      </c>
      <c r="C85" s="29">
        <v>40753</v>
      </c>
      <c r="D85" s="29"/>
      <c r="E85" s="30" t="s">
        <v>21</v>
      </c>
      <c r="F85" s="3"/>
      <c r="G85" s="3">
        <v>3.92</v>
      </c>
      <c r="H85" s="3">
        <f t="shared" si="4"/>
        <v>395.42000000000013</v>
      </c>
      <c r="I85" s="3">
        <f t="shared" si="5"/>
        <v>-57.580000000000098</v>
      </c>
      <c r="J85" s="3">
        <f t="shared" si="6"/>
        <v>395.4199999999999</v>
      </c>
      <c r="K85" s="17">
        <v>453</v>
      </c>
      <c r="L85" s="3">
        <f t="shared" si="7"/>
        <v>395.42000000000013</v>
      </c>
      <c r="M85" s="3"/>
    </row>
    <row r="86" spans="1:13" x14ac:dyDescent="0.25">
      <c r="A86" s="32">
        <v>81</v>
      </c>
      <c r="B86" s="29">
        <v>40753</v>
      </c>
      <c r="C86" s="29"/>
      <c r="D86" s="29">
        <v>40774</v>
      </c>
      <c r="E86" s="30" t="s">
        <v>325</v>
      </c>
      <c r="F86" s="3"/>
      <c r="G86" s="3"/>
      <c r="H86" s="3">
        <f t="shared" si="4"/>
        <v>395.42000000000013</v>
      </c>
      <c r="I86" s="3">
        <f t="shared" si="5"/>
        <v>-57.580000000000098</v>
      </c>
      <c r="J86" s="3">
        <f t="shared" si="6"/>
        <v>395.4199999999999</v>
      </c>
      <c r="K86" s="17">
        <v>453</v>
      </c>
      <c r="L86" s="3">
        <f t="shared" si="7"/>
        <v>395.42000000000013</v>
      </c>
      <c r="M86" s="3"/>
    </row>
    <row r="87" spans="1:13" x14ac:dyDescent="0.25">
      <c r="A87" s="32">
        <v>82</v>
      </c>
      <c r="B87" s="29">
        <v>40785</v>
      </c>
      <c r="C87" s="29"/>
      <c r="D87" s="29">
        <v>40806</v>
      </c>
      <c r="E87" s="30" t="s">
        <v>325</v>
      </c>
      <c r="F87" s="3"/>
      <c r="G87" s="3"/>
      <c r="H87" s="3">
        <f t="shared" si="4"/>
        <v>395.42000000000013</v>
      </c>
      <c r="I87" s="3">
        <f t="shared" si="5"/>
        <v>-57.580000000000098</v>
      </c>
      <c r="J87" s="3">
        <f t="shared" si="6"/>
        <v>395.4199999999999</v>
      </c>
      <c r="K87" s="17">
        <v>453</v>
      </c>
      <c r="L87" s="3">
        <f t="shared" si="7"/>
        <v>395.42000000000013</v>
      </c>
      <c r="M87" s="3"/>
    </row>
    <row r="88" spans="1:13" x14ac:dyDescent="0.25">
      <c r="A88" s="32">
        <v>83</v>
      </c>
      <c r="B88" s="29">
        <v>40823</v>
      </c>
      <c r="C88" s="29"/>
      <c r="D88" s="29"/>
      <c r="E88" s="30" t="s">
        <v>326</v>
      </c>
      <c r="F88" s="3"/>
      <c r="G88" s="3"/>
      <c r="H88" s="3">
        <f t="shared" si="4"/>
        <v>395.42000000000013</v>
      </c>
      <c r="I88" s="3">
        <f t="shared" si="5"/>
        <v>-57.580000000000098</v>
      </c>
      <c r="J88" s="3">
        <f t="shared" si="6"/>
        <v>395.4199999999999</v>
      </c>
      <c r="K88" s="17">
        <v>453</v>
      </c>
      <c r="L88" s="3">
        <f t="shared" si="7"/>
        <v>395.42000000000013</v>
      </c>
      <c r="M88" s="3"/>
    </row>
    <row r="89" spans="1:13" x14ac:dyDescent="0.25">
      <c r="B89" s="1"/>
      <c r="C89" s="1"/>
      <c r="D89" s="2"/>
    </row>
    <row r="90" spans="1:13" x14ac:dyDescent="0.25">
      <c r="B90" s="1"/>
      <c r="C90" s="1"/>
      <c r="D90" s="2"/>
    </row>
    <row r="91" spans="1:13" x14ac:dyDescent="0.25">
      <c r="B91" s="1"/>
      <c r="C91" s="1"/>
      <c r="D91" s="2"/>
    </row>
    <row r="92" spans="1:13" x14ac:dyDescent="0.25">
      <c r="B92" s="1"/>
      <c r="C92" s="1"/>
      <c r="D92" s="2"/>
    </row>
    <row r="93" spans="1:13" x14ac:dyDescent="0.25">
      <c r="B93" s="1"/>
      <c r="C93" s="1"/>
      <c r="D93" s="2"/>
    </row>
    <row r="94" spans="1:13" x14ac:dyDescent="0.25">
      <c r="B94" s="1"/>
      <c r="C94" s="1"/>
      <c r="D94" s="2"/>
      <c r="E94" s="6" t="s">
        <v>6</v>
      </c>
      <c r="F94" s="5"/>
      <c r="G94" s="5"/>
      <c r="H94" s="9" t="s">
        <v>7</v>
      </c>
      <c r="I94" s="9" t="s">
        <v>8</v>
      </c>
    </row>
    <row r="95" spans="1:13" x14ac:dyDescent="0.25">
      <c r="B95" s="1"/>
      <c r="C95" s="1"/>
      <c r="D95" s="2"/>
      <c r="E95" s="5"/>
      <c r="F95" s="5"/>
      <c r="G95" s="5"/>
      <c r="H95" s="10" t="s">
        <v>3</v>
      </c>
      <c r="I95" s="10" t="s">
        <v>4</v>
      </c>
    </row>
    <row r="96" spans="1:13" x14ac:dyDescent="0.25">
      <c r="B96" s="1"/>
      <c r="C96" s="1"/>
      <c r="D96" s="2"/>
      <c r="E96" s="7" t="s">
        <v>9</v>
      </c>
      <c r="F96" s="8"/>
      <c r="G96" s="8"/>
      <c r="H96" s="3">
        <v>395.42</v>
      </c>
      <c r="I96" s="3">
        <v>395.42</v>
      </c>
    </row>
    <row r="97" spans="2:9" x14ac:dyDescent="0.25">
      <c r="B97" s="1"/>
      <c r="C97" s="1"/>
      <c r="D97" s="2"/>
      <c r="E97" s="7" t="s">
        <v>327</v>
      </c>
      <c r="F97" s="8"/>
      <c r="G97" s="8"/>
      <c r="H97" s="3">
        <v>-453</v>
      </c>
      <c r="I97" s="3">
        <v>0</v>
      </c>
    </row>
    <row r="98" spans="2:9" x14ac:dyDescent="0.25">
      <c r="B98" s="1"/>
      <c r="C98" s="1"/>
      <c r="E98" s="11" t="s">
        <v>5</v>
      </c>
      <c r="F98" s="12"/>
      <c r="G98" s="12"/>
      <c r="H98" s="13">
        <f>SUM(H96:H97)</f>
        <v>-57.579999999999984</v>
      </c>
      <c r="I98" s="13">
        <f>SUM(I96:I96)</f>
        <v>395.42</v>
      </c>
    </row>
    <row r="99" spans="2:9" x14ac:dyDescent="0.25">
      <c r="E99" s="5"/>
      <c r="F99" s="5"/>
      <c r="G99" s="5"/>
      <c r="H99" s="5"/>
      <c r="I99" s="5"/>
    </row>
  </sheetData>
  <mergeCells count="14">
    <mergeCell ref="J3:J5"/>
    <mergeCell ref="K3:K5"/>
    <mergeCell ref="L3:L5"/>
    <mergeCell ref="M3:M5"/>
    <mergeCell ref="A1:M1"/>
    <mergeCell ref="A3:A5"/>
    <mergeCell ref="B3:B5"/>
    <mergeCell ref="C3:C5"/>
    <mergeCell ref="D3:D5"/>
    <mergeCell ref="E3:E5"/>
    <mergeCell ref="F3:F5"/>
    <mergeCell ref="G3:G5"/>
    <mergeCell ref="H3:H5"/>
    <mergeCell ref="I3:I5"/>
  </mergeCells>
  <pageMargins left="0.25" right="0.25" top="0.75" bottom="0.75" header="0.3" footer="0.3"/>
  <pageSetup paperSize="5" orientation="landscape" r:id="rId1"/>
  <headerFoot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3"/>
  <sheetViews>
    <sheetView view="pageLayout" zoomScaleNormal="100" workbookViewId="0">
      <selection sqref="A1:M1"/>
    </sheetView>
  </sheetViews>
  <sheetFormatPr defaultColWidth="9.140625" defaultRowHeight="15" x14ac:dyDescent="0.25"/>
  <cols>
    <col min="1" max="1" width="5.7109375" customWidth="1"/>
    <col min="2" max="2" width="8.28515625" customWidth="1"/>
    <col min="3" max="4" width="8.85546875" customWidth="1"/>
    <col min="5" max="5" width="22.7109375" customWidth="1"/>
    <col min="6" max="11" width="8.85546875" customWidth="1"/>
    <col min="12" max="12" width="9.42578125" customWidth="1"/>
    <col min="13" max="13" width="54.85546875" customWidth="1"/>
  </cols>
  <sheetData>
    <row r="1" spans="1:13" x14ac:dyDescent="0.25">
      <c r="A1" s="48" t="s">
        <v>328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</row>
    <row r="2" spans="1:13" x14ac:dyDescent="0.25">
      <c r="A2" s="4"/>
      <c r="B2" s="4"/>
    </row>
    <row r="3" spans="1:13" ht="15" customHeight="1" x14ac:dyDescent="0.25">
      <c r="A3" s="45" t="s">
        <v>10</v>
      </c>
      <c r="B3" s="45" t="s">
        <v>11</v>
      </c>
      <c r="C3" s="45" t="s">
        <v>12</v>
      </c>
      <c r="D3" s="45" t="s">
        <v>227</v>
      </c>
      <c r="E3" s="45" t="s">
        <v>13</v>
      </c>
      <c r="F3" s="45" t="s">
        <v>14</v>
      </c>
      <c r="G3" s="45" t="s">
        <v>15</v>
      </c>
      <c r="H3" s="45" t="s">
        <v>16</v>
      </c>
      <c r="I3" s="45" t="s">
        <v>17</v>
      </c>
      <c r="J3" s="45" t="s">
        <v>18</v>
      </c>
      <c r="K3" s="45" t="s">
        <v>97</v>
      </c>
      <c r="L3" s="45" t="s">
        <v>98</v>
      </c>
      <c r="M3" s="45" t="s">
        <v>99</v>
      </c>
    </row>
    <row r="4" spans="1:13" ht="15" customHeight="1" x14ac:dyDescent="0.25">
      <c r="A4" s="46"/>
      <c r="B4" s="46"/>
      <c r="C4" s="46"/>
      <c r="D4" s="46"/>
      <c r="E4" s="46"/>
      <c r="F4" s="46" t="s">
        <v>1</v>
      </c>
      <c r="G4" s="46" t="s">
        <v>2</v>
      </c>
      <c r="H4" s="46"/>
      <c r="I4" s="46"/>
      <c r="J4" s="46"/>
      <c r="K4" s="46" t="s">
        <v>100</v>
      </c>
      <c r="L4" s="46"/>
      <c r="M4" s="46"/>
    </row>
    <row r="5" spans="1:13" x14ac:dyDescent="0.25">
      <c r="A5" s="47"/>
      <c r="B5" s="47"/>
      <c r="C5" s="47"/>
      <c r="D5" s="47"/>
      <c r="E5" s="47"/>
      <c r="F5" s="47"/>
      <c r="G5" s="47"/>
      <c r="H5" s="47"/>
      <c r="I5" s="47"/>
      <c r="J5" s="47"/>
      <c r="K5" s="47" t="s">
        <v>101</v>
      </c>
      <c r="L5" s="47"/>
      <c r="M5" s="47"/>
    </row>
    <row r="6" spans="1:13" x14ac:dyDescent="0.25">
      <c r="A6" s="35">
        <v>1</v>
      </c>
      <c r="B6" s="29"/>
      <c r="C6" s="29"/>
      <c r="D6" s="30"/>
      <c r="E6" s="30" t="s">
        <v>0</v>
      </c>
      <c r="F6" s="3"/>
      <c r="G6" s="3"/>
      <c r="H6" s="3">
        <v>397.16</v>
      </c>
      <c r="I6" s="3">
        <v>397.16</v>
      </c>
      <c r="J6" s="3">
        <f>+H6</f>
        <v>397.16</v>
      </c>
      <c r="K6" s="3">
        <v>0</v>
      </c>
      <c r="L6" s="3">
        <f>+I6</f>
        <v>397.16</v>
      </c>
      <c r="M6" s="17" t="s">
        <v>329</v>
      </c>
    </row>
    <row r="7" spans="1:13" x14ac:dyDescent="0.25">
      <c r="A7" s="14">
        <v>2</v>
      </c>
      <c r="B7" s="15">
        <v>40071</v>
      </c>
      <c r="C7" s="15"/>
      <c r="D7" s="15"/>
      <c r="E7" s="16" t="s">
        <v>330</v>
      </c>
      <c r="F7" s="17"/>
      <c r="G7" s="17"/>
      <c r="H7" s="17">
        <f>H6-F7+G7</f>
        <v>397.16</v>
      </c>
      <c r="I7" s="17">
        <f>I6-F7+G7</f>
        <v>397.16</v>
      </c>
      <c r="J7" s="17">
        <f>J6-F7+G7</f>
        <v>397.16</v>
      </c>
      <c r="K7" s="3">
        <v>0</v>
      </c>
      <c r="L7" s="17">
        <f>L6-F7+G7</f>
        <v>397.16</v>
      </c>
      <c r="M7" s="17"/>
    </row>
    <row r="8" spans="1:13" x14ac:dyDescent="0.25">
      <c r="A8" s="35">
        <v>3</v>
      </c>
      <c r="B8" s="15">
        <v>40078</v>
      </c>
      <c r="C8" s="15">
        <v>40078</v>
      </c>
      <c r="D8" s="15"/>
      <c r="E8" s="16" t="s">
        <v>22</v>
      </c>
      <c r="F8" s="17"/>
      <c r="G8" s="17">
        <v>63.5</v>
      </c>
      <c r="H8" s="17">
        <f t="shared" ref="H8:H71" si="0">H7-F8+G8</f>
        <v>460.66</v>
      </c>
      <c r="I8" s="17">
        <f t="shared" ref="I8:I71" si="1">I7-F8+G8</f>
        <v>460.66</v>
      </c>
      <c r="J8" s="17">
        <f t="shared" ref="J8:J71" si="2">+H7-F8+G8</f>
        <v>460.66</v>
      </c>
      <c r="K8" s="3">
        <v>0</v>
      </c>
      <c r="L8" s="17">
        <f t="shared" ref="L8:L71" si="3">L7-F8+G8</f>
        <v>460.66</v>
      </c>
      <c r="M8" s="17"/>
    </row>
    <row r="9" spans="1:13" x14ac:dyDescent="0.25">
      <c r="A9" s="35">
        <v>4</v>
      </c>
      <c r="B9" s="15">
        <v>40078</v>
      </c>
      <c r="C9" s="15"/>
      <c r="D9" s="15">
        <v>40098</v>
      </c>
      <c r="E9" s="16" t="s">
        <v>331</v>
      </c>
      <c r="F9" s="17"/>
      <c r="G9" s="17"/>
      <c r="H9" s="17">
        <f t="shared" si="0"/>
        <v>460.66</v>
      </c>
      <c r="I9" s="17">
        <f t="shared" si="1"/>
        <v>460.66</v>
      </c>
      <c r="J9" s="17">
        <f t="shared" si="2"/>
        <v>460.66</v>
      </c>
      <c r="K9" s="3">
        <v>0</v>
      </c>
      <c r="L9" s="17">
        <f t="shared" si="3"/>
        <v>460.66</v>
      </c>
      <c r="M9" s="17"/>
    </row>
    <row r="10" spans="1:13" x14ac:dyDescent="0.25">
      <c r="A10" s="14">
        <v>5</v>
      </c>
      <c r="B10" s="15">
        <v>40081</v>
      </c>
      <c r="C10" s="15"/>
      <c r="D10" s="15">
        <v>40098</v>
      </c>
      <c r="E10" s="16" t="s">
        <v>332</v>
      </c>
      <c r="F10" s="17"/>
      <c r="G10" s="17"/>
      <c r="H10" s="17">
        <f t="shared" si="0"/>
        <v>460.66</v>
      </c>
      <c r="I10" s="17">
        <f t="shared" si="1"/>
        <v>460.66</v>
      </c>
      <c r="J10" s="17">
        <f t="shared" si="2"/>
        <v>460.66</v>
      </c>
      <c r="K10" s="3">
        <v>0</v>
      </c>
      <c r="L10" s="17">
        <f t="shared" si="3"/>
        <v>460.66</v>
      </c>
      <c r="M10" s="17"/>
    </row>
    <row r="11" spans="1:13" x14ac:dyDescent="0.25">
      <c r="A11" s="35">
        <v>6</v>
      </c>
      <c r="B11" s="15">
        <v>40084</v>
      </c>
      <c r="C11" s="15">
        <v>40107</v>
      </c>
      <c r="D11" s="15"/>
      <c r="E11" s="16" t="s">
        <v>21</v>
      </c>
      <c r="F11" s="17"/>
      <c r="G11" s="17">
        <v>0.22</v>
      </c>
      <c r="H11" s="17">
        <f t="shared" si="0"/>
        <v>460.88000000000005</v>
      </c>
      <c r="I11" s="17">
        <f t="shared" si="1"/>
        <v>460.88000000000005</v>
      </c>
      <c r="J11" s="17">
        <f t="shared" si="2"/>
        <v>460.88000000000005</v>
      </c>
      <c r="K11" s="3">
        <v>0</v>
      </c>
      <c r="L11" s="17">
        <f t="shared" si="3"/>
        <v>460.88000000000005</v>
      </c>
      <c r="M11" s="17"/>
    </row>
    <row r="12" spans="1:13" x14ac:dyDescent="0.25">
      <c r="A12" s="14">
        <v>7</v>
      </c>
      <c r="B12" s="15">
        <v>40086</v>
      </c>
      <c r="C12" s="15">
        <v>40107</v>
      </c>
      <c r="D12" s="15"/>
      <c r="E12" s="16" t="s">
        <v>21</v>
      </c>
      <c r="F12" s="17"/>
      <c r="G12" s="17">
        <v>1.1399999999999999</v>
      </c>
      <c r="H12" s="17">
        <f t="shared" si="0"/>
        <v>462.02000000000004</v>
      </c>
      <c r="I12" s="17">
        <f t="shared" si="1"/>
        <v>462.02000000000004</v>
      </c>
      <c r="J12" s="17">
        <f t="shared" si="2"/>
        <v>462.02000000000004</v>
      </c>
      <c r="K12" s="3">
        <v>0</v>
      </c>
      <c r="L12" s="17">
        <f t="shared" si="3"/>
        <v>462.02000000000004</v>
      </c>
      <c r="M12" s="17"/>
    </row>
    <row r="13" spans="1:13" x14ac:dyDescent="0.25">
      <c r="A13" s="35">
        <v>8</v>
      </c>
      <c r="B13" s="15">
        <v>40099</v>
      </c>
      <c r="C13" s="15"/>
      <c r="D13" s="15">
        <v>40114</v>
      </c>
      <c r="E13" s="16" t="s">
        <v>333</v>
      </c>
      <c r="F13" s="17"/>
      <c r="G13" s="17"/>
      <c r="H13" s="17">
        <f t="shared" si="0"/>
        <v>462.02000000000004</v>
      </c>
      <c r="I13" s="17">
        <f t="shared" si="1"/>
        <v>462.02000000000004</v>
      </c>
      <c r="J13" s="17">
        <f t="shared" si="2"/>
        <v>462.02000000000004</v>
      </c>
      <c r="K13" s="3">
        <v>0</v>
      </c>
      <c r="L13" s="17">
        <f t="shared" si="3"/>
        <v>462.02000000000004</v>
      </c>
      <c r="M13" s="17"/>
    </row>
    <row r="14" spans="1:13" x14ac:dyDescent="0.25">
      <c r="A14" s="35">
        <v>9</v>
      </c>
      <c r="B14" s="15">
        <v>40101</v>
      </c>
      <c r="C14" s="15"/>
      <c r="D14" s="15"/>
      <c r="E14" s="16" t="s">
        <v>334</v>
      </c>
      <c r="F14" s="17"/>
      <c r="G14" s="17"/>
      <c r="H14" s="17">
        <f t="shared" si="0"/>
        <v>462.02000000000004</v>
      </c>
      <c r="I14" s="17">
        <f t="shared" si="1"/>
        <v>462.02000000000004</v>
      </c>
      <c r="J14" s="17">
        <f t="shared" si="2"/>
        <v>462.02000000000004</v>
      </c>
      <c r="K14" s="3">
        <v>0</v>
      </c>
      <c r="L14" s="17">
        <f t="shared" si="3"/>
        <v>462.02000000000004</v>
      </c>
      <c r="M14" s="17"/>
    </row>
    <row r="15" spans="1:13" x14ac:dyDescent="0.25">
      <c r="A15" s="14">
        <v>10</v>
      </c>
      <c r="B15" s="15">
        <v>40102</v>
      </c>
      <c r="C15" s="15"/>
      <c r="D15" s="15"/>
      <c r="E15" s="16" t="s">
        <v>27</v>
      </c>
      <c r="F15" s="17"/>
      <c r="G15" s="17"/>
      <c r="H15" s="17">
        <f t="shared" si="0"/>
        <v>462.02000000000004</v>
      </c>
      <c r="I15" s="17">
        <f t="shared" si="1"/>
        <v>462.02000000000004</v>
      </c>
      <c r="J15" s="17">
        <f t="shared" si="2"/>
        <v>462.02000000000004</v>
      </c>
      <c r="K15" s="3">
        <v>0</v>
      </c>
      <c r="L15" s="17">
        <f t="shared" si="3"/>
        <v>462.02000000000004</v>
      </c>
      <c r="M15" s="17"/>
    </row>
    <row r="16" spans="1:13" x14ac:dyDescent="0.25">
      <c r="A16" s="35">
        <v>11</v>
      </c>
      <c r="B16" s="18">
        <v>40102</v>
      </c>
      <c r="C16" s="15">
        <v>40107</v>
      </c>
      <c r="D16" s="15"/>
      <c r="E16" s="16" t="s">
        <v>32</v>
      </c>
      <c r="F16" s="17">
        <v>136.22</v>
      </c>
      <c r="G16" s="17"/>
      <c r="H16" s="17">
        <v>362.8</v>
      </c>
      <c r="I16" s="17">
        <f t="shared" si="1"/>
        <v>325.80000000000007</v>
      </c>
      <c r="J16" s="17">
        <v>362.8</v>
      </c>
      <c r="K16" s="3">
        <v>0</v>
      </c>
      <c r="L16" s="17">
        <f t="shared" si="3"/>
        <v>325.80000000000007</v>
      </c>
      <c r="M16" s="17" t="s">
        <v>335</v>
      </c>
    </row>
    <row r="17" spans="1:13" x14ac:dyDescent="0.25">
      <c r="A17" s="36">
        <v>12</v>
      </c>
      <c r="B17" s="18">
        <v>40102</v>
      </c>
      <c r="C17" s="18">
        <v>40107</v>
      </c>
      <c r="D17" s="18"/>
      <c r="E17" s="24" t="s">
        <v>28</v>
      </c>
      <c r="F17" s="22"/>
      <c r="G17" s="25">
        <v>37</v>
      </c>
      <c r="H17" s="25">
        <v>499.02</v>
      </c>
      <c r="I17" s="25">
        <f>I16-F17+G17</f>
        <v>362.80000000000007</v>
      </c>
      <c r="J17" s="25">
        <v>499.02</v>
      </c>
      <c r="K17" s="3">
        <v>0</v>
      </c>
      <c r="L17" s="25">
        <f>L16-F18+G17</f>
        <v>362.80000000000007</v>
      </c>
      <c r="M17" s="25" t="s">
        <v>336</v>
      </c>
    </row>
    <row r="18" spans="1:13" x14ac:dyDescent="0.25">
      <c r="A18" s="35">
        <v>13</v>
      </c>
      <c r="B18" s="15">
        <v>40107</v>
      </c>
      <c r="C18" s="15">
        <v>40107</v>
      </c>
      <c r="D18" s="15"/>
      <c r="E18" s="16" t="s">
        <v>22</v>
      </c>
      <c r="F18" s="17"/>
      <c r="G18" s="17">
        <v>135</v>
      </c>
      <c r="H18" s="17">
        <v>497.8</v>
      </c>
      <c r="I18" s="17">
        <f>I17-F18+G18</f>
        <v>497.80000000000007</v>
      </c>
      <c r="J18" s="17">
        <v>497.8</v>
      </c>
      <c r="K18" s="3">
        <v>0</v>
      </c>
      <c r="L18" s="17">
        <f>L17-F18+G18</f>
        <v>497.80000000000007</v>
      </c>
      <c r="M18" s="17" t="s">
        <v>337</v>
      </c>
    </row>
    <row r="19" spans="1:13" x14ac:dyDescent="0.25">
      <c r="A19" s="35">
        <v>14</v>
      </c>
      <c r="B19" s="15">
        <v>40107</v>
      </c>
      <c r="C19" s="15"/>
      <c r="D19" s="15">
        <v>40127</v>
      </c>
      <c r="E19" s="16" t="s">
        <v>338</v>
      </c>
      <c r="F19" s="17"/>
      <c r="G19" s="17"/>
      <c r="H19" s="17">
        <f t="shared" si="0"/>
        <v>497.8</v>
      </c>
      <c r="I19" s="17">
        <f t="shared" si="1"/>
        <v>497.80000000000007</v>
      </c>
      <c r="J19" s="17">
        <f t="shared" si="2"/>
        <v>497.8</v>
      </c>
      <c r="K19" s="3">
        <v>0</v>
      </c>
      <c r="L19" s="17">
        <f t="shared" si="3"/>
        <v>497.80000000000007</v>
      </c>
      <c r="M19" s="17"/>
    </row>
    <row r="20" spans="1:13" x14ac:dyDescent="0.25">
      <c r="A20" s="14">
        <v>15</v>
      </c>
      <c r="B20" s="15">
        <v>40109</v>
      </c>
      <c r="C20" s="15"/>
      <c r="D20" s="15">
        <v>40119</v>
      </c>
      <c r="E20" s="16" t="s">
        <v>339</v>
      </c>
      <c r="F20" s="17"/>
      <c r="G20" s="17"/>
      <c r="H20" s="17">
        <f t="shared" si="0"/>
        <v>497.8</v>
      </c>
      <c r="I20" s="17">
        <f t="shared" si="1"/>
        <v>497.80000000000007</v>
      </c>
      <c r="J20" s="17">
        <f t="shared" si="2"/>
        <v>497.8</v>
      </c>
      <c r="K20" s="3">
        <v>0</v>
      </c>
      <c r="L20" s="17">
        <f t="shared" si="3"/>
        <v>497.80000000000007</v>
      </c>
      <c r="M20" s="17"/>
    </row>
    <row r="21" spans="1:13" x14ac:dyDescent="0.25">
      <c r="A21" s="35">
        <v>16</v>
      </c>
      <c r="B21" s="15">
        <v>40113</v>
      </c>
      <c r="C21" s="15">
        <v>40136</v>
      </c>
      <c r="D21" s="15"/>
      <c r="E21" s="16" t="s">
        <v>21</v>
      </c>
      <c r="F21" s="17"/>
      <c r="G21" s="17">
        <v>1.39</v>
      </c>
      <c r="H21" s="17">
        <f t="shared" si="0"/>
        <v>499.19</v>
      </c>
      <c r="I21" s="17">
        <f t="shared" si="1"/>
        <v>499.19000000000005</v>
      </c>
      <c r="J21" s="17">
        <f t="shared" si="2"/>
        <v>499.19</v>
      </c>
      <c r="K21" s="3">
        <v>0</v>
      </c>
      <c r="L21" s="17">
        <f t="shared" si="3"/>
        <v>499.19000000000005</v>
      </c>
      <c r="M21" s="17"/>
    </row>
    <row r="22" spans="1:13" x14ac:dyDescent="0.25">
      <c r="A22" s="35">
        <v>17</v>
      </c>
      <c r="B22" s="15">
        <v>40121</v>
      </c>
      <c r="C22" s="15">
        <v>40136</v>
      </c>
      <c r="D22" s="15"/>
      <c r="E22" s="16" t="s">
        <v>37</v>
      </c>
      <c r="F22" s="17"/>
      <c r="G22" s="17">
        <v>13</v>
      </c>
      <c r="H22" s="17">
        <v>462.19</v>
      </c>
      <c r="I22" s="17">
        <f>I21-F22+G22</f>
        <v>512.19000000000005</v>
      </c>
      <c r="J22" s="17">
        <v>462.19</v>
      </c>
      <c r="K22" s="3">
        <v>0</v>
      </c>
      <c r="L22" s="17">
        <f>L21-F22+G22</f>
        <v>512.19000000000005</v>
      </c>
      <c r="M22" s="17" t="s">
        <v>340</v>
      </c>
    </row>
    <row r="23" spans="1:13" x14ac:dyDescent="0.25">
      <c r="A23" s="14">
        <v>18</v>
      </c>
      <c r="B23" s="15">
        <v>40121</v>
      </c>
      <c r="C23" s="15">
        <v>40136</v>
      </c>
      <c r="D23" s="15"/>
      <c r="E23" s="16" t="s">
        <v>81</v>
      </c>
      <c r="F23" s="17">
        <v>50</v>
      </c>
      <c r="G23" s="17"/>
      <c r="H23" s="17">
        <v>449.19</v>
      </c>
      <c r="I23" s="17">
        <f>I22-F23+G23</f>
        <v>462.19000000000005</v>
      </c>
      <c r="J23" s="17">
        <v>449.19</v>
      </c>
      <c r="K23" s="3">
        <v>0</v>
      </c>
      <c r="L23" s="17">
        <f>L22-F23+G23</f>
        <v>462.19000000000005</v>
      </c>
      <c r="M23" s="17" t="s">
        <v>341</v>
      </c>
    </row>
    <row r="24" spans="1:13" x14ac:dyDescent="0.25">
      <c r="A24" s="35">
        <v>19</v>
      </c>
      <c r="B24" s="15">
        <v>40128</v>
      </c>
      <c r="C24" s="15"/>
      <c r="D24" s="15">
        <v>40147</v>
      </c>
      <c r="E24" s="16" t="s">
        <v>342</v>
      </c>
      <c r="F24" s="17"/>
      <c r="G24" s="17"/>
      <c r="H24" s="17">
        <f t="shared" si="0"/>
        <v>449.19</v>
      </c>
      <c r="I24" s="17">
        <f t="shared" si="1"/>
        <v>462.19000000000005</v>
      </c>
      <c r="J24" s="17">
        <f t="shared" si="2"/>
        <v>449.19</v>
      </c>
      <c r="K24" s="3">
        <v>0</v>
      </c>
      <c r="L24" s="17">
        <f t="shared" si="3"/>
        <v>462.19000000000005</v>
      </c>
      <c r="M24" s="17"/>
    </row>
    <row r="25" spans="1:13" x14ac:dyDescent="0.25">
      <c r="A25" s="35">
        <v>20</v>
      </c>
      <c r="B25" s="15">
        <v>40136</v>
      </c>
      <c r="C25" s="15">
        <v>40136</v>
      </c>
      <c r="D25" s="15"/>
      <c r="E25" s="16" t="s">
        <v>22</v>
      </c>
      <c r="F25" s="17"/>
      <c r="G25" s="17">
        <v>232.92</v>
      </c>
      <c r="H25" s="17">
        <v>695.11</v>
      </c>
      <c r="I25" s="17">
        <f t="shared" si="1"/>
        <v>695.11</v>
      </c>
      <c r="J25" s="17">
        <v>695.11</v>
      </c>
      <c r="K25" s="3">
        <v>0</v>
      </c>
      <c r="L25" s="17">
        <f t="shared" si="3"/>
        <v>695.11</v>
      </c>
      <c r="M25" s="17" t="s">
        <v>343</v>
      </c>
    </row>
    <row r="26" spans="1:13" x14ac:dyDescent="0.25">
      <c r="A26" s="14">
        <v>21</v>
      </c>
      <c r="B26" s="15">
        <v>40136</v>
      </c>
      <c r="C26" s="15"/>
      <c r="D26" s="15">
        <v>40158</v>
      </c>
      <c r="E26" s="16" t="s">
        <v>344</v>
      </c>
      <c r="F26" s="17"/>
      <c r="G26" s="17"/>
      <c r="H26" s="17">
        <f t="shared" si="0"/>
        <v>695.11</v>
      </c>
      <c r="I26" s="17">
        <f t="shared" si="1"/>
        <v>695.11</v>
      </c>
      <c r="J26" s="17">
        <f t="shared" si="2"/>
        <v>695.11</v>
      </c>
      <c r="K26" s="3">
        <v>0</v>
      </c>
      <c r="L26" s="17">
        <f t="shared" si="3"/>
        <v>695.11</v>
      </c>
      <c r="M26" s="17"/>
    </row>
    <row r="27" spans="1:13" x14ac:dyDescent="0.25">
      <c r="A27" s="35">
        <v>22</v>
      </c>
      <c r="B27" s="15">
        <v>40168</v>
      </c>
      <c r="C27" s="15">
        <v>40168</v>
      </c>
      <c r="D27" s="15"/>
      <c r="E27" s="16" t="s">
        <v>22</v>
      </c>
      <c r="F27" s="17"/>
      <c r="G27" s="17">
        <v>369.59</v>
      </c>
      <c r="H27" s="17">
        <f t="shared" si="0"/>
        <v>1064.7</v>
      </c>
      <c r="I27" s="17">
        <f t="shared" si="1"/>
        <v>1064.7</v>
      </c>
      <c r="J27" s="17">
        <f t="shared" si="2"/>
        <v>1064.7</v>
      </c>
      <c r="K27" s="3">
        <v>0</v>
      </c>
      <c r="L27" s="17">
        <f t="shared" si="3"/>
        <v>1064.7</v>
      </c>
      <c r="M27" s="17"/>
    </row>
    <row r="28" spans="1:13" x14ac:dyDescent="0.25">
      <c r="A28" s="35">
        <v>23</v>
      </c>
      <c r="B28" s="15">
        <v>40168</v>
      </c>
      <c r="C28" s="15"/>
      <c r="D28" s="15">
        <v>40190</v>
      </c>
      <c r="E28" s="16" t="s">
        <v>345</v>
      </c>
      <c r="F28" s="17"/>
      <c r="G28" s="17"/>
      <c r="H28" s="17">
        <f t="shared" si="0"/>
        <v>1064.7</v>
      </c>
      <c r="I28" s="17">
        <f t="shared" si="1"/>
        <v>1064.7</v>
      </c>
      <c r="J28" s="17">
        <f t="shared" si="2"/>
        <v>1064.7</v>
      </c>
      <c r="K28" s="3">
        <v>0</v>
      </c>
      <c r="L28" s="17">
        <f t="shared" si="3"/>
        <v>1064.7</v>
      </c>
      <c r="M28" s="17"/>
    </row>
    <row r="29" spans="1:13" x14ac:dyDescent="0.25">
      <c r="A29" s="14">
        <v>24</v>
      </c>
      <c r="B29" s="15">
        <v>40179</v>
      </c>
      <c r="C29" s="15">
        <v>40199</v>
      </c>
      <c r="D29" s="15"/>
      <c r="E29" s="16" t="s">
        <v>34</v>
      </c>
      <c r="F29" s="17">
        <v>1.04</v>
      </c>
      <c r="G29" s="17"/>
      <c r="H29" s="17">
        <f t="shared" si="0"/>
        <v>1063.6600000000001</v>
      </c>
      <c r="I29" s="17">
        <f t="shared" si="1"/>
        <v>1063.6600000000001</v>
      </c>
      <c r="J29" s="17">
        <f t="shared" si="2"/>
        <v>1063.6600000000001</v>
      </c>
      <c r="K29" s="3">
        <v>0</v>
      </c>
      <c r="L29" s="17">
        <f t="shared" si="3"/>
        <v>1063.6600000000001</v>
      </c>
      <c r="M29" s="17"/>
    </row>
    <row r="30" spans="1:13" x14ac:dyDescent="0.25">
      <c r="A30" s="35">
        <v>25</v>
      </c>
      <c r="B30" s="15">
        <v>40190</v>
      </c>
      <c r="C30" s="15">
        <v>40199</v>
      </c>
      <c r="D30" s="15"/>
      <c r="E30" s="16" t="s">
        <v>31</v>
      </c>
      <c r="F30" s="17">
        <v>1000</v>
      </c>
      <c r="G30" s="17"/>
      <c r="H30" s="17">
        <f t="shared" si="0"/>
        <v>63.660000000000082</v>
      </c>
      <c r="I30" s="17">
        <f t="shared" si="1"/>
        <v>63.660000000000082</v>
      </c>
      <c r="J30" s="17">
        <f t="shared" si="2"/>
        <v>63.660000000000082</v>
      </c>
      <c r="K30" s="3">
        <v>0</v>
      </c>
      <c r="L30" s="17">
        <f t="shared" si="3"/>
        <v>63.660000000000082</v>
      </c>
      <c r="M30" s="17"/>
    </row>
    <row r="31" spans="1:13" x14ac:dyDescent="0.25">
      <c r="A31" s="35">
        <v>26</v>
      </c>
      <c r="B31" s="15">
        <v>40199</v>
      </c>
      <c r="C31" s="15">
        <v>40199</v>
      </c>
      <c r="D31" s="15"/>
      <c r="E31" s="16" t="s">
        <v>22</v>
      </c>
      <c r="F31" s="17"/>
      <c r="G31" s="17">
        <v>382.61</v>
      </c>
      <c r="H31" s="17">
        <f t="shared" si="0"/>
        <v>446.2700000000001</v>
      </c>
      <c r="I31" s="17">
        <f t="shared" si="1"/>
        <v>446.2700000000001</v>
      </c>
      <c r="J31" s="17">
        <f t="shared" si="2"/>
        <v>446.2700000000001</v>
      </c>
      <c r="K31" s="3">
        <v>0</v>
      </c>
      <c r="L31" s="17">
        <f t="shared" si="3"/>
        <v>446.2700000000001</v>
      </c>
      <c r="M31" s="17"/>
    </row>
    <row r="32" spans="1:13" x14ac:dyDescent="0.25">
      <c r="A32" s="14">
        <v>27</v>
      </c>
      <c r="B32" s="15">
        <v>40199</v>
      </c>
      <c r="C32" s="15"/>
      <c r="D32" s="15">
        <v>40219</v>
      </c>
      <c r="E32" s="16" t="s">
        <v>346</v>
      </c>
      <c r="F32" s="17"/>
      <c r="G32" s="17"/>
      <c r="H32" s="17">
        <f t="shared" si="0"/>
        <v>446.2700000000001</v>
      </c>
      <c r="I32" s="17">
        <f t="shared" si="1"/>
        <v>446.2700000000001</v>
      </c>
      <c r="J32" s="17">
        <f t="shared" si="2"/>
        <v>446.2700000000001</v>
      </c>
      <c r="K32" s="3">
        <v>0</v>
      </c>
      <c r="L32" s="17">
        <f t="shared" si="3"/>
        <v>446.2700000000001</v>
      </c>
      <c r="M32" s="17"/>
    </row>
    <row r="33" spans="1:13" x14ac:dyDescent="0.25">
      <c r="A33" s="35">
        <v>28</v>
      </c>
      <c r="B33" s="15">
        <v>40231</v>
      </c>
      <c r="C33" s="15">
        <v>40231</v>
      </c>
      <c r="D33" s="15"/>
      <c r="E33" s="16" t="s">
        <v>22</v>
      </c>
      <c r="F33" s="17"/>
      <c r="G33" s="17">
        <v>306.52</v>
      </c>
      <c r="H33" s="17">
        <f t="shared" si="0"/>
        <v>752.79000000000008</v>
      </c>
      <c r="I33" s="17">
        <f t="shared" si="1"/>
        <v>752.79000000000008</v>
      </c>
      <c r="J33" s="17">
        <f t="shared" si="2"/>
        <v>752.79000000000008</v>
      </c>
      <c r="K33" s="3">
        <v>0</v>
      </c>
      <c r="L33" s="17">
        <f t="shared" si="3"/>
        <v>752.79000000000008</v>
      </c>
      <c r="M33" s="17"/>
    </row>
    <row r="34" spans="1:13" x14ac:dyDescent="0.25">
      <c r="A34" s="35">
        <v>29</v>
      </c>
      <c r="B34" s="15">
        <v>40239</v>
      </c>
      <c r="C34" s="15">
        <v>40260</v>
      </c>
      <c r="D34" s="15"/>
      <c r="E34" s="16" t="s">
        <v>31</v>
      </c>
      <c r="F34" s="17">
        <v>909</v>
      </c>
      <c r="G34" s="17"/>
      <c r="H34" s="17">
        <f t="shared" si="0"/>
        <v>-156.20999999999992</v>
      </c>
      <c r="I34" s="17">
        <f t="shared" si="1"/>
        <v>-156.20999999999992</v>
      </c>
      <c r="J34" s="17">
        <f t="shared" si="2"/>
        <v>-156.20999999999992</v>
      </c>
      <c r="K34" s="3">
        <v>0</v>
      </c>
      <c r="L34" s="17">
        <f t="shared" si="3"/>
        <v>-156.20999999999992</v>
      </c>
      <c r="M34" s="17"/>
    </row>
    <row r="35" spans="1:13" x14ac:dyDescent="0.25">
      <c r="A35" s="14">
        <v>30</v>
      </c>
      <c r="B35" s="15">
        <v>40260</v>
      </c>
      <c r="C35" s="15">
        <v>40260</v>
      </c>
      <c r="D35" s="15"/>
      <c r="E35" s="16" t="s">
        <v>22</v>
      </c>
      <c r="F35" s="17"/>
      <c r="G35" s="17">
        <v>304.98</v>
      </c>
      <c r="H35" s="17">
        <f t="shared" si="0"/>
        <v>148.7700000000001</v>
      </c>
      <c r="I35" s="17">
        <f t="shared" si="1"/>
        <v>148.7700000000001</v>
      </c>
      <c r="J35" s="17">
        <f t="shared" si="2"/>
        <v>148.7700000000001</v>
      </c>
      <c r="K35" s="3">
        <v>0</v>
      </c>
      <c r="L35" s="17">
        <f t="shared" si="3"/>
        <v>148.7700000000001</v>
      </c>
      <c r="M35" s="17"/>
    </row>
    <row r="36" spans="1:13" x14ac:dyDescent="0.25">
      <c r="A36" s="35">
        <v>31</v>
      </c>
      <c r="B36" s="15">
        <v>40261</v>
      </c>
      <c r="C36" s="15"/>
      <c r="D36" s="15">
        <v>40280</v>
      </c>
      <c r="E36" s="16" t="s">
        <v>347</v>
      </c>
      <c r="F36" s="17"/>
      <c r="G36" s="17"/>
      <c r="H36" s="17">
        <f t="shared" si="0"/>
        <v>148.7700000000001</v>
      </c>
      <c r="I36" s="17">
        <f t="shared" si="1"/>
        <v>148.7700000000001</v>
      </c>
      <c r="J36" s="17">
        <f t="shared" si="2"/>
        <v>148.7700000000001</v>
      </c>
      <c r="K36" s="3">
        <v>0</v>
      </c>
      <c r="L36" s="17">
        <f t="shared" si="3"/>
        <v>148.7700000000001</v>
      </c>
      <c r="M36" s="17"/>
    </row>
    <row r="37" spans="1:13" x14ac:dyDescent="0.25">
      <c r="A37" s="35">
        <v>32</v>
      </c>
      <c r="B37" s="15">
        <v>40289</v>
      </c>
      <c r="C37" s="15">
        <v>40289</v>
      </c>
      <c r="D37" s="15"/>
      <c r="E37" s="16" t="s">
        <v>22</v>
      </c>
      <c r="F37" s="17"/>
      <c r="G37" s="17">
        <v>237.73</v>
      </c>
      <c r="H37" s="17">
        <f t="shared" si="0"/>
        <v>386.50000000000011</v>
      </c>
      <c r="I37" s="17">
        <f t="shared" si="1"/>
        <v>386.50000000000011</v>
      </c>
      <c r="J37" s="17">
        <f t="shared" si="2"/>
        <v>386.50000000000011</v>
      </c>
      <c r="K37" s="3">
        <v>0</v>
      </c>
      <c r="L37" s="17">
        <f t="shared" si="3"/>
        <v>386.50000000000011</v>
      </c>
      <c r="M37" s="17"/>
    </row>
    <row r="38" spans="1:13" x14ac:dyDescent="0.25">
      <c r="A38" s="14">
        <v>33</v>
      </c>
      <c r="B38" s="15">
        <v>40289</v>
      </c>
      <c r="C38" s="15"/>
      <c r="D38" s="15">
        <v>40310</v>
      </c>
      <c r="E38" s="16" t="s">
        <v>348</v>
      </c>
      <c r="F38" s="17"/>
      <c r="G38" s="17"/>
      <c r="H38" s="17">
        <f t="shared" si="0"/>
        <v>386.50000000000011</v>
      </c>
      <c r="I38" s="17">
        <f t="shared" si="1"/>
        <v>386.50000000000011</v>
      </c>
      <c r="J38" s="17">
        <f t="shared" si="2"/>
        <v>386.50000000000011</v>
      </c>
      <c r="K38" s="3">
        <v>0</v>
      </c>
      <c r="L38" s="17">
        <f t="shared" si="3"/>
        <v>386.50000000000011</v>
      </c>
      <c r="M38" s="17"/>
    </row>
    <row r="39" spans="1:13" x14ac:dyDescent="0.25">
      <c r="A39" s="35">
        <v>34</v>
      </c>
      <c r="B39" s="15">
        <v>40311</v>
      </c>
      <c r="C39" s="15"/>
      <c r="D39" s="15">
        <v>40265</v>
      </c>
      <c r="E39" s="16" t="s">
        <v>349</v>
      </c>
      <c r="F39" s="17"/>
      <c r="G39" s="17"/>
      <c r="H39" s="17">
        <f t="shared" si="0"/>
        <v>386.50000000000011</v>
      </c>
      <c r="I39" s="17">
        <f t="shared" si="1"/>
        <v>386.50000000000011</v>
      </c>
      <c r="J39" s="17">
        <f t="shared" si="2"/>
        <v>386.50000000000011</v>
      </c>
      <c r="K39" s="3">
        <v>0</v>
      </c>
      <c r="L39" s="17">
        <f t="shared" si="3"/>
        <v>386.50000000000011</v>
      </c>
      <c r="M39" s="17"/>
    </row>
    <row r="40" spans="1:13" x14ac:dyDescent="0.25">
      <c r="A40" s="35">
        <v>35</v>
      </c>
      <c r="B40" s="15">
        <v>40319</v>
      </c>
      <c r="C40" s="15">
        <v>40319</v>
      </c>
      <c r="D40" s="15"/>
      <c r="E40" s="16" t="s">
        <v>22</v>
      </c>
      <c r="F40" s="17"/>
      <c r="G40" s="17">
        <v>164.26</v>
      </c>
      <c r="H40" s="17">
        <f t="shared" si="0"/>
        <v>550.7600000000001</v>
      </c>
      <c r="I40" s="17">
        <f t="shared" si="1"/>
        <v>550.7600000000001</v>
      </c>
      <c r="J40" s="17">
        <f t="shared" si="2"/>
        <v>550.7600000000001</v>
      </c>
      <c r="K40" s="3">
        <v>0</v>
      </c>
      <c r="L40" s="17">
        <f t="shared" si="3"/>
        <v>550.7600000000001</v>
      </c>
      <c r="M40" s="17"/>
    </row>
    <row r="41" spans="1:13" x14ac:dyDescent="0.25">
      <c r="A41" s="14">
        <v>36</v>
      </c>
      <c r="B41" s="15">
        <v>40319</v>
      </c>
      <c r="C41" s="15"/>
      <c r="D41" s="15">
        <v>40340</v>
      </c>
      <c r="E41" s="16" t="s">
        <v>350</v>
      </c>
      <c r="F41" s="17"/>
      <c r="G41" s="17"/>
      <c r="H41" s="17">
        <f t="shared" si="0"/>
        <v>550.7600000000001</v>
      </c>
      <c r="I41" s="17">
        <f t="shared" si="1"/>
        <v>550.7600000000001</v>
      </c>
      <c r="J41" s="17">
        <f t="shared" si="2"/>
        <v>550.7600000000001</v>
      </c>
      <c r="K41" s="3">
        <v>0</v>
      </c>
      <c r="L41" s="17">
        <f t="shared" si="3"/>
        <v>550.7600000000001</v>
      </c>
      <c r="M41" s="17"/>
    </row>
    <row r="42" spans="1:13" x14ac:dyDescent="0.25">
      <c r="A42" s="35">
        <v>37</v>
      </c>
      <c r="B42" s="15">
        <v>40323</v>
      </c>
      <c r="C42" s="15"/>
      <c r="D42" s="15">
        <v>40332</v>
      </c>
      <c r="E42" s="16" t="s">
        <v>351</v>
      </c>
      <c r="F42" s="17"/>
      <c r="G42" s="17"/>
      <c r="H42" s="17">
        <f t="shared" si="0"/>
        <v>550.7600000000001</v>
      </c>
      <c r="I42" s="17">
        <f t="shared" si="1"/>
        <v>550.7600000000001</v>
      </c>
      <c r="J42" s="17">
        <f t="shared" si="2"/>
        <v>550.7600000000001</v>
      </c>
      <c r="K42" s="3">
        <v>0</v>
      </c>
      <c r="L42" s="17">
        <f t="shared" si="3"/>
        <v>550.7600000000001</v>
      </c>
      <c r="M42" s="17"/>
    </row>
    <row r="43" spans="1:13" x14ac:dyDescent="0.25">
      <c r="A43" s="35">
        <v>38</v>
      </c>
      <c r="B43" s="15">
        <v>40325</v>
      </c>
      <c r="C43" s="15">
        <v>40351</v>
      </c>
      <c r="D43" s="15"/>
      <c r="E43" s="16" t="s">
        <v>21</v>
      </c>
      <c r="F43" s="17"/>
      <c r="G43" s="17">
        <v>2.02</v>
      </c>
      <c r="H43" s="17">
        <f t="shared" si="0"/>
        <v>552.78000000000009</v>
      </c>
      <c r="I43" s="17">
        <f t="shared" si="1"/>
        <v>552.78000000000009</v>
      </c>
      <c r="J43" s="17">
        <f t="shared" si="2"/>
        <v>552.78000000000009</v>
      </c>
      <c r="K43" s="3">
        <v>0</v>
      </c>
      <c r="L43" s="17">
        <f t="shared" si="3"/>
        <v>552.78000000000009</v>
      </c>
      <c r="M43" s="17"/>
    </row>
    <row r="44" spans="1:13" x14ac:dyDescent="0.25">
      <c r="A44" s="14">
        <v>39</v>
      </c>
      <c r="B44" s="15">
        <v>40343</v>
      </c>
      <c r="C44" s="15"/>
      <c r="D44" s="15">
        <v>40358</v>
      </c>
      <c r="E44" s="16" t="s">
        <v>352</v>
      </c>
      <c r="F44" s="17"/>
      <c r="G44" s="17"/>
      <c r="H44" s="17">
        <f t="shared" si="0"/>
        <v>552.78000000000009</v>
      </c>
      <c r="I44" s="17">
        <f t="shared" si="1"/>
        <v>552.78000000000009</v>
      </c>
      <c r="J44" s="17">
        <f t="shared" si="2"/>
        <v>552.78000000000009</v>
      </c>
      <c r="K44" s="3">
        <v>0</v>
      </c>
      <c r="L44" s="17">
        <f t="shared" si="3"/>
        <v>552.78000000000009</v>
      </c>
      <c r="M44" s="17"/>
    </row>
    <row r="45" spans="1:13" x14ac:dyDescent="0.25">
      <c r="A45" s="35">
        <v>40</v>
      </c>
      <c r="B45" s="15">
        <v>40345</v>
      </c>
      <c r="C45" s="15">
        <v>40351</v>
      </c>
      <c r="D45" s="15"/>
      <c r="E45" s="16" t="s">
        <v>81</v>
      </c>
      <c r="F45" s="17">
        <v>200</v>
      </c>
      <c r="G45" s="17"/>
      <c r="H45" s="17">
        <f t="shared" si="0"/>
        <v>352.78000000000009</v>
      </c>
      <c r="I45" s="17">
        <f t="shared" si="1"/>
        <v>352.78000000000009</v>
      </c>
      <c r="J45" s="17">
        <f t="shared" si="2"/>
        <v>352.78000000000009</v>
      </c>
      <c r="K45" s="3">
        <v>0</v>
      </c>
      <c r="L45" s="17">
        <f t="shared" si="3"/>
        <v>352.78000000000009</v>
      </c>
      <c r="M45" s="17"/>
    </row>
    <row r="46" spans="1:13" x14ac:dyDescent="0.25">
      <c r="A46" s="35">
        <v>41</v>
      </c>
      <c r="B46" s="15">
        <v>40345</v>
      </c>
      <c r="C46" s="15">
        <v>40351</v>
      </c>
      <c r="D46" s="15"/>
      <c r="E46" s="16" t="s">
        <v>37</v>
      </c>
      <c r="F46" s="17"/>
      <c r="G46" s="17">
        <v>13</v>
      </c>
      <c r="H46" s="17">
        <f t="shared" si="0"/>
        <v>365.78000000000009</v>
      </c>
      <c r="I46" s="17">
        <f>I45-F46+G46-13</f>
        <v>352.78000000000009</v>
      </c>
      <c r="J46" s="17">
        <f t="shared" si="2"/>
        <v>365.78000000000009</v>
      </c>
      <c r="K46" s="3">
        <v>0</v>
      </c>
      <c r="L46" s="17">
        <f>L45-F46+G46-13</f>
        <v>352.78000000000009</v>
      </c>
      <c r="M46" s="17" t="s">
        <v>353</v>
      </c>
    </row>
    <row r="47" spans="1:13" x14ac:dyDescent="0.25">
      <c r="A47" s="14">
        <v>42</v>
      </c>
      <c r="B47" s="15">
        <v>40351</v>
      </c>
      <c r="C47" s="15">
        <v>40351</v>
      </c>
      <c r="D47" s="15"/>
      <c r="E47" s="16" t="s">
        <v>22</v>
      </c>
      <c r="F47" s="17"/>
      <c r="G47" s="17">
        <v>127.17</v>
      </c>
      <c r="H47" s="17">
        <f t="shared" si="0"/>
        <v>492.9500000000001</v>
      </c>
      <c r="I47" s="17">
        <f t="shared" si="1"/>
        <v>479.9500000000001</v>
      </c>
      <c r="J47" s="17">
        <f t="shared" si="2"/>
        <v>492.9500000000001</v>
      </c>
      <c r="K47" s="3">
        <v>0</v>
      </c>
      <c r="L47" s="17">
        <f t="shared" si="3"/>
        <v>479.9500000000001</v>
      </c>
      <c r="M47" s="17"/>
    </row>
    <row r="48" spans="1:13" x14ac:dyDescent="0.25">
      <c r="A48" s="35">
        <v>43</v>
      </c>
      <c r="B48" s="15">
        <v>40351</v>
      </c>
      <c r="C48" s="15"/>
      <c r="D48" s="15">
        <v>40372</v>
      </c>
      <c r="E48" s="16" t="s">
        <v>354</v>
      </c>
      <c r="F48" s="17"/>
      <c r="G48" s="17"/>
      <c r="H48" s="17">
        <f t="shared" si="0"/>
        <v>492.9500000000001</v>
      </c>
      <c r="I48" s="17">
        <f t="shared" si="1"/>
        <v>479.9500000000001</v>
      </c>
      <c r="J48" s="17">
        <f t="shared" si="2"/>
        <v>492.9500000000001</v>
      </c>
      <c r="K48" s="3">
        <v>0</v>
      </c>
      <c r="L48" s="17">
        <f t="shared" si="3"/>
        <v>479.9500000000001</v>
      </c>
      <c r="M48" s="17" t="s">
        <v>355</v>
      </c>
    </row>
    <row r="49" spans="1:13" x14ac:dyDescent="0.25">
      <c r="A49" s="35">
        <v>44</v>
      </c>
      <c r="B49" s="15">
        <v>40353</v>
      </c>
      <c r="C49" s="15"/>
      <c r="D49" s="15">
        <v>40361</v>
      </c>
      <c r="E49" s="16" t="s">
        <v>356</v>
      </c>
      <c r="F49" s="17"/>
      <c r="G49" s="17"/>
      <c r="H49" s="17">
        <f t="shared" si="0"/>
        <v>492.9500000000001</v>
      </c>
      <c r="I49" s="17">
        <f t="shared" si="1"/>
        <v>479.9500000000001</v>
      </c>
      <c r="J49" s="17">
        <f t="shared" si="2"/>
        <v>492.9500000000001</v>
      </c>
      <c r="K49" s="3">
        <v>0</v>
      </c>
      <c r="L49" s="17">
        <f t="shared" si="3"/>
        <v>479.9500000000001</v>
      </c>
      <c r="M49" s="17"/>
    </row>
    <row r="50" spans="1:13" x14ac:dyDescent="0.25">
      <c r="A50" s="14">
        <v>45</v>
      </c>
      <c r="B50" s="15">
        <v>40357</v>
      </c>
      <c r="C50" s="15">
        <v>40402</v>
      </c>
      <c r="D50" s="15"/>
      <c r="E50" s="16" t="s">
        <v>21</v>
      </c>
      <c r="F50" s="17"/>
      <c r="G50" s="17">
        <v>1.66</v>
      </c>
      <c r="H50" s="17">
        <f t="shared" si="0"/>
        <v>494.61000000000013</v>
      </c>
      <c r="I50" s="17">
        <f t="shared" si="1"/>
        <v>481.61000000000013</v>
      </c>
      <c r="J50" s="17">
        <f t="shared" si="2"/>
        <v>494.61000000000013</v>
      </c>
      <c r="K50" s="3">
        <v>0</v>
      </c>
      <c r="L50" s="17">
        <f t="shared" si="3"/>
        <v>481.61000000000013</v>
      </c>
      <c r="M50" s="17"/>
    </row>
    <row r="51" spans="1:13" x14ac:dyDescent="0.25">
      <c r="A51" s="35">
        <v>46</v>
      </c>
      <c r="B51" s="15">
        <v>40381</v>
      </c>
      <c r="C51" s="15">
        <v>40402</v>
      </c>
      <c r="D51" s="15"/>
      <c r="E51" s="16" t="s">
        <v>22</v>
      </c>
      <c r="F51" s="17"/>
      <c r="G51" s="17">
        <v>23.33</v>
      </c>
      <c r="H51" s="17">
        <f t="shared" si="0"/>
        <v>517.94000000000017</v>
      </c>
      <c r="I51" s="17">
        <f t="shared" si="1"/>
        <v>504.94000000000011</v>
      </c>
      <c r="J51" s="17">
        <f t="shared" si="2"/>
        <v>517.94000000000017</v>
      </c>
      <c r="K51" s="3">
        <v>0</v>
      </c>
      <c r="L51" s="17">
        <f t="shared" si="3"/>
        <v>504.94000000000011</v>
      </c>
      <c r="M51" s="17"/>
    </row>
    <row r="52" spans="1:13" x14ac:dyDescent="0.25">
      <c r="A52" s="35">
        <v>47</v>
      </c>
      <c r="B52" s="15">
        <v>40381</v>
      </c>
      <c r="C52" s="15">
        <v>40402</v>
      </c>
      <c r="D52" s="15"/>
      <c r="E52" s="16" t="s">
        <v>34</v>
      </c>
      <c r="F52" s="17">
        <v>0.71</v>
      </c>
      <c r="G52" s="17"/>
      <c r="H52" s="17">
        <f t="shared" si="0"/>
        <v>517.23000000000013</v>
      </c>
      <c r="I52" s="17">
        <f t="shared" si="1"/>
        <v>504.23000000000013</v>
      </c>
      <c r="J52" s="17">
        <f t="shared" si="2"/>
        <v>517.23000000000013</v>
      </c>
      <c r="K52" s="3">
        <v>0</v>
      </c>
      <c r="L52" s="17">
        <f t="shared" si="3"/>
        <v>504.23000000000013</v>
      </c>
      <c r="M52" s="17"/>
    </row>
    <row r="53" spans="1:13" x14ac:dyDescent="0.25">
      <c r="A53" s="14">
        <v>48</v>
      </c>
      <c r="B53" s="15">
        <v>40381</v>
      </c>
      <c r="C53" s="15">
        <v>40402</v>
      </c>
      <c r="D53" s="15"/>
      <c r="E53" s="16" t="s">
        <v>46</v>
      </c>
      <c r="F53" s="17">
        <v>317</v>
      </c>
      <c r="G53" s="17"/>
      <c r="H53" s="17">
        <f t="shared" si="0"/>
        <v>200.23000000000013</v>
      </c>
      <c r="I53" s="17">
        <f t="shared" si="1"/>
        <v>187.23000000000013</v>
      </c>
      <c r="J53" s="17">
        <f t="shared" si="2"/>
        <v>200.23000000000013</v>
      </c>
      <c r="K53" s="3">
        <v>0</v>
      </c>
      <c r="L53" s="17">
        <f t="shared" si="3"/>
        <v>187.23000000000013</v>
      </c>
      <c r="M53" s="17"/>
    </row>
    <row r="54" spans="1:13" x14ac:dyDescent="0.25">
      <c r="A54" s="35">
        <v>49</v>
      </c>
      <c r="B54" s="15">
        <v>40402</v>
      </c>
      <c r="C54" s="15"/>
      <c r="D54" s="15">
        <v>40423</v>
      </c>
      <c r="E54" s="16" t="s">
        <v>357</v>
      </c>
      <c r="F54" s="17"/>
      <c r="G54" s="17"/>
      <c r="H54" s="17">
        <f t="shared" si="0"/>
        <v>200.23000000000013</v>
      </c>
      <c r="I54" s="17">
        <f t="shared" si="1"/>
        <v>187.23000000000013</v>
      </c>
      <c r="J54" s="17">
        <f t="shared" si="2"/>
        <v>200.23000000000013</v>
      </c>
      <c r="K54" s="3">
        <v>0</v>
      </c>
      <c r="L54" s="17">
        <f t="shared" si="3"/>
        <v>187.23000000000013</v>
      </c>
      <c r="M54" s="17" t="s">
        <v>358</v>
      </c>
    </row>
    <row r="55" spans="1:13" x14ac:dyDescent="0.25">
      <c r="A55" s="35">
        <v>50</v>
      </c>
      <c r="B55" s="15">
        <v>40441</v>
      </c>
      <c r="C55" s="15">
        <v>40443</v>
      </c>
      <c r="D55" s="15"/>
      <c r="E55" s="16" t="s">
        <v>21</v>
      </c>
      <c r="F55" s="17"/>
      <c r="G55" s="17">
        <v>0.15</v>
      </c>
      <c r="H55" s="17">
        <f t="shared" si="0"/>
        <v>200.38000000000014</v>
      </c>
      <c r="I55" s="17">
        <f t="shared" si="1"/>
        <v>187.38000000000014</v>
      </c>
      <c r="J55" s="17">
        <f t="shared" si="2"/>
        <v>200.38000000000014</v>
      </c>
      <c r="K55" s="3">
        <v>0</v>
      </c>
      <c r="L55" s="17">
        <f t="shared" si="3"/>
        <v>187.38000000000014</v>
      </c>
      <c r="M55" s="17"/>
    </row>
    <row r="56" spans="1:13" x14ac:dyDescent="0.25">
      <c r="A56" s="14">
        <v>51</v>
      </c>
      <c r="B56" s="15">
        <v>40443</v>
      </c>
      <c r="C56" s="15"/>
      <c r="D56" s="15">
        <v>40463</v>
      </c>
      <c r="E56" s="16" t="s">
        <v>359</v>
      </c>
      <c r="F56" s="17"/>
      <c r="G56" s="17"/>
      <c r="H56" s="17">
        <f t="shared" si="0"/>
        <v>200.38000000000014</v>
      </c>
      <c r="I56" s="17">
        <f t="shared" si="1"/>
        <v>187.38000000000014</v>
      </c>
      <c r="J56" s="17">
        <f t="shared" si="2"/>
        <v>200.38000000000014</v>
      </c>
      <c r="K56" s="3">
        <v>0</v>
      </c>
      <c r="L56" s="17">
        <f t="shared" si="3"/>
        <v>187.38000000000014</v>
      </c>
      <c r="M56" s="17" t="s">
        <v>360</v>
      </c>
    </row>
    <row r="57" spans="1:13" x14ac:dyDescent="0.25">
      <c r="A57" s="35">
        <v>52</v>
      </c>
      <c r="B57" s="15">
        <v>40470</v>
      </c>
      <c r="C57" s="15">
        <v>40472</v>
      </c>
      <c r="D57" s="15"/>
      <c r="E57" s="16" t="s">
        <v>21</v>
      </c>
      <c r="F57" s="17"/>
      <c r="G57" s="17">
        <v>0.15</v>
      </c>
      <c r="H57" s="17">
        <f t="shared" si="0"/>
        <v>200.53000000000014</v>
      </c>
      <c r="I57" s="17">
        <f t="shared" si="1"/>
        <v>187.53000000000014</v>
      </c>
      <c r="J57" s="17">
        <f t="shared" si="2"/>
        <v>200.53000000000014</v>
      </c>
      <c r="K57" s="3">
        <v>0</v>
      </c>
      <c r="L57" s="17">
        <f t="shared" si="3"/>
        <v>187.53000000000014</v>
      </c>
      <c r="M57" s="17"/>
    </row>
    <row r="58" spans="1:13" x14ac:dyDescent="0.25">
      <c r="A58" s="35">
        <v>53</v>
      </c>
      <c r="B58" s="15">
        <v>40500</v>
      </c>
      <c r="C58" s="15">
        <v>40501</v>
      </c>
      <c r="D58" s="15"/>
      <c r="E58" s="16" t="s">
        <v>21</v>
      </c>
      <c r="F58" s="17"/>
      <c r="G58" s="17">
        <v>0.15</v>
      </c>
      <c r="H58" s="17">
        <f t="shared" si="0"/>
        <v>200.68000000000015</v>
      </c>
      <c r="I58" s="17">
        <f t="shared" si="1"/>
        <v>187.68000000000015</v>
      </c>
      <c r="J58" s="17">
        <f t="shared" si="2"/>
        <v>200.68000000000015</v>
      </c>
      <c r="K58" s="3">
        <v>0</v>
      </c>
      <c r="L58" s="17">
        <f t="shared" si="3"/>
        <v>187.68000000000015</v>
      </c>
      <c r="M58" s="17"/>
    </row>
    <row r="59" spans="1:13" x14ac:dyDescent="0.25">
      <c r="A59" s="14">
        <v>54</v>
      </c>
      <c r="B59" s="15">
        <v>40501</v>
      </c>
      <c r="C59" s="15"/>
      <c r="D59" s="15">
        <v>40525</v>
      </c>
      <c r="E59" s="16" t="s">
        <v>361</v>
      </c>
      <c r="F59" s="17"/>
      <c r="G59" s="17"/>
      <c r="H59" s="17">
        <f t="shared" si="0"/>
        <v>200.68000000000015</v>
      </c>
      <c r="I59" s="17">
        <f t="shared" si="1"/>
        <v>187.68000000000015</v>
      </c>
      <c r="J59" s="17">
        <f t="shared" si="2"/>
        <v>200.68000000000015</v>
      </c>
      <c r="K59" s="3">
        <v>0</v>
      </c>
      <c r="L59" s="17">
        <f t="shared" si="3"/>
        <v>187.68000000000015</v>
      </c>
      <c r="M59" s="17" t="s">
        <v>362</v>
      </c>
    </row>
    <row r="60" spans="1:13" x14ac:dyDescent="0.25">
      <c r="A60" s="35">
        <v>55</v>
      </c>
      <c r="B60" s="15">
        <v>40533</v>
      </c>
      <c r="C60" s="15">
        <v>40533</v>
      </c>
      <c r="D60" s="15"/>
      <c r="E60" s="16" t="s">
        <v>21</v>
      </c>
      <c r="F60" s="17"/>
      <c r="G60" s="17">
        <v>0.15</v>
      </c>
      <c r="H60" s="17">
        <f t="shared" si="0"/>
        <v>200.83000000000015</v>
      </c>
      <c r="I60" s="17">
        <f t="shared" si="1"/>
        <v>187.83000000000015</v>
      </c>
      <c r="J60" s="17">
        <f t="shared" si="2"/>
        <v>200.83000000000015</v>
      </c>
      <c r="K60" s="3">
        <v>0</v>
      </c>
      <c r="L60" s="17">
        <f t="shared" si="3"/>
        <v>187.83000000000015</v>
      </c>
      <c r="M60" s="17"/>
    </row>
    <row r="61" spans="1:13" x14ac:dyDescent="0.25">
      <c r="A61" s="35">
        <v>56</v>
      </c>
      <c r="B61" s="15">
        <v>40533</v>
      </c>
      <c r="C61" s="15"/>
      <c r="D61" s="15">
        <v>40555</v>
      </c>
      <c r="E61" s="16" t="s">
        <v>363</v>
      </c>
      <c r="F61" s="17"/>
      <c r="G61" s="17"/>
      <c r="H61" s="17">
        <f t="shared" si="0"/>
        <v>200.83000000000015</v>
      </c>
      <c r="I61" s="17">
        <f t="shared" si="1"/>
        <v>187.83000000000015</v>
      </c>
      <c r="J61" s="17">
        <f t="shared" si="2"/>
        <v>200.83000000000015</v>
      </c>
      <c r="K61" s="3">
        <v>0</v>
      </c>
      <c r="L61" s="17">
        <f t="shared" si="3"/>
        <v>187.83000000000015</v>
      </c>
      <c r="M61" s="17" t="s">
        <v>364</v>
      </c>
    </row>
    <row r="62" spans="1:13" x14ac:dyDescent="0.25">
      <c r="A62" s="14">
        <v>57</v>
      </c>
      <c r="B62" s="15">
        <v>40564</v>
      </c>
      <c r="C62" s="15"/>
      <c r="D62" s="15">
        <v>40584</v>
      </c>
      <c r="E62" s="16" t="s">
        <v>363</v>
      </c>
      <c r="F62" s="17"/>
      <c r="G62" s="17"/>
      <c r="H62" s="17">
        <f t="shared" si="0"/>
        <v>200.83000000000015</v>
      </c>
      <c r="I62" s="17">
        <f t="shared" si="1"/>
        <v>187.83000000000015</v>
      </c>
      <c r="J62" s="17">
        <f t="shared" si="2"/>
        <v>200.83000000000015</v>
      </c>
      <c r="K62" s="3">
        <v>0</v>
      </c>
      <c r="L62" s="17">
        <f t="shared" si="3"/>
        <v>187.83000000000015</v>
      </c>
      <c r="M62" s="17" t="s">
        <v>364</v>
      </c>
    </row>
    <row r="63" spans="1:13" x14ac:dyDescent="0.25">
      <c r="A63" s="35">
        <v>58</v>
      </c>
      <c r="B63" s="15">
        <v>40682</v>
      </c>
      <c r="C63" s="15">
        <v>40078</v>
      </c>
      <c r="D63" s="15"/>
      <c r="E63" s="16" t="s">
        <v>365</v>
      </c>
      <c r="F63" s="17">
        <v>37</v>
      </c>
      <c r="G63" s="17"/>
      <c r="H63" s="17">
        <f t="shared" si="0"/>
        <v>163.83000000000015</v>
      </c>
      <c r="I63" s="17">
        <f t="shared" si="1"/>
        <v>150.83000000000015</v>
      </c>
      <c r="J63" s="17">
        <f t="shared" si="2"/>
        <v>163.83000000000015</v>
      </c>
      <c r="K63" s="3">
        <v>0</v>
      </c>
      <c r="L63" s="17">
        <f t="shared" si="3"/>
        <v>150.83000000000015</v>
      </c>
      <c r="M63" s="17"/>
    </row>
    <row r="64" spans="1:13" x14ac:dyDescent="0.25">
      <c r="A64" s="35">
        <v>59</v>
      </c>
      <c r="B64" s="15">
        <v>40682</v>
      </c>
      <c r="C64" s="15">
        <v>40107</v>
      </c>
      <c r="D64" s="15"/>
      <c r="E64" s="16" t="s">
        <v>365</v>
      </c>
      <c r="F64" s="17">
        <v>37</v>
      </c>
      <c r="G64" s="17"/>
      <c r="H64" s="17">
        <f t="shared" si="0"/>
        <v>126.83000000000015</v>
      </c>
      <c r="I64" s="17">
        <f>I63-F64+G64</f>
        <v>113.83000000000015</v>
      </c>
      <c r="J64" s="17">
        <f t="shared" si="2"/>
        <v>126.83000000000015</v>
      </c>
      <c r="K64" s="3">
        <v>0</v>
      </c>
      <c r="L64" s="17">
        <f>L63-F64+G64</f>
        <v>113.83000000000015</v>
      </c>
      <c r="M64" s="17"/>
    </row>
    <row r="65" spans="1:13" x14ac:dyDescent="0.25">
      <c r="A65" s="14">
        <v>60</v>
      </c>
      <c r="B65" s="15">
        <v>40682</v>
      </c>
      <c r="C65" s="15"/>
      <c r="D65" s="15"/>
      <c r="E65" s="16" t="s">
        <v>60</v>
      </c>
      <c r="F65" s="17">
        <v>19.920000000000002</v>
      </c>
      <c r="G65" s="17"/>
      <c r="H65" s="17">
        <f t="shared" si="0"/>
        <v>106.91000000000015</v>
      </c>
      <c r="I65" s="17">
        <f t="shared" si="1"/>
        <v>93.910000000000153</v>
      </c>
      <c r="J65" s="17">
        <f t="shared" si="2"/>
        <v>106.91000000000015</v>
      </c>
      <c r="K65" s="3">
        <v>0</v>
      </c>
      <c r="L65" s="17">
        <f t="shared" si="3"/>
        <v>93.910000000000153</v>
      </c>
      <c r="M65" s="17"/>
    </row>
    <row r="66" spans="1:13" x14ac:dyDescent="0.25">
      <c r="A66" s="35">
        <v>61</v>
      </c>
      <c r="B66" s="15">
        <v>40682</v>
      </c>
      <c r="C66" s="15"/>
      <c r="D66" s="15"/>
      <c r="E66" s="16" t="s">
        <v>59</v>
      </c>
      <c r="F66" s="17">
        <v>2451.58</v>
      </c>
      <c r="G66" s="17">
        <v>2451.58</v>
      </c>
      <c r="H66" s="17">
        <f t="shared" si="0"/>
        <v>106.91000000000031</v>
      </c>
      <c r="I66" s="17">
        <f t="shared" si="1"/>
        <v>93.910000000000309</v>
      </c>
      <c r="J66" s="17">
        <f t="shared" si="2"/>
        <v>106.91000000000031</v>
      </c>
      <c r="K66" s="3">
        <v>0</v>
      </c>
      <c r="L66" s="17">
        <f t="shared" si="3"/>
        <v>93.910000000000309</v>
      </c>
      <c r="M66" s="17"/>
    </row>
    <row r="67" spans="1:13" x14ac:dyDescent="0.25">
      <c r="A67" s="35">
        <v>62</v>
      </c>
      <c r="B67" s="15">
        <v>40682</v>
      </c>
      <c r="C67" s="15"/>
      <c r="D67" s="15">
        <v>40703</v>
      </c>
      <c r="E67" s="16" t="s">
        <v>366</v>
      </c>
      <c r="F67" s="17"/>
      <c r="G67" s="17"/>
      <c r="H67" s="17">
        <f t="shared" si="0"/>
        <v>106.91000000000031</v>
      </c>
      <c r="I67" s="17">
        <f t="shared" si="1"/>
        <v>93.910000000000309</v>
      </c>
      <c r="J67" s="17">
        <f t="shared" si="2"/>
        <v>106.91000000000031</v>
      </c>
      <c r="K67" s="3">
        <v>0</v>
      </c>
      <c r="L67" s="17">
        <f t="shared" si="3"/>
        <v>93.910000000000309</v>
      </c>
      <c r="M67" s="17" t="s">
        <v>367</v>
      </c>
    </row>
    <row r="68" spans="1:13" x14ac:dyDescent="0.25">
      <c r="A68" s="14">
        <v>63</v>
      </c>
      <c r="B68" s="15">
        <v>40714</v>
      </c>
      <c r="C68" s="15">
        <v>40715</v>
      </c>
      <c r="D68" s="15"/>
      <c r="E68" s="16" t="s">
        <v>21</v>
      </c>
      <c r="F68" s="17"/>
      <c r="G68" s="17">
        <v>1.08</v>
      </c>
      <c r="H68" s="17">
        <f t="shared" si="0"/>
        <v>107.99000000000031</v>
      </c>
      <c r="I68" s="17">
        <f t="shared" si="1"/>
        <v>94.990000000000308</v>
      </c>
      <c r="J68" s="17">
        <f t="shared" si="2"/>
        <v>107.99000000000031</v>
      </c>
      <c r="K68" s="3">
        <v>0</v>
      </c>
      <c r="L68" s="17">
        <f t="shared" si="3"/>
        <v>94.990000000000308</v>
      </c>
      <c r="M68" s="17"/>
    </row>
    <row r="69" spans="1:13" x14ac:dyDescent="0.25">
      <c r="A69" s="35">
        <v>64</v>
      </c>
      <c r="B69" s="15">
        <v>40715</v>
      </c>
      <c r="C69" s="15"/>
      <c r="D69" s="15">
        <v>40736</v>
      </c>
      <c r="E69" s="16" t="s">
        <v>368</v>
      </c>
      <c r="F69" s="17"/>
      <c r="G69" s="17"/>
      <c r="H69" s="17">
        <f t="shared" si="0"/>
        <v>107.99000000000031</v>
      </c>
      <c r="I69" s="17">
        <f t="shared" si="1"/>
        <v>94.990000000000308</v>
      </c>
      <c r="J69" s="17">
        <f t="shared" si="2"/>
        <v>107.99000000000031</v>
      </c>
      <c r="K69" s="3">
        <v>0</v>
      </c>
      <c r="L69" s="17">
        <f t="shared" si="3"/>
        <v>94.990000000000308</v>
      </c>
      <c r="M69" s="17" t="s">
        <v>369</v>
      </c>
    </row>
    <row r="70" spans="1:13" x14ac:dyDescent="0.25">
      <c r="A70" s="35">
        <v>65</v>
      </c>
      <c r="B70" s="15">
        <v>40744</v>
      </c>
      <c r="C70" s="15">
        <v>40745</v>
      </c>
      <c r="D70" s="15"/>
      <c r="E70" s="16" t="s">
        <v>21</v>
      </c>
      <c r="F70" s="17"/>
      <c r="G70" s="17">
        <v>0.74</v>
      </c>
      <c r="H70" s="17">
        <f t="shared" si="0"/>
        <v>108.7300000000003</v>
      </c>
      <c r="I70" s="17">
        <f t="shared" si="1"/>
        <v>95.730000000000302</v>
      </c>
      <c r="J70" s="17">
        <f t="shared" si="2"/>
        <v>108.7300000000003</v>
      </c>
      <c r="K70" s="3">
        <v>0</v>
      </c>
      <c r="L70" s="17">
        <f t="shared" si="3"/>
        <v>95.730000000000302</v>
      </c>
      <c r="M70" s="17"/>
    </row>
    <row r="71" spans="1:13" x14ac:dyDescent="0.25">
      <c r="A71" s="14">
        <v>66</v>
      </c>
      <c r="B71" s="15">
        <v>40773</v>
      </c>
      <c r="C71" s="15">
        <v>40777</v>
      </c>
      <c r="D71" s="15"/>
      <c r="E71" s="16" t="s">
        <v>21</v>
      </c>
      <c r="F71" s="17"/>
      <c r="G71" s="17">
        <v>0.74</v>
      </c>
      <c r="H71" s="17">
        <f t="shared" si="0"/>
        <v>109.4700000000003</v>
      </c>
      <c r="I71" s="17">
        <f t="shared" si="1"/>
        <v>96.470000000000297</v>
      </c>
      <c r="J71" s="17">
        <f t="shared" si="2"/>
        <v>109.4700000000003</v>
      </c>
      <c r="K71" s="3">
        <v>0</v>
      </c>
      <c r="L71" s="17">
        <f t="shared" si="3"/>
        <v>96.470000000000297</v>
      </c>
      <c r="M71" s="17"/>
    </row>
    <row r="72" spans="1:13" x14ac:dyDescent="0.25">
      <c r="A72" s="35">
        <v>67</v>
      </c>
      <c r="B72" s="15">
        <v>40777</v>
      </c>
      <c r="C72" s="15"/>
      <c r="D72" s="15">
        <v>40798</v>
      </c>
      <c r="E72" s="16" t="s">
        <v>370</v>
      </c>
      <c r="F72" s="17"/>
      <c r="G72" s="17"/>
      <c r="H72" s="17">
        <f t="shared" ref="H72:H76" si="4">H71-F72+G72</f>
        <v>109.4700000000003</v>
      </c>
      <c r="I72" s="17">
        <f t="shared" ref="I72:I76" si="5">I71-F72+G72</f>
        <v>96.470000000000297</v>
      </c>
      <c r="J72" s="17">
        <f t="shared" ref="J72:J76" si="6">+H71-F72+G72</f>
        <v>109.4700000000003</v>
      </c>
      <c r="K72" s="3">
        <v>0</v>
      </c>
      <c r="L72" s="17">
        <f t="shared" ref="L72:L76" si="7">L71-F72+G72</f>
        <v>96.470000000000297</v>
      </c>
      <c r="M72" s="17" t="s">
        <v>371</v>
      </c>
    </row>
    <row r="73" spans="1:13" x14ac:dyDescent="0.25">
      <c r="A73" s="35">
        <v>68</v>
      </c>
      <c r="B73" s="15">
        <v>40805</v>
      </c>
      <c r="C73" s="15">
        <v>40807</v>
      </c>
      <c r="D73" s="15"/>
      <c r="E73" s="16" t="s">
        <v>21</v>
      </c>
      <c r="F73" s="17"/>
      <c r="G73" s="17">
        <v>0.74</v>
      </c>
      <c r="H73" s="17">
        <f t="shared" si="4"/>
        <v>110.21000000000029</v>
      </c>
      <c r="I73" s="17">
        <f t="shared" si="5"/>
        <v>97.210000000000292</v>
      </c>
      <c r="J73" s="17">
        <f t="shared" si="6"/>
        <v>110.21000000000029</v>
      </c>
      <c r="K73" s="3">
        <v>0</v>
      </c>
      <c r="L73" s="17">
        <f t="shared" si="7"/>
        <v>97.210000000000292</v>
      </c>
      <c r="M73" s="17"/>
    </row>
    <row r="74" spans="1:13" x14ac:dyDescent="0.25">
      <c r="A74" s="14">
        <v>69</v>
      </c>
      <c r="B74" s="15">
        <v>40807</v>
      </c>
      <c r="C74" s="15"/>
      <c r="D74" s="15">
        <v>40827</v>
      </c>
      <c r="E74" s="16" t="s">
        <v>372</v>
      </c>
      <c r="F74" s="17"/>
      <c r="G74" s="17"/>
      <c r="H74" s="17">
        <f t="shared" si="4"/>
        <v>110.21000000000029</v>
      </c>
      <c r="I74" s="17">
        <f t="shared" si="5"/>
        <v>97.210000000000292</v>
      </c>
      <c r="J74" s="17">
        <f t="shared" si="6"/>
        <v>110.21000000000029</v>
      </c>
      <c r="K74" s="3">
        <v>0</v>
      </c>
      <c r="L74" s="17">
        <f t="shared" si="7"/>
        <v>97.210000000000292</v>
      </c>
      <c r="M74" s="17" t="s">
        <v>373</v>
      </c>
    </row>
    <row r="75" spans="1:13" x14ac:dyDescent="0.25">
      <c r="A75" s="35">
        <v>70</v>
      </c>
      <c r="B75" s="15">
        <v>40809</v>
      </c>
      <c r="C75" s="15"/>
      <c r="D75" s="15"/>
      <c r="E75" s="16" t="s">
        <v>374</v>
      </c>
      <c r="F75" s="17"/>
      <c r="G75" s="17"/>
      <c r="H75" s="17">
        <f t="shared" si="4"/>
        <v>110.21000000000029</v>
      </c>
      <c r="I75" s="17">
        <f t="shared" si="5"/>
        <v>97.210000000000292</v>
      </c>
      <c r="J75" s="17">
        <f t="shared" si="6"/>
        <v>110.21000000000029</v>
      </c>
      <c r="K75" s="3">
        <v>0</v>
      </c>
      <c r="L75" s="17">
        <f t="shared" si="7"/>
        <v>97.210000000000292</v>
      </c>
      <c r="M75" s="17"/>
    </row>
    <row r="76" spans="1:13" x14ac:dyDescent="0.25">
      <c r="A76" s="35">
        <v>71</v>
      </c>
      <c r="B76" s="15">
        <v>40836</v>
      </c>
      <c r="C76" s="15"/>
      <c r="D76" s="15">
        <v>40857</v>
      </c>
      <c r="E76" s="16" t="s">
        <v>372</v>
      </c>
      <c r="F76" s="17"/>
      <c r="G76" s="17"/>
      <c r="H76" s="17">
        <f t="shared" si="4"/>
        <v>110.21000000000029</v>
      </c>
      <c r="I76" s="17">
        <f t="shared" si="5"/>
        <v>97.210000000000292</v>
      </c>
      <c r="J76" s="17">
        <f t="shared" si="6"/>
        <v>110.21000000000029</v>
      </c>
      <c r="K76" s="3">
        <v>0</v>
      </c>
      <c r="L76" s="17">
        <f t="shared" si="7"/>
        <v>97.210000000000292</v>
      </c>
      <c r="M76" s="17" t="s">
        <v>373</v>
      </c>
    </row>
    <row r="77" spans="1:13" x14ac:dyDescent="0.25">
      <c r="B77" s="1"/>
      <c r="C77" s="1"/>
      <c r="D77" s="2"/>
    </row>
    <row r="78" spans="1:13" x14ac:dyDescent="0.25">
      <c r="B78" s="1"/>
      <c r="C78" s="1"/>
      <c r="D78" s="2"/>
    </row>
    <row r="79" spans="1:13" x14ac:dyDescent="0.25">
      <c r="B79" s="1"/>
      <c r="C79" s="1"/>
      <c r="D79" s="2"/>
      <c r="E79" s="6" t="s">
        <v>6</v>
      </c>
      <c r="F79" s="5"/>
      <c r="G79" s="5"/>
      <c r="H79" s="9" t="s">
        <v>7</v>
      </c>
      <c r="I79" s="9" t="s">
        <v>8</v>
      </c>
    </row>
    <row r="80" spans="1:13" x14ac:dyDescent="0.25">
      <c r="B80" s="1"/>
      <c r="C80" s="1"/>
      <c r="D80" s="2"/>
      <c r="E80" s="5"/>
      <c r="F80" s="5"/>
      <c r="G80" s="5"/>
      <c r="H80" s="10" t="s">
        <v>3</v>
      </c>
      <c r="I80" s="10" t="s">
        <v>4</v>
      </c>
    </row>
    <row r="81" spans="2:9" x14ac:dyDescent="0.25">
      <c r="B81" s="1"/>
      <c r="C81" s="1"/>
      <c r="D81" s="2"/>
      <c r="E81" s="7" t="s">
        <v>9</v>
      </c>
      <c r="F81" s="8"/>
      <c r="G81" s="8"/>
      <c r="H81" s="3">
        <f>H76</f>
        <v>110.21000000000029</v>
      </c>
      <c r="I81" s="3">
        <f>J76</f>
        <v>110.21000000000029</v>
      </c>
    </row>
    <row r="82" spans="2:9" x14ac:dyDescent="0.25">
      <c r="B82" s="1"/>
      <c r="C82" s="1"/>
      <c r="D82" s="2"/>
      <c r="E82" s="7" t="s">
        <v>375</v>
      </c>
      <c r="F82" s="8"/>
      <c r="G82" s="8"/>
      <c r="H82" s="3">
        <v>-13</v>
      </c>
      <c r="I82" s="3">
        <v>-13</v>
      </c>
    </row>
    <row r="83" spans="2:9" x14ac:dyDescent="0.25">
      <c r="B83" s="1"/>
      <c r="C83" s="1"/>
      <c r="E83" s="11" t="s">
        <v>5</v>
      </c>
      <c r="F83" s="12"/>
      <c r="G83" s="12"/>
      <c r="H83" s="13">
        <f>SUM(H81:H82)</f>
        <v>97.210000000000292</v>
      </c>
      <c r="I83" s="13">
        <f>SUM(I81:I82)</f>
        <v>97.210000000000292</v>
      </c>
    </row>
  </sheetData>
  <mergeCells count="14">
    <mergeCell ref="J3:J5"/>
    <mergeCell ref="K3:K5"/>
    <mergeCell ref="L3:L5"/>
    <mergeCell ref="M3:M5"/>
    <mergeCell ref="A1:M1"/>
    <mergeCell ref="A3:A5"/>
    <mergeCell ref="B3:B5"/>
    <mergeCell ref="C3:C5"/>
    <mergeCell ref="D3:D5"/>
    <mergeCell ref="E3:E5"/>
    <mergeCell ref="F3:F5"/>
    <mergeCell ref="G3:G5"/>
    <mergeCell ref="H3:H5"/>
    <mergeCell ref="I3:I5"/>
  </mergeCells>
  <pageMargins left="0.25" right="0.25" top="0.75" bottom="0.75" header="0.3" footer="0.3"/>
  <pageSetup paperSize="5" orientation="landscape" r:id="rId1"/>
  <headerFooter>
    <oddFooter>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4"/>
  <sheetViews>
    <sheetView view="pageLayout" zoomScaleNormal="100" workbookViewId="0">
      <selection sqref="A1:M1"/>
    </sheetView>
  </sheetViews>
  <sheetFormatPr defaultColWidth="9.140625" defaultRowHeight="15" x14ac:dyDescent="0.25"/>
  <cols>
    <col min="1" max="1" width="5.7109375" customWidth="1"/>
    <col min="2" max="3" width="8.28515625" customWidth="1"/>
    <col min="4" max="4" width="8.85546875" customWidth="1"/>
    <col min="5" max="5" width="22.7109375" customWidth="1"/>
    <col min="6" max="11" width="8.85546875" customWidth="1"/>
    <col min="12" max="12" width="9.5703125" customWidth="1"/>
    <col min="13" max="13" width="54.85546875" customWidth="1"/>
  </cols>
  <sheetData>
    <row r="1" spans="1:13" x14ac:dyDescent="0.25">
      <c r="A1" s="48" t="s">
        <v>376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</row>
    <row r="2" spans="1:13" x14ac:dyDescent="0.25">
      <c r="A2" s="4"/>
      <c r="B2" s="4"/>
    </row>
    <row r="3" spans="1:13" ht="15" customHeight="1" x14ac:dyDescent="0.25">
      <c r="A3" s="45" t="s">
        <v>10</v>
      </c>
      <c r="B3" s="45" t="s">
        <v>11</v>
      </c>
      <c r="C3" s="45" t="s">
        <v>12</v>
      </c>
      <c r="D3" s="45" t="s">
        <v>227</v>
      </c>
      <c r="E3" s="45" t="s">
        <v>13</v>
      </c>
      <c r="F3" s="45" t="s">
        <v>14</v>
      </c>
      <c r="G3" s="45" t="s">
        <v>15</v>
      </c>
      <c r="H3" s="45" t="s">
        <v>16</v>
      </c>
      <c r="I3" s="45" t="s">
        <v>17</v>
      </c>
      <c r="J3" s="45" t="s">
        <v>18</v>
      </c>
      <c r="K3" s="45" t="s">
        <v>97</v>
      </c>
      <c r="L3" s="45" t="s">
        <v>98</v>
      </c>
      <c r="M3" s="45" t="s">
        <v>99</v>
      </c>
    </row>
    <row r="4" spans="1:13" ht="15" customHeight="1" x14ac:dyDescent="0.25">
      <c r="A4" s="46"/>
      <c r="B4" s="46"/>
      <c r="C4" s="46"/>
      <c r="D4" s="46"/>
      <c r="E4" s="46"/>
      <c r="F4" s="46" t="s">
        <v>1</v>
      </c>
      <c r="G4" s="46" t="s">
        <v>2</v>
      </c>
      <c r="H4" s="46"/>
      <c r="I4" s="46"/>
      <c r="J4" s="46"/>
      <c r="K4" s="46" t="s">
        <v>100</v>
      </c>
      <c r="L4" s="46"/>
      <c r="M4" s="46"/>
    </row>
    <row r="5" spans="1:13" x14ac:dyDescent="0.25">
      <c r="A5" s="47"/>
      <c r="B5" s="47"/>
      <c r="C5" s="47"/>
      <c r="D5" s="47"/>
      <c r="E5" s="47"/>
      <c r="F5" s="47"/>
      <c r="G5" s="47"/>
      <c r="H5" s="47"/>
      <c r="I5" s="47"/>
      <c r="J5" s="47"/>
      <c r="K5" s="47" t="s">
        <v>101</v>
      </c>
      <c r="L5" s="47"/>
      <c r="M5" s="47"/>
    </row>
    <row r="6" spans="1:13" x14ac:dyDescent="0.25">
      <c r="A6" s="14">
        <v>1</v>
      </c>
      <c r="B6" s="15"/>
      <c r="C6" s="15"/>
      <c r="D6" s="16"/>
      <c r="E6" s="16" t="s">
        <v>0</v>
      </c>
      <c r="F6" s="17"/>
      <c r="G6" s="17"/>
      <c r="H6" s="17">
        <v>0</v>
      </c>
      <c r="I6" s="17">
        <v>0</v>
      </c>
      <c r="J6" s="17">
        <v>0</v>
      </c>
      <c r="K6" s="17">
        <v>0</v>
      </c>
      <c r="L6" s="17">
        <v>0</v>
      </c>
      <c r="M6" s="17" t="s">
        <v>377</v>
      </c>
    </row>
    <row r="7" spans="1:13" x14ac:dyDescent="0.25">
      <c r="A7" s="14">
        <v>2</v>
      </c>
      <c r="B7" s="15">
        <v>40100</v>
      </c>
      <c r="C7" s="15"/>
      <c r="D7" s="15">
        <v>40115</v>
      </c>
      <c r="E7" s="16" t="s">
        <v>378</v>
      </c>
      <c r="F7" s="17"/>
      <c r="G7" s="17"/>
      <c r="H7" s="17">
        <f>H6-F7+G7</f>
        <v>0</v>
      </c>
      <c r="I7" s="17">
        <f>I6-F7+G7</f>
        <v>0</v>
      </c>
      <c r="J7" s="17">
        <f>J6+G7-F7</f>
        <v>0</v>
      </c>
      <c r="K7" s="17">
        <v>0</v>
      </c>
      <c r="L7" s="17">
        <f>L6-F7+G7</f>
        <v>0</v>
      </c>
      <c r="M7" s="17"/>
    </row>
    <row r="8" spans="1:13" x14ac:dyDescent="0.25">
      <c r="A8" s="14">
        <v>3</v>
      </c>
      <c r="B8" s="15">
        <v>40107</v>
      </c>
      <c r="C8" s="15">
        <v>40108</v>
      </c>
      <c r="D8" s="15"/>
      <c r="E8" s="16" t="s">
        <v>37</v>
      </c>
      <c r="F8" s="17"/>
      <c r="G8" s="17">
        <v>13</v>
      </c>
      <c r="H8" s="17">
        <f t="shared" ref="H8:H39" si="0">H7-F8+G8</f>
        <v>13</v>
      </c>
      <c r="I8" s="17">
        <f t="shared" ref="I8:I39" si="1">I7-F8+G8</f>
        <v>13</v>
      </c>
      <c r="J8" s="17">
        <f t="shared" ref="J8:J39" si="2">J7+G8-F8</f>
        <v>13</v>
      </c>
      <c r="K8" s="17">
        <v>0</v>
      </c>
      <c r="L8" s="17">
        <f t="shared" ref="L8:L39" si="3">L7-F8+G8</f>
        <v>13</v>
      </c>
      <c r="M8" s="17"/>
    </row>
    <row r="9" spans="1:13" x14ac:dyDescent="0.25">
      <c r="A9" s="14">
        <v>4</v>
      </c>
      <c r="B9" s="15">
        <v>40107</v>
      </c>
      <c r="C9" s="15"/>
      <c r="D9" s="15"/>
      <c r="E9" s="16" t="s">
        <v>83</v>
      </c>
      <c r="F9" s="17"/>
      <c r="G9" s="17"/>
      <c r="H9" s="17">
        <f t="shared" si="0"/>
        <v>13</v>
      </c>
      <c r="I9" s="17">
        <f t="shared" si="1"/>
        <v>13</v>
      </c>
      <c r="J9" s="17">
        <f t="shared" si="2"/>
        <v>13</v>
      </c>
      <c r="K9" s="17">
        <v>0</v>
      </c>
      <c r="L9" s="17">
        <f t="shared" si="3"/>
        <v>13</v>
      </c>
      <c r="M9" s="17"/>
    </row>
    <row r="10" spans="1:13" x14ac:dyDescent="0.25">
      <c r="A10" s="14">
        <v>5</v>
      </c>
      <c r="B10" s="15">
        <v>40108</v>
      </c>
      <c r="C10" s="15">
        <v>40108</v>
      </c>
      <c r="D10" s="15"/>
      <c r="E10" s="16" t="s">
        <v>22</v>
      </c>
      <c r="F10" s="17"/>
      <c r="G10" s="17">
        <v>43.19</v>
      </c>
      <c r="H10" s="17">
        <f t="shared" si="0"/>
        <v>56.19</v>
      </c>
      <c r="I10" s="17">
        <f t="shared" si="1"/>
        <v>56.19</v>
      </c>
      <c r="J10" s="17">
        <f t="shared" si="2"/>
        <v>56.19</v>
      </c>
      <c r="K10" s="17">
        <v>0</v>
      </c>
      <c r="L10" s="17">
        <f t="shared" si="3"/>
        <v>56.19</v>
      </c>
      <c r="M10" s="17"/>
    </row>
    <row r="11" spans="1:13" x14ac:dyDescent="0.25">
      <c r="A11" s="14">
        <v>6</v>
      </c>
      <c r="B11" s="15">
        <v>40109</v>
      </c>
      <c r="C11" s="15"/>
      <c r="D11" s="15">
        <v>40128</v>
      </c>
      <c r="E11" s="16" t="s">
        <v>379</v>
      </c>
      <c r="F11" s="17"/>
      <c r="G11" s="17"/>
      <c r="H11" s="17">
        <f t="shared" si="0"/>
        <v>56.19</v>
      </c>
      <c r="I11" s="17">
        <f t="shared" si="1"/>
        <v>56.19</v>
      </c>
      <c r="J11" s="17">
        <f t="shared" si="2"/>
        <v>56.19</v>
      </c>
      <c r="K11" s="17">
        <v>0</v>
      </c>
      <c r="L11" s="17">
        <f t="shared" si="3"/>
        <v>56.19</v>
      </c>
      <c r="M11" s="17"/>
    </row>
    <row r="12" spans="1:13" x14ac:dyDescent="0.25">
      <c r="A12" s="14">
        <v>7</v>
      </c>
      <c r="B12" s="15">
        <v>40114</v>
      </c>
      <c r="C12" s="15">
        <v>40137</v>
      </c>
      <c r="D12" s="15"/>
      <c r="E12" s="16" t="s">
        <v>21</v>
      </c>
      <c r="F12" s="17"/>
      <c r="G12" s="17">
        <v>2.04</v>
      </c>
      <c r="H12" s="17">
        <f t="shared" si="0"/>
        <v>58.23</v>
      </c>
      <c r="I12" s="17">
        <f t="shared" si="1"/>
        <v>58.23</v>
      </c>
      <c r="J12" s="17">
        <f t="shared" si="2"/>
        <v>58.23</v>
      </c>
      <c r="K12" s="17">
        <v>0</v>
      </c>
      <c r="L12" s="17">
        <f t="shared" si="3"/>
        <v>58.23</v>
      </c>
      <c r="M12" s="17"/>
    </row>
    <row r="13" spans="1:13" x14ac:dyDescent="0.25">
      <c r="A13" s="14">
        <v>8</v>
      </c>
      <c r="B13" s="15">
        <v>40115</v>
      </c>
      <c r="C13" s="15"/>
      <c r="D13" s="15"/>
      <c r="E13" s="16" t="s">
        <v>380</v>
      </c>
      <c r="F13" s="17"/>
      <c r="G13" s="17"/>
      <c r="H13" s="17">
        <f t="shared" si="0"/>
        <v>58.23</v>
      </c>
      <c r="I13" s="17">
        <f t="shared" si="1"/>
        <v>58.23</v>
      </c>
      <c r="J13" s="17">
        <f t="shared" si="2"/>
        <v>58.23</v>
      </c>
      <c r="K13" s="17">
        <v>0</v>
      </c>
      <c r="L13" s="17">
        <f t="shared" si="3"/>
        <v>58.23</v>
      </c>
      <c r="M13" s="17"/>
    </row>
    <row r="14" spans="1:13" x14ac:dyDescent="0.25">
      <c r="A14" s="14">
        <v>9</v>
      </c>
      <c r="B14" s="15">
        <v>40137</v>
      </c>
      <c r="C14" s="15">
        <v>40137</v>
      </c>
      <c r="D14" s="15"/>
      <c r="E14" s="16" t="s">
        <v>22</v>
      </c>
      <c r="F14" s="17"/>
      <c r="G14" s="17">
        <v>19.88</v>
      </c>
      <c r="H14" s="17">
        <f t="shared" si="0"/>
        <v>78.11</v>
      </c>
      <c r="I14" s="17">
        <f t="shared" si="1"/>
        <v>78.11</v>
      </c>
      <c r="J14" s="17">
        <f t="shared" si="2"/>
        <v>78.11</v>
      </c>
      <c r="K14" s="17">
        <v>0</v>
      </c>
      <c r="L14" s="17">
        <f t="shared" si="3"/>
        <v>78.11</v>
      </c>
      <c r="M14" s="17"/>
    </row>
    <row r="15" spans="1:13" x14ac:dyDescent="0.25">
      <c r="A15" s="14">
        <v>10</v>
      </c>
      <c r="B15" s="15">
        <v>40137</v>
      </c>
      <c r="C15" s="15"/>
      <c r="D15" s="15">
        <v>40161</v>
      </c>
      <c r="E15" s="16" t="s">
        <v>381</v>
      </c>
      <c r="F15" s="17"/>
      <c r="G15" s="17"/>
      <c r="H15" s="17">
        <f t="shared" si="0"/>
        <v>78.11</v>
      </c>
      <c r="I15" s="17">
        <f t="shared" si="1"/>
        <v>78.11</v>
      </c>
      <c r="J15" s="17">
        <f t="shared" si="2"/>
        <v>78.11</v>
      </c>
      <c r="K15" s="17">
        <v>0</v>
      </c>
      <c r="L15" s="17">
        <f t="shared" si="3"/>
        <v>78.11</v>
      </c>
      <c r="M15" s="17"/>
    </row>
    <row r="16" spans="1:13" x14ac:dyDescent="0.25">
      <c r="A16" s="14">
        <v>11</v>
      </c>
      <c r="B16" s="15">
        <v>40147</v>
      </c>
      <c r="C16" s="15">
        <v>40169</v>
      </c>
      <c r="D16" s="15"/>
      <c r="E16" s="16" t="s">
        <v>21</v>
      </c>
      <c r="F16" s="17"/>
      <c r="G16" s="17">
        <v>2.62</v>
      </c>
      <c r="H16" s="17">
        <f t="shared" si="0"/>
        <v>80.73</v>
      </c>
      <c r="I16" s="17">
        <f t="shared" si="1"/>
        <v>80.73</v>
      </c>
      <c r="J16" s="17">
        <f t="shared" si="2"/>
        <v>80.73</v>
      </c>
      <c r="K16" s="17">
        <v>0</v>
      </c>
      <c r="L16" s="17">
        <f t="shared" si="3"/>
        <v>80.73</v>
      </c>
      <c r="M16" s="17"/>
    </row>
    <row r="17" spans="1:13" x14ac:dyDescent="0.25">
      <c r="A17" s="14">
        <v>12</v>
      </c>
      <c r="B17" s="15">
        <v>40169</v>
      </c>
      <c r="C17" s="15">
        <v>40169</v>
      </c>
      <c r="D17" s="15"/>
      <c r="E17" s="16" t="s">
        <v>22</v>
      </c>
      <c r="F17" s="17"/>
      <c r="G17" s="17">
        <v>10.67</v>
      </c>
      <c r="H17" s="17">
        <f t="shared" si="0"/>
        <v>91.4</v>
      </c>
      <c r="I17" s="17">
        <f t="shared" si="1"/>
        <v>91.4</v>
      </c>
      <c r="J17" s="17">
        <f t="shared" si="2"/>
        <v>91.4</v>
      </c>
      <c r="K17" s="17">
        <v>0</v>
      </c>
      <c r="L17" s="17">
        <f t="shared" si="3"/>
        <v>91.4</v>
      </c>
      <c r="M17" s="17"/>
    </row>
    <row r="18" spans="1:13" x14ac:dyDescent="0.25">
      <c r="A18" s="14">
        <v>13</v>
      </c>
      <c r="B18" s="15">
        <v>40169</v>
      </c>
      <c r="C18" s="15"/>
      <c r="D18" s="15">
        <v>39826</v>
      </c>
      <c r="E18" s="16" t="s">
        <v>382</v>
      </c>
      <c r="F18" s="17"/>
      <c r="G18" s="17"/>
      <c r="H18" s="17">
        <f t="shared" si="0"/>
        <v>91.4</v>
      </c>
      <c r="I18" s="17">
        <f t="shared" si="1"/>
        <v>91.4</v>
      </c>
      <c r="J18" s="17">
        <f t="shared" si="2"/>
        <v>91.4</v>
      </c>
      <c r="K18" s="17">
        <v>0</v>
      </c>
      <c r="L18" s="17">
        <f t="shared" si="3"/>
        <v>91.4</v>
      </c>
      <c r="M18" s="17"/>
    </row>
    <row r="19" spans="1:13" x14ac:dyDescent="0.25">
      <c r="A19" s="14">
        <v>14</v>
      </c>
      <c r="B19" s="15">
        <v>40171</v>
      </c>
      <c r="C19" s="15">
        <v>40200</v>
      </c>
      <c r="D19" s="15"/>
      <c r="E19" s="16" t="s">
        <v>22</v>
      </c>
      <c r="F19" s="17"/>
      <c r="G19" s="17">
        <v>19.88</v>
      </c>
      <c r="H19" s="17">
        <f t="shared" si="0"/>
        <v>111.28</v>
      </c>
      <c r="I19" s="17">
        <f t="shared" si="1"/>
        <v>111.28</v>
      </c>
      <c r="J19" s="17">
        <f t="shared" si="2"/>
        <v>111.28</v>
      </c>
      <c r="K19" s="17">
        <v>0</v>
      </c>
      <c r="L19" s="17">
        <f t="shared" si="3"/>
        <v>111.28</v>
      </c>
      <c r="M19" s="17"/>
    </row>
    <row r="20" spans="1:13" x14ac:dyDescent="0.25">
      <c r="A20" s="14">
        <v>15</v>
      </c>
      <c r="B20" s="15">
        <v>40171</v>
      </c>
      <c r="C20" s="15">
        <v>40169</v>
      </c>
      <c r="D20" s="15"/>
      <c r="E20" s="16" t="s">
        <v>22</v>
      </c>
      <c r="F20" s="17">
        <v>10.67</v>
      </c>
      <c r="G20" s="17"/>
      <c r="H20" s="17">
        <f t="shared" si="0"/>
        <v>100.61</v>
      </c>
      <c r="I20" s="17">
        <f t="shared" si="1"/>
        <v>100.61</v>
      </c>
      <c r="J20" s="17">
        <f t="shared" si="2"/>
        <v>100.61</v>
      </c>
      <c r="K20" s="17">
        <v>0</v>
      </c>
      <c r="L20" s="17">
        <f t="shared" si="3"/>
        <v>100.61</v>
      </c>
      <c r="M20" s="17"/>
    </row>
    <row r="21" spans="1:13" x14ac:dyDescent="0.25">
      <c r="A21" s="14">
        <v>16</v>
      </c>
      <c r="B21" s="15">
        <v>40171</v>
      </c>
      <c r="C21" s="15">
        <v>40137</v>
      </c>
      <c r="D21" s="15"/>
      <c r="E21" s="16" t="s">
        <v>22</v>
      </c>
      <c r="F21" s="17">
        <v>19.88</v>
      </c>
      <c r="G21" s="17"/>
      <c r="H21" s="17">
        <f t="shared" si="0"/>
        <v>80.73</v>
      </c>
      <c r="I21" s="17">
        <f t="shared" si="1"/>
        <v>80.73</v>
      </c>
      <c r="J21" s="17">
        <f t="shared" si="2"/>
        <v>80.73</v>
      </c>
      <c r="K21" s="17">
        <v>0</v>
      </c>
      <c r="L21" s="17">
        <f t="shared" si="3"/>
        <v>80.73</v>
      </c>
      <c r="M21" s="17"/>
    </row>
    <row r="22" spans="1:13" x14ac:dyDescent="0.25">
      <c r="A22" s="14">
        <v>17</v>
      </c>
      <c r="B22" s="15">
        <v>40171</v>
      </c>
      <c r="C22" s="15">
        <v>39955</v>
      </c>
      <c r="D22" s="15"/>
      <c r="E22" s="16" t="s">
        <v>383</v>
      </c>
      <c r="F22" s="17">
        <v>116</v>
      </c>
      <c r="G22" s="17"/>
      <c r="H22" s="17">
        <f t="shared" si="0"/>
        <v>-35.269999999999996</v>
      </c>
      <c r="I22" s="17">
        <f t="shared" si="1"/>
        <v>-35.269999999999996</v>
      </c>
      <c r="J22" s="17">
        <f t="shared" si="2"/>
        <v>-35.269999999999996</v>
      </c>
      <c r="K22" s="17">
        <v>0</v>
      </c>
      <c r="L22" s="17">
        <f t="shared" si="3"/>
        <v>-35.269999999999996</v>
      </c>
      <c r="M22" s="17"/>
    </row>
    <row r="23" spans="1:13" x14ac:dyDescent="0.25">
      <c r="A23" s="14">
        <v>18</v>
      </c>
      <c r="B23" s="15">
        <v>40177</v>
      </c>
      <c r="C23" s="15">
        <v>40200</v>
      </c>
      <c r="D23" s="15"/>
      <c r="E23" s="16" t="s">
        <v>21</v>
      </c>
      <c r="F23" s="17"/>
      <c r="G23" s="17">
        <v>2.62</v>
      </c>
      <c r="H23" s="17">
        <f t="shared" si="0"/>
        <v>-32.65</v>
      </c>
      <c r="I23" s="17">
        <f t="shared" si="1"/>
        <v>-32.65</v>
      </c>
      <c r="J23" s="17">
        <f t="shared" si="2"/>
        <v>-32.65</v>
      </c>
      <c r="K23" s="17">
        <v>0</v>
      </c>
      <c r="L23" s="17">
        <f t="shared" si="3"/>
        <v>-32.65</v>
      </c>
      <c r="M23" s="17"/>
    </row>
    <row r="24" spans="1:13" x14ac:dyDescent="0.25">
      <c r="A24" s="14">
        <v>19</v>
      </c>
      <c r="B24" s="15">
        <v>40200</v>
      </c>
      <c r="C24" s="15"/>
      <c r="D24" s="15">
        <v>40220</v>
      </c>
      <c r="E24" s="16" t="s">
        <v>384</v>
      </c>
      <c r="F24" s="17"/>
      <c r="G24" s="17"/>
      <c r="H24" s="17">
        <f t="shared" si="0"/>
        <v>-32.65</v>
      </c>
      <c r="I24" s="17">
        <f t="shared" si="1"/>
        <v>-32.65</v>
      </c>
      <c r="J24" s="17">
        <f t="shared" si="2"/>
        <v>-32.65</v>
      </c>
      <c r="K24" s="17">
        <v>0</v>
      </c>
      <c r="L24" s="17">
        <f t="shared" si="3"/>
        <v>-32.65</v>
      </c>
      <c r="M24" s="17"/>
    </row>
    <row r="25" spans="1:13" x14ac:dyDescent="0.25">
      <c r="A25" s="14">
        <v>20</v>
      </c>
      <c r="B25" s="15">
        <v>40210</v>
      </c>
      <c r="C25" s="15">
        <v>40232</v>
      </c>
      <c r="D25" s="15"/>
      <c r="E25" s="16" t="s">
        <v>21</v>
      </c>
      <c r="F25" s="17"/>
      <c r="G25" s="17">
        <v>2.62</v>
      </c>
      <c r="H25" s="17">
        <f t="shared" si="0"/>
        <v>-30.029999999999998</v>
      </c>
      <c r="I25" s="17">
        <f t="shared" si="1"/>
        <v>-30.029999999999998</v>
      </c>
      <c r="J25" s="17">
        <f t="shared" si="2"/>
        <v>-30.029999999999998</v>
      </c>
      <c r="K25" s="17">
        <v>0</v>
      </c>
      <c r="L25" s="17">
        <f t="shared" si="3"/>
        <v>-30.029999999999998</v>
      </c>
      <c r="M25" s="17"/>
    </row>
    <row r="26" spans="1:13" x14ac:dyDescent="0.25">
      <c r="A26" s="14">
        <v>21</v>
      </c>
      <c r="B26" s="15">
        <v>40232</v>
      </c>
      <c r="C26" s="15"/>
      <c r="D26" s="15">
        <v>40252</v>
      </c>
      <c r="E26" s="16" t="s">
        <v>385</v>
      </c>
      <c r="F26" s="17"/>
      <c r="G26" s="17"/>
      <c r="H26" s="17">
        <f t="shared" si="0"/>
        <v>-30.029999999999998</v>
      </c>
      <c r="I26" s="17">
        <f t="shared" si="1"/>
        <v>-30.029999999999998</v>
      </c>
      <c r="J26" s="17">
        <f t="shared" si="2"/>
        <v>-30.029999999999998</v>
      </c>
      <c r="K26" s="17">
        <v>0</v>
      </c>
      <c r="L26" s="17">
        <f t="shared" si="3"/>
        <v>-30.029999999999998</v>
      </c>
      <c r="M26" s="17"/>
    </row>
    <row r="27" spans="1:13" x14ac:dyDescent="0.25">
      <c r="A27" s="14">
        <v>22</v>
      </c>
      <c r="B27" s="15">
        <v>40238</v>
      </c>
      <c r="C27" s="15">
        <v>40261</v>
      </c>
      <c r="D27" s="15"/>
      <c r="E27" s="16" t="s">
        <v>21</v>
      </c>
      <c r="F27" s="17"/>
      <c r="G27" s="17">
        <v>0.27</v>
      </c>
      <c r="H27" s="17">
        <f t="shared" si="0"/>
        <v>-29.759999999999998</v>
      </c>
      <c r="I27" s="17">
        <f t="shared" si="1"/>
        <v>-29.759999999999998</v>
      </c>
      <c r="J27" s="17">
        <f t="shared" si="2"/>
        <v>-29.759999999999998</v>
      </c>
      <c r="K27" s="17">
        <v>0</v>
      </c>
      <c r="L27" s="17">
        <f t="shared" si="3"/>
        <v>-29.759999999999998</v>
      </c>
      <c r="M27" s="17"/>
    </row>
    <row r="28" spans="1:13" x14ac:dyDescent="0.25">
      <c r="A28" s="14">
        <v>23</v>
      </c>
      <c r="B28" s="15">
        <v>40240</v>
      </c>
      <c r="C28" s="15">
        <v>40261</v>
      </c>
      <c r="D28" s="15"/>
      <c r="E28" s="16" t="s">
        <v>21</v>
      </c>
      <c r="F28" s="17"/>
      <c r="G28" s="17">
        <v>2.62</v>
      </c>
      <c r="H28" s="17">
        <f t="shared" si="0"/>
        <v>-27.139999999999997</v>
      </c>
      <c r="I28" s="17">
        <f t="shared" si="1"/>
        <v>-27.139999999999997</v>
      </c>
      <c r="J28" s="17">
        <f t="shared" si="2"/>
        <v>-27.139999999999997</v>
      </c>
      <c r="K28" s="17">
        <v>0</v>
      </c>
      <c r="L28" s="17">
        <f t="shared" si="3"/>
        <v>-27.139999999999997</v>
      </c>
      <c r="M28" s="17"/>
    </row>
    <row r="29" spans="1:13" x14ac:dyDescent="0.25">
      <c r="A29" s="14">
        <v>24</v>
      </c>
      <c r="B29" s="15">
        <v>40261</v>
      </c>
      <c r="C29" s="15"/>
      <c r="D29" s="15">
        <v>40281</v>
      </c>
      <c r="E29" s="16" t="s">
        <v>386</v>
      </c>
      <c r="F29" s="17"/>
      <c r="G29" s="17"/>
      <c r="H29" s="17">
        <f t="shared" si="0"/>
        <v>-27.139999999999997</v>
      </c>
      <c r="I29" s="17">
        <f t="shared" si="1"/>
        <v>-27.139999999999997</v>
      </c>
      <c r="J29" s="17">
        <f t="shared" si="2"/>
        <v>-27.139999999999997</v>
      </c>
      <c r="K29" s="17">
        <v>0</v>
      </c>
      <c r="L29" s="17">
        <f t="shared" si="3"/>
        <v>-27.139999999999997</v>
      </c>
      <c r="M29" s="17"/>
    </row>
    <row r="30" spans="1:13" x14ac:dyDescent="0.25">
      <c r="A30" s="14">
        <v>25</v>
      </c>
      <c r="B30" s="15">
        <v>40267</v>
      </c>
      <c r="C30" s="15">
        <v>40290</v>
      </c>
      <c r="D30" s="15"/>
      <c r="E30" s="16" t="s">
        <v>21</v>
      </c>
      <c r="F30" s="17"/>
      <c r="G30" s="17">
        <v>0.27</v>
      </c>
      <c r="H30" s="17">
        <f t="shared" si="0"/>
        <v>-26.869999999999997</v>
      </c>
      <c r="I30" s="17">
        <f t="shared" si="1"/>
        <v>-26.869999999999997</v>
      </c>
      <c r="J30" s="17">
        <f t="shared" si="2"/>
        <v>-26.869999999999997</v>
      </c>
      <c r="K30" s="17">
        <v>0</v>
      </c>
      <c r="L30" s="17">
        <f t="shared" si="3"/>
        <v>-26.869999999999997</v>
      </c>
      <c r="M30" s="17"/>
    </row>
    <row r="31" spans="1:13" x14ac:dyDescent="0.25">
      <c r="A31" s="14">
        <v>26</v>
      </c>
      <c r="B31" s="15">
        <v>40269</v>
      </c>
      <c r="C31" s="15">
        <v>40290</v>
      </c>
      <c r="D31" s="15"/>
      <c r="E31" s="16" t="s">
        <v>21</v>
      </c>
      <c r="F31" s="17"/>
      <c r="G31" s="17">
        <v>2.62</v>
      </c>
      <c r="H31" s="17">
        <f t="shared" si="0"/>
        <v>-24.249999999999996</v>
      </c>
      <c r="I31" s="17">
        <f t="shared" si="1"/>
        <v>-24.249999999999996</v>
      </c>
      <c r="J31" s="17">
        <f t="shared" si="2"/>
        <v>-24.249999999999996</v>
      </c>
      <c r="K31" s="17">
        <v>0</v>
      </c>
      <c r="L31" s="17">
        <f t="shared" si="3"/>
        <v>-24.249999999999996</v>
      </c>
      <c r="M31" s="17"/>
    </row>
    <row r="32" spans="1:13" x14ac:dyDescent="0.25">
      <c r="A32" s="14">
        <v>27</v>
      </c>
      <c r="B32" s="15">
        <v>40290</v>
      </c>
      <c r="C32" s="15"/>
      <c r="D32" s="15">
        <v>40311</v>
      </c>
      <c r="E32" s="16" t="s">
        <v>387</v>
      </c>
      <c r="F32" s="17"/>
      <c r="G32" s="17"/>
      <c r="H32" s="17">
        <f t="shared" si="0"/>
        <v>-24.249999999999996</v>
      </c>
      <c r="I32" s="17">
        <f t="shared" si="1"/>
        <v>-24.249999999999996</v>
      </c>
      <c r="J32" s="17">
        <f t="shared" si="2"/>
        <v>-24.249999999999996</v>
      </c>
      <c r="K32" s="17">
        <v>0</v>
      </c>
      <c r="L32" s="17">
        <f t="shared" si="3"/>
        <v>-24.249999999999996</v>
      </c>
      <c r="M32" s="17"/>
    </row>
    <row r="33" spans="1:13" x14ac:dyDescent="0.25">
      <c r="A33" s="14">
        <v>28</v>
      </c>
      <c r="B33" s="15">
        <v>40296</v>
      </c>
      <c r="C33" s="15">
        <v>40322</v>
      </c>
      <c r="D33" s="15"/>
      <c r="E33" s="16" t="s">
        <v>21</v>
      </c>
      <c r="F33" s="17"/>
      <c r="G33" s="17">
        <v>0.27</v>
      </c>
      <c r="H33" s="17">
        <f t="shared" si="0"/>
        <v>-23.979999999999997</v>
      </c>
      <c r="I33" s="17">
        <f t="shared" si="1"/>
        <v>-23.979999999999997</v>
      </c>
      <c r="J33" s="17">
        <f t="shared" si="2"/>
        <v>-23.979999999999997</v>
      </c>
      <c r="K33" s="17">
        <v>0</v>
      </c>
      <c r="L33" s="17">
        <f t="shared" si="3"/>
        <v>-23.979999999999997</v>
      </c>
      <c r="M33" s="17"/>
    </row>
    <row r="34" spans="1:13" x14ac:dyDescent="0.25">
      <c r="A34" s="14">
        <v>29</v>
      </c>
      <c r="B34" s="15">
        <v>40298</v>
      </c>
      <c r="C34" s="15">
        <v>40322</v>
      </c>
      <c r="D34" s="15"/>
      <c r="E34" s="16" t="s">
        <v>21</v>
      </c>
      <c r="F34" s="17"/>
      <c r="G34" s="17">
        <v>2.62</v>
      </c>
      <c r="H34" s="17">
        <f t="shared" si="0"/>
        <v>-21.359999999999996</v>
      </c>
      <c r="I34" s="17">
        <f t="shared" si="1"/>
        <v>-21.359999999999996</v>
      </c>
      <c r="J34" s="17">
        <f t="shared" si="2"/>
        <v>-21.359999999999996</v>
      </c>
      <c r="K34" s="17">
        <v>0</v>
      </c>
      <c r="L34" s="17">
        <f t="shared" si="3"/>
        <v>-21.359999999999996</v>
      </c>
      <c r="M34" s="17"/>
    </row>
    <row r="35" spans="1:13" x14ac:dyDescent="0.25">
      <c r="A35" s="14">
        <v>30</v>
      </c>
      <c r="B35" s="18">
        <v>40322</v>
      </c>
      <c r="C35" s="15"/>
      <c r="D35" s="15">
        <v>40343</v>
      </c>
      <c r="E35" s="16" t="s">
        <v>388</v>
      </c>
      <c r="F35" s="17"/>
      <c r="G35" s="17"/>
      <c r="H35" s="17">
        <f t="shared" si="0"/>
        <v>-21.359999999999996</v>
      </c>
      <c r="I35" s="17">
        <f t="shared" si="1"/>
        <v>-21.359999999999996</v>
      </c>
      <c r="J35" s="17">
        <f t="shared" si="2"/>
        <v>-21.359999999999996</v>
      </c>
      <c r="K35" s="17">
        <v>0</v>
      </c>
      <c r="L35" s="17">
        <f t="shared" si="3"/>
        <v>-21.359999999999996</v>
      </c>
      <c r="M35" s="17"/>
    </row>
    <row r="36" spans="1:13" x14ac:dyDescent="0.25">
      <c r="A36" s="14">
        <v>31</v>
      </c>
      <c r="B36" s="18">
        <v>40325</v>
      </c>
      <c r="C36" s="15">
        <v>40352</v>
      </c>
      <c r="D36" s="15"/>
      <c r="E36" s="16" t="s">
        <v>21</v>
      </c>
      <c r="F36" s="17"/>
      <c r="G36" s="17">
        <v>0.27</v>
      </c>
      <c r="H36" s="17">
        <f t="shared" si="0"/>
        <v>-21.089999999999996</v>
      </c>
      <c r="I36" s="17">
        <f t="shared" si="1"/>
        <v>-21.089999999999996</v>
      </c>
      <c r="J36" s="17">
        <f t="shared" si="2"/>
        <v>-21.089999999999996</v>
      </c>
      <c r="K36" s="17">
        <v>0</v>
      </c>
      <c r="L36" s="17">
        <f t="shared" si="3"/>
        <v>-21.089999999999996</v>
      </c>
      <c r="M36" s="17"/>
    </row>
    <row r="37" spans="1:13" x14ac:dyDescent="0.25">
      <c r="A37" s="14">
        <v>32</v>
      </c>
      <c r="B37" s="15">
        <v>40325</v>
      </c>
      <c r="C37" s="15"/>
      <c r="D37" s="15"/>
      <c r="E37" s="16" t="s">
        <v>389</v>
      </c>
      <c r="F37" s="17"/>
      <c r="G37" s="17"/>
      <c r="H37" s="17">
        <f t="shared" si="0"/>
        <v>-21.089999999999996</v>
      </c>
      <c r="I37" s="17">
        <f t="shared" si="1"/>
        <v>-21.089999999999996</v>
      </c>
      <c r="J37" s="17">
        <f t="shared" si="2"/>
        <v>-21.089999999999996</v>
      </c>
      <c r="K37" s="17">
        <v>0</v>
      </c>
      <c r="L37" s="17">
        <f t="shared" si="3"/>
        <v>-21.089999999999996</v>
      </c>
      <c r="M37" s="17"/>
    </row>
    <row r="38" spans="1:13" x14ac:dyDescent="0.25">
      <c r="A38" s="14">
        <v>33</v>
      </c>
      <c r="B38" s="15">
        <v>40352</v>
      </c>
      <c r="C38" s="15"/>
      <c r="D38" s="15">
        <v>40373</v>
      </c>
      <c r="E38" s="16" t="s">
        <v>390</v>
      </c>
      <c r="F38" s="17"/>
      <c r="G38" s="17"/>
      <c r="H38" s="17">
        <f t="shared" si="0"/>
        <v>-21.089999999999996</v>
      </c>
      <c r="I38" s="17">
        <f t="shared" si="1"/>
        <v>-21.089999999999996</v>
      </c>
      <c r="J38" s="17">
        <f t="shared" si="2"/>
        <v>-21.089999999999996</v>
      </c>
      <c r="K38" s="17">
        <v>0</v>
      </c>
      <c r="L38" s="17">
        <f t="shared" si="3"/>
        <v>-21.089999999999996</v>
      </c>
      <c r="M38" s="17"/>
    </row>
    <row r="39" spans="1:13" x14ac:dyDescent="0.25">
      <c r="A39" s="14">
        <v>34</v>
      </c>
      <c r="B39" s="15">
        <v>40383</v>
      </c>
      <c r="C39" s="15"/>
      <c r="D39" s="15">
        <v>40402</v>
      </c>
      <c r="E39" s="16" t="s">
        <v>390</v>
      </c>
      <c r="F39" s="17"/>
      <c r="G39" s="17"/>
      <c r="H39" s="17">
        <f t="shared" si="0"/>
        <v>-21.089999999999996</v>
      </c>
      <c r="I39" s="17">
        <f t="shared" si="1"/>
        <v>-21.089999999999996</v>
      </c>
      <c r="J39" s="17">
        <f t="shared" si="2"/>
        <v>-21.089999999999996</v>
      </c>
      <c r="K39" s="17">
        <v>0</v>
      </c>
      <c r="L39" s="17">
        <f t="shared" si="3"/>
        <v>-21.089999999999996</v>
      </c>
      <c r="M39" s="17"/>
    </row>
    <row r="40" spans="1:13" x14ac:dyDescent="0.25">
      <c r="A40" s="37"/>
      <c r="B40" s="38"/>
      <c r="C40" s="38"/>
      <c r="D40" s="38"/>
      <c r="E40" s="39"/>
      <c r="F40" s="40"/>
      <c r="G40" s="40"/>
      <c r="H40" s="40"/>
      <c r="I40" s="40"/>
      <c r="J40" s="40"/>
      <c r="K40" s="40"/>
      <c r="L40" s="40"/>
    </row>
    <row r="41" spans="1:13" x14ac:dyDescent="0.25">
      <c r="B41" s="1"/>
      <c r="C41" s="1"/>
      <c r="D41" s="2"/>
      <c r="E41" s="6" t="s">
        <v>6</v>
      </c>
      <c r="F41" s="5"/>
      <c r="G41" s="5"/>
      <c r="H41" s="9" t="s">
        <v>7</v>
      </c>
      <c r="I41" s="9" t="s">
        <v>8</v>
      </c>
    </row>
    <row r="42" spans="1:13" x14ac:dyDescent="0.25">
      <c r="B42" s="1"/>
      <c r="C42" s="1"/>
      <c r="D42" s="2"/>
      <c r="E42" s="5"/>
      <c r="F42" s="5"/>
      <c r="G42" s="5"/>
      <c r="H42" s="10" t="s">
        <v>3</v>
      </c>
      <c r="I42" s="10" t="s">
        <v>4</v>
      </c>
    </row>
    <row r="43" spans="1:13" x14ac:dyDescent="0.25">
      <c r="B43" s="1"/>
      <c r="C43" s="1"/>
      <c r="D43" s="2"/>
      <c r="E43" s="7" t="s">
        <v>178</v>
      </c>
      <c r="F43" s="8"/>
      <c r="G43" s="8"/>
      <c r="H43" s="3">
        <f>+H39</f>
        <v>-21.089999999999996</v>
      </c>
      <c r="I43" s="3">
        <f>+J39</f>
        <v>-21.089999999999996</v>
      </c>
    </row>
    <row r="44" spans="1:13" x14ac:dyDescent="0.25">
      <c r="E44" s="5"/>
      <c r="F44" s="5"/>
      <c r="G44" s="5"/>
      <c r="H44" s="5"/>
      <c r="I44" s="5"/>
    </row>
  </sheetData>
  <mergeCells count="14">
    <mergeCell ref="J3:J5"/>
    <mergeCell ref="K3:K5"/>
    <mergeCell ref="L3:L5"/>
    <mergeCell ref="M3:M5"/>
    <mergeCell ref="A1:M1"/>
    <mergeCell ref="A3:A5"/>
    <mergeCell ref="B3:B5"/>
    <mergeCell ref="C3:C5"/>
    <mergeCell ref="D3:D5"/>
    <mergeCell ref="E3:E5"/>
    <mergeCell ref="F3:F5"/>
    <mergeCell ref="G3:G5"/>
    <mergeCell ref="H3:H5"/>
    <mergeCell ref="I3:I5"/>
  </mergeCells>
  <pageMargins left="0.25" right="0.25" top="0.75" bottom="0.75" header="0.3" footer="0.3"/>
  <pageSetup paperSize="5" orientation="landscape" r:id="rId1"/>
  <headerFooter>
    <oddFooter>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4"/>
  <sheetViews>
    <sheetView view="pageLayout" zoomScaleNormal="100" workbookViewId="0">
      <selection sqref="A1:M1"/>
    </sheetView>
  </sheetViews>
  <sheetFormatPr defaultColWidth="9.140625" defaultRowHeight="15" x14ac:dyDescent="0.25"/>
  <cols>
    <col min="1" max="1" width="5.7109375" customWidth="1"/>
    <col min="2" max="3" width="8.28515625" customWidth="1"/>
    <col min="4" max="4" width="8.85546875" customWidth="1"/>
    <col min="5" max="5" width="22.7109375" customWidth="1"/>
    <col min="6" max="11" width="8.85546875" customWidth="1"/>
    <col min="12" max="12" width="9.42578125" customWidth="1"/>
    <col min="13" max="13" width="54.85546875" customWidth="1"/>
  </cols>
  <sheetData>
    <row r="1" spans="1:13" x14ac:dyDescent="0.25">
      <c r="A1" s="48" t="s">
        <v>391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</row>
    <row r="2" spans="1:13" x14ac:dyDescent="0.25">
      <c r="A2" s="4"/>
      <c r="B2" s="4"/>
    </row>
    <row r="3" spans="1:13" ht="15" customHeight="1" x14ac:dyDescent="0.25">
      <c r="A3" s="45" t="s">
        <v>10</v>
      </c>
      <c r="B3" s="45" t="s">
        <v>11</v>
      </c>
      <c r="C3" s="45" t="s">
        <v>12</v>
      </c>
      <c r="D3" s="45" t="s">
        <v>19</v>
      </c>
      <c r="E3" s="45" t="s">
        <v>13</v>
      </c>
      <c r="F3" s="45" t="s">
        <v>14</v>
      </c>
      <c r="G3" s="45" t="s">
        <v>15</v>
      </c>
      <c r="H3" s="45" t="s">
        <v>16</v>
      </c>
      <c r="I3" s="45" t="s">
        <v>17</v>
      </c>
      <c r="J3" s="45" t="s">
        <v>18</v>
      </c>
      <c r="K3" s="45" t="s">
        <v>97</v>
      </c>
      <c r="L3" s="45" t="s">
        <v>98</v>
      </c>
      <c r="M3" s="45" t="s">
        <v>99</v>
      </c>
    </row>
    <row r="4" spans="1:13" ht="15" customHeight="1" x14ac:dyDescent="0.25">
      <c r="A4" s="46"/>
      <c r="B4" s="46"/>
      <c r="C4" s="46"/>
      <c r="D4" s="46"/>
      <c r="E4" s="46"/>
      <c r="F4" s="46" t="s">
        <v>1</v>
      </c>
      <c r="G4" s="46" t="s">
        <v>2</v>
      </c>
      <c r="H4" s="46"/>
      <c r="I4" s="46"/>
      <c r="J4" s="46"/>
      <c r="K4" s="46" t="s">
        <v>100</v>
      </c>
      <c r="L4" s="46"/>
      <c r="M4" s="46"/>
    </row>
    <row r="5" spans="1:13" x14ac:dyDescent="0.25">
      <c r="A5" s="47"/>
      <c r="B5" s="47"/>
      <c r="C5" s="47"/>
      <c r="D5" s="47"/>
      <c r="E5" s="47"/>
      <c r="F5" s="47"/>
      <c r="G5" s="47"/>
      <c r="H5" s="47"/>
      <c r="I5" s="47"/>
      <c r="J5" s="47"/>
      <c r="K5" s="47" t="s">
        <v>101</v>
      </c>
      <c r="L5" s="47"/>
      <c r="M5" s="47"/>
    </row>
    <row r="6" spans="1:13" x14ac:dyDescent="0.25">
      <c r="A6" s="14">
        <v>1</v>
      </c>
      <c r="B6" s="15"/>
      <c r="C6" s="15"/>
      <c r="D6" s="16"/>
      <c r="E6" s="16" t="s">
        <v>0</v>
      </c>
      <c r="F6" s="17"/>
      <c r="G6" s="17"/>
      <c r="H6" s="17">
        <v>315.48</v>
      </c>
      <c r="I6" s="17">
        <v>315.48</v>
      </c>
      <c r="J6" s="17">
        <v>315.48</v>
      </c>
      <c r="K6" s="17">
        <v>0</v>
      </c>
      <c r="L6" s="17">
        <v>315.48</v>
      </c>
      <c r="M6" s="17" t="s">
        <v>392</v>
      </c>
    </row>
    <row r="7" spans="1:13" x14ac:dyDescent="0.25">
      <c r="A7" s="14">
        <v>2</v>
      </c>
      <c r="B7" s="15">
        <v>40086</v>
      </c>
      <c r="C7" s="15"/>
      <c r="D7" s="15">
        <v>40092</v>
      </c>
      <c r="E7" s="16" t="s">
        <v>393</v>
      </c>
      <c r="F7" s="17"/>
      <c r="G7" s="17"/>
      <c r="H7" s="17">
        <f>H6-F7+G7</f>
        <v>315.48</v>
      </c>
      <c r="I7" s="17">
        <f>I6-F7+G7</f>
        <v>315.48</v>
      </c>
      <c r="J7" s="17">
        <f>J6+G7-F7</f>
        <v>315.48</v>
      </c>
      <c r="K7" s="17">
        <v>0</v>
      </c>
      <c r="L7" s="17">
        <f>L6-F7+G7</f>
        <v>315.48</v>
      </c>
      <c r="M7" s="17"/>
    </row>
    <row r="8" spans="1:13" x14ac:dyDescent="0.25">
      <c r="A8" s="14">
        <v>3</v>
      </c>
      <c r="B8" s="15">
        <v>40088</v>
      </c>
      <c r="C8" s="15">
        <v>40114</v>
      </c>
      <c r="D8" s="15"/>
      <c r="E8" s="16" t="s">
        <v>21</v>
      </c>
      <c r="F8" s="17"/>
      <c r="G8" s="17">
        <v>1.8</v>
      </c>
      <c r="H8" s="17">
        <f>H7-F8+G8</f>
        <v>317.28000000000003</v>
      </c>
      <c r="I8" s="17">
        <f>I7-F8+G8</f>
        <v>317.28000000000003</v>
      </c>
      <c r="J8" s="17">
        <f>J7+G8-F8</f>
        <v>317.28000000000003</v>
      </c>
      <c r="K8" s="17">
        <v>0</v>
      </c>
      <c r="L8" s="17">
        <f>L7-F8+G8</f>
        <v>317.28000000000003</v>
      </c>
      <c r="M8" s="17"/>
    </row>
    <row r="9" spans="1:13" x14ac:dyDescent="0.25">
      <c r="A9" s="14">
        <v>4</v>
      </c>
      <c r="B9" s="15">
        <v>40091</v>
      </c>
      <c r="C9" s="15">
        <v>40114</v>
      </c>
      <c r="D9" s="15"/>
      <c r="E9" s="16" t="s">
        <v>32</v>
      </c>
      <c r="F9" s="17">
        <v>68</v>
      </c>
      <c r="G9" s="17"/>
      <c r="H9" s="17">
        <f t="shared" ref="H9:H72" si="0">H8-F9+G9</f>
        <v>249.28000000000003</v>
      </c>
      <c r="I9" s="17">
        <f t="shared" ref="I9:I72" si="1">I8-F9+G9</f>
        <v>249.28000000000003</v>
      </c>
      <c r="J9" s="17">
        <f t="shared" ref="J9:J72" si="2">J8+G9-F9</f>
        <v>249.28000000000003</v>
      </c>
      <c r="K9" s="17">
        <v>0</v>
      </c>
      <c r="L9" s="17">
        <f t="shared" ref="L9:L72" si="3">L8-F9+G9</f>
        <v>249.28000000000003</v>
      </c>
      <c r="M9" s="17"/>
    </row>
    <row r="10" spans="1:13" x14ac:dyDescent="0.25">
      <c r="A10" s="14">
        <v>5</v>
      </c>
      <c r="B10" s="15">
        <v>40091</v>
      </c>
      <c r="C10" s="15">
        <v>40114</v>
      </c>
      <c r="D10" s="15"/>
      <c r="E10" s="16" t="s">
        <v>21</v>
      </c>
      <c r="F10" s="17"/>
      <c r="G10" s="17">
        <v>0.7</v>
      </c>
      <c r="H10" s="17">
        <f t="shared" si="0"/>
        <v>249.98000000000002</v>
      </c>
      <c r="I10" s="17">
        <f t="shared" si="1"/>
        <v>249.98000000000002</v>
      </c>
      <c r="J10" s="17">
        <f t="shared" si="2"/>
        <v>249.98000000000002</v>
      </c>
      <c r="K10" s="17">
        <v>0</v>
      </c>
      <c r="L10" s="17">
        <f t="shared" si="3"/>
        <v>249.98000000000002</v>
      </c>
      <c r="M10" s="17"/>
    </row>
    <row r="11" spans="1:13" x14ac:dyDescent="0.25">
      <c r="A11" s="14">
        <v>6</v>
      </c>
      <c r="B11" s="15">
        <v>40100</v>
      </c>
      <c r="C11" s="15"/>
      <c r="D11" s="15"/>
      <c r="E11" s="16" t="s">
        <v>394</v>
      </c>
      <c r="F11" s="17"/>
      <c r="G11" s="17"/>
      <c r="H11" s="17">
        <f t="shared" si="0"/>
        <v>249.98000000000002</v>
      </c>
      <c r="I11" s="17">
        <f t="shared" si="1"/>
        <v>249.98000000000002</v>
      </c>
      <c r="J11" s="17">
        <f t="shared" si="2"/>
        <v>249.98000000000002</v>
      </c>
      <c r="K11" s="17">
        <v>0</v>
      </c>
      <c r="L11" s="17">
        <f t="shared" si="3"/>
        <v>249.98000000000002</v>
      </c>
      <c r="M11" s="17"/>
    </row>
    <row r="12" spans="1:13" x14ac:dyDescent="0.25">
      <c r="A12" s="14">
        <v>7</v>
      </c>
      <c r="B12" s="15">
        <v>40100</v>
      </c>
      <c r="C12" s="15">
        <v>40114</v>
      </c>
      <c r="D12" s="15"/>
      <c r="E12" s="16" t="s">
        <v>37</v>
      </c>
      <c r="F12" s="17"/>
      <c r="G12" s="17">
        <v>13</v>
      </c>
      <c r="H12" s="17">
        <f t="shared" si="0"/>
        <v>262.98</v>
      </c>
      <c r="I12" s="17">
        <f>I11-F12+G12-13</f>
        <v>249.98000000000002</v>
      </c>
      <c r="J12" s="17">
        <f t="shared" si="2"/>
        <v>262.98</v>
      </c>
      <c r="K12" s="17">
        <v>0</v>
      </c>
      <c r="L12" s="17">
        <f>L11-F12+G12-13</f>
        <v>249.98000000000002</v>
      </c>
      <c r="M12" s="17" t="s">
        <v>395</v>
      </c>
    </row>
    <row r="13" spans="1:13" x14ac:dyDescent="0.25">
      <c r="A13" s="14">
        <v>8</v>
      </c>
      <c r="B13" s="15">
        <v>40106</v>
      </c>
      <c r="C13" s="15"/>
      <c r="D13" s="15">
        <v>40121</v>
      </c>
      <c r="E13" s="16" t="s">
        <v>396</v>
      </c>
      <c r="F13" s="17"/>
      <c r="G13" s="17"/>
      <c r="H13" s="17">
        <f t="shared" si="0"/>
        <v>262.98</v>
      </c>
      <c r="I13" s="17">
        <f t="shared" si="1"/>
        <v>249.98000000000002</v>
      </c>
      <c r="J13" s="17">
        <f t="shared" si="2"/>
        <v>262.98</v>
      </c>
      <c r="K13" s="17">
        <v>0</v>
      </c>
      <c r="L13" s="17">
        <f t="shared" si="3"/>
        <v>249.98000000000002</v>
      </c>
      <c r="M13" s="17"/>
    </row>
    <row r="14" spans="1:13" x14ac:dyDescent="0.25">
      <c r="A14" s="14">
        <v>9</v>
      </c>
      <c r="B14" s="15">
        <v>40114</v>
      </c>
      <c r="C14" s="15">
        <v>40114</v>
      </c>
      <c r="D14" s="15"/>
      <c r="E14" s="16" t="s">
        <v>22</v>
      </c>
      <c r="F14" s="17"/>
      <c r="G14" s="17">
        <v>75.59</v>
      </c>
      <c r="H14" s="17">
        <f t="shared" si="0"/>
        <v>338.57000000000005</v>
      </c>
      <c r="I14" s="17">
        <f t="shared" si="1"/>
        <v>325.57000000000005</v>
      </c>
      <c r="J14" s="17">
        <f t="shared" si="2"/>
        <v>338.57000000000005</v>
      </c>
      <c r="K14" s="17">
        <v>0</v>
      </c>
      <c r="L14" s="17">
        <f t="shared" si="3"/>
        <v>325.57000000000005</v>
      </c>
      <c r="M14" s="17"/>
    </row>
    <row r="15" spans="1:13" x14ac:dyDescent="0.25">
      <c r="A15" s="14">
        <v>10</v>
      </c>
      <c r="B15" s="15">
        <v>40114</v>
      </c>
      <c r="C15" s="15"/>
      <c r="D15" s="15">
        <v>40134</v>
      </c>
      <c r="E15" s="16" t="s">
        <v>397</v>
      </c>
      <c r="F15" s="17"/>
      <c r="G15" s="17"/>
      <c r="H15" s="17">
        <f t="shared" si="0"/>
        <v>338.57000000000005</v>
      </c>
      <c r="I15" s="17">
        <f t="shared" si="1"/>
        <v>325.57000000000005</v>
      </c>
      <c r="J15" s="17">
        <f t="shared" si="2"/>
        <v>338.57000000000005</v>
      </c>
      <c r="K15" s="17">
        <v>0</v>
      </c>
      <c r="L15" s="17">
        <f t="shared" si="3"/>
        <v>325.57000000000005</v>
      </c>
      <c r="M15" s="17" t="s">
        <v>398</v>
      </c>
    </row>
    <row r="16" spans="1:13" x14ac:dyDescent="0.25">
      <c r="A16" s="14">
        <v>11</v>
      </c>
      <c r="B16" s="15">
        <v>40115</v>
      </c>
      <c r="C16" s="15"/>
      <c r="D16" s="15"/>
      <c r="E16" s="16" t="s">
        <v>399</v>
      </c>
      <c r="F16" s="17"/>
      <c r="G16" s="17"/>
      <c r="H16" s="17">
        <f t="shared" si="0"/>
        <v>338.57000000000005</v>
      </c>
      <c r="I16" s="17">
        <f>I15-F16+G16-181.59</f>
        <v>143.98000000000005</v>
      </c>
      <c r="J16" s="17">
        <f t="shared" si="2"/>
        <v>338.57000000000005</v>
      </c>
      <c r="K16" s="17">
        <v>181.59</v>
      </c>
      <c r="L16" s="17">
        <f t="shared" si="3"/>
        <v>325.57000000000005</v>
      </c>
      <c r="M16" s="17" t="s">
        <v>400</v>
      </c>
    </row>
    <row r="17" spans="1:13" x14ac:dyDescent="0.25">
      <c r="A17" s="14">
        <v>12</v>
      </c>
      <c r="B17" s="15">
        <v>40115</v>
      </c>
      <c r="C17" s="15"/>
      <c r="D17" s="15">
        <v>40120</v>
      </c>
      <c r="E17" s="16" t="s">
        <v>401</v>
      </c>
      <c r="F17" s="17"/>
      <c r="G17" s="17"/>
      <c r="H17" s="17">
        <f t="shared" si="0"/>
        <v>338.57000000000005</v>
      </c>
      <c r="I17" s="17">
        <f t="shared" si="1"/>
        <v>143.98000000000005</v>
      </c>
      <c r="J17" s="17">
        <f t="shared" si="2"/>
        <v>338.57000000000005</v>
      </c>
      <c r="K17" s="17">
        <v>181.59</v>
      </c>
      <c r="L17" s="17">
        <f t="shared" si="3"/>
        <v>325.57000000000005</v>
      </c>
      <c r="M17" s="17"/>
    </row>
    <row r="18" spans="1:13" x14ac:dyDescent="0.25">
      <c r="A18" s="14">
        <v>13</v>
      </c>
      <c r="B18" s="15">
        <v>40119</v>
      </c>
      <c r="C18" s="15">
        <v>40147</v>
      </c>
      <c r="D18" s="15"/>
      <c r="E18" s="16" t="s">
        <v>21</v>
      </c>
      <c r="F18" s="17"/>
      <c r="G18" s="17">
        <v>1.1200000000000001</v>
      </c>
      <c r="H18" s="17">
        <f t="shared" si="0"/>
        <v>339.69000000000005</v>
      </c>
      <c r="I18" s="17">
        <f t="shared" si="1"/>
        <v>145.10000000000005</v>
      </c>
      <c r="J18" s="17">
        <f t="shared" si="2"/>
        <v>339.69000000000005</v>
      </c>
      <c r="K18" s="17">
        <v>181.59</v>
      </c>
      <c r="L18" s="17">
        <f t="shared" si="3"/>
        <v>326.69000000000005</v>
      </c>
      <c r="M18" s="17"/>
    </row>
    <row r="19" spans="1:13" x14ac:dyDescent="0.25">
      <c r="A19" s="14">
        <v>14</v>
      </c>
      <c r="B19" s="15">
        <v>40120</v>
      </c>
      <c r="C19" s="15"/>
      <c r="D19" s="15"/>
      <c r="E19" s="16" t="s">
        <v>402</v>
      </c>
      <c r="F19" s="17"/>
      <c r="G19" s="17"/>
      <c r="H19" s="17">
        <f t="shared" si="0"/>
        <v>339.69000000000005</v>
      </c>
      <c r="I19" s="17">
        <f t="shared" si="1"/>
        <v>145.10000000000005</v>
      </c>
      <c r="J19" s="17">
        <f t="shared" si="2"/>
        <v>339.69000000000005</v>
      </c>
      <c r="K19" s="17">
        <v>181.59</v>
      </c>
      <c r="L19" s="17">
        <f t="shared" si="3"/>
        <v>326.69000000000005</v>
      </c>
      <c r="M19" s="17"/>
    </row>
    <row r="20" spans="1:13" x14ac:dyDescent="0.25">
      <c r="A20" s="14">
        <v>15</v>
      </c>
      <c r="B20" s="15">
        <v>40120</v>
      </c>
      <c r="C20" s="15">
        <v>40147</v>
      </c>
      <c r="D20" s="15"/>
      <c r="E20" s="16" t="s">
        <v>28</v>
      </c>
      <c r="F20" s="17"/>
      <c r="G20" s="17">
        <v>37</v>
      </c>
      <c r="H20" s="17">
        <f t="shared" si="0"/>
        <v>376.69000000000005</v>
      </c>
      <c r="I20" s="17">
        <f>I19-F20+G20</f>
        <v>182.10000000000005</v>
      </c>
      <c r="J20" s="17">
        <f t="shared" si="2"/>
        <v>376.69000000000005</v>
      </c>
      <c r="K20" s="17">
        <v>181.59</v>
      </c>
      <c r="L20" s="17">
        <f>L19-F20+G20</f>
        <v>363.69000000000005</v>
      </c>
      <c r="M20" s="17"/>
    </row>
    <row r="21" spans="1:13" x14ac:dyDescent="0.25">
      <c r="A21" s="14">
        <v>16</v>
      </c>
      <c r="B21" s="15">
        <v>40120</v>
      </c>
      <c r="C21" s="15">
        <v>40147</v>
      </c>
      <c r="D21" s="15"/>
      <c r="E21" s="16" t="s">
        <v>29</v>
      </c>
      <c r="F21" s="17"/>
      <c r="G21" s="17">
        <v>100</v>
      </c>
      <c r="H21" s="17">
        <f t="shared" si="0"/>
        <v>476.69000000000005</v>
      </c>
      <c r="I21" s="17">
        <f t="shared" si="1"/>
        <v>282.10000000000002</v>
      </c>
      <c r="J21" s="17">
        <f t="shared" si="2"/>
        <v>476.69000000000005</v>
      </c>
      <c r="K21" s="17">
        <v>181.59</v>
      </c>
      <c r="L21" s="17">
        <f t="shared" si="3"/>
        <v>463.69000000000005</v>
      </c>
      <c r="M21" s="17"/>
    </row>
    <row r="22" spans="1:13" x14ac:dyDescent="0.25">
      <c r="A22" s="14">
        <v>17</v>
      </c>
      <c r="B22" s="15">
        <v>40147</v>
      </c>
      <c r="C22" s="15">
        <v>40147</v>
      </c>
      <c r="D22" s="15"/>
      <c r="E22" s="16" t="s">
        <v>22</v>
      </c>
      <c r="F22" s="17"/>
      <c r="G22" s="17">
        <v>90.51</v>
      </c>
      <c r="H22" s="17">
        <f t="shared" si="0"/>
        <v>567.20000000000005</v>
      </c>
      <c r="I22" s="17">
        <f t="shared" si="1"/>
        <v>372.61</v>
      </c>
      <c r="J22" s="17">
        <f t="shared" si="2"/>
        <v>567.20000000000005</v>
      </c>
      <c r="K22" s="17">
        <v>181.59</v>
      </c>
      <c r="L22" s="17">
        <f t="shared" si="3"/>
        <v>554.20000000000005</v>
      </c>
      <c r="M22" s="17"/>
    </row>
    <row r="23" spans="1:13" x14ac:dyDescent="0.25">
      <c r="A23" s="14">
        <v>18</v>
      </c>
      <c r="B23" s="15">
        <v>40147</v>
      </c>
      <c r="C23" s="15"/>
      <c r="D23" s="15">
        <v>40165</v>
      </c>
      <c r="E23" s="16" t="s">
        <v>403</v>
      </c>
      <c r="F23" s="17"/>
      <c r="G23" s="17"/>
      <c r="H23" s="17">
        <v>662.2</v>
      </c>
      <c r="I23" s="17">
        <f t="shared" si="1"/>
        <v>372.61</v>
      </c>
      <c r="J23" s="17">
        <v>662.2</v>
      </c>
      <c r="K23" s="17">
        <v>181.59</v>
      </c>
      <c r="L23" s="17">
        <f t="shared" si="3"/>
        <v>554.20000000000005</v>
      </c>
      <c r="M23" s="17" t="s">
        <v>404</v>
      </c>
    </row>
    <row r="24" spans="1:13" x14ac:dyDescent="0.25">
      <c r="A24" s="58">
        <v>19</v>
      </c>
      <c r="B24" s="60">
        <v>40157</v>
      </c>
      <c r="C24" s="60">
        <v>40176</v>
      </c>
      <c r="D24" s="60"/>
      <c r="E24" s="61" t="s">
        <v>31</v>
      </c>
      <c r="F24" s="56">
        <v>640</v>
      </c>
      <c r="G24" s="56"/>
      <c r="H24" s="56">
        <v>-72.8</v>
      </c>
      <c r="I24" s="56">
        <f t="shared" si="1"/>
        <v>-267.39</v>
      </c>
      <c r="J24" s="56">
        <v>-72.8</v>
      </c>
      <c r="K24" s="56">
        <v>181.59</v>
      </c>
      <c r="L24" s="56">
        <f t="shared" si="3"/>
        <v>-85.799999999999955</v>
      </c>
      <c r="M24" s="50" t="s">
        <v>405</v>
      </c>
    </row>
    <row r="25" spans="1:13" x14ac:dyDescent="0.25">
      <c r="A25" s="59"/>
      <c r="B25" s="59"/>
      <c r="C25" s="59"/>
      <c r="D25" s="59"/>
      <c r="E25" s="57"/>
      <c r="F25" s="57"/>
      <c r="G25" s="57"/>
      <c r="H25" s="57"/>
      <c r="I25" s="57"/>
      <c r="J25" s="57"/>
      <c r="K25" s="57"/>
      <c r="L25" s="57"/>
      <c r="M25" s="51"/>
    </row>
    <row r="26" spans="1:13" x14ac:dyDescent="0.25">
      <c r="A26" s="14">
        <v>20</v>
      </c>
      <c r="B26" s="15">
        <v>40168</v>
      </c>
      <c r="C26" s="15"/>
      <c r="D26" s="15">
        <v>40185</v>
      </c>
      <c r="E26" s="16" t="s">
        <v>406</v>
      </c>
      <c r="F26" s="17"/>
      <c r="G26" s="17"/>
      <c r="H26" s="17">
        <f>H24-F26+G26</f>
        <v>-72.8</v>
      </c>
      <c r="I26" s="17">
        <f>I24-F26+G26</f>
        <v>-267.39</v>
      </c>
      <c r="J26" s="17">
        <f>J24+G26-F26</f>
        <v>-72.8</v>
      </c>
      <c r="K26" s="17">
        <v>181.59</v>
      </c>
      <c r="L26" s="17">
        <f>L24-F26+G26</f>
        <v>-85.799999999999955</v>
      </c>
      <c r="M26" s="17"/>
    </row>
    <row r="27" spans="1:13" x14ac:dyDescent="0.25">
      <c r="A27" s="14">
        <v>21</v>
      </c>
      <c r="B27" s="15">
        <v>40176</v>
      </c>
      <c r="C27" s="15">
        <v>40176</v>
      </c>
      <c r="D27" s="15"/>
      <c r="E27" s="16" t="s">
        <v>22</v>
      </c>
      <c r="F27" s="17"/>
      <c r="G27" s="17">
        <v>158.09</v>
      </c>
      <c r="H27" s="17">
        <f t="shared" si="0"/>
        <v>85.29</v>
      </c>
      <c r="I27" s="17">
        <f t="shared" si="1"/>
        <v>-109.29999999999998</v>
      </c>
      <c r="J27" s="17">
        <f t="shared" si="2"/>
        <v>85.29</v>
      </c>
      <c r="K27" s="17">
        <v>181.59</v>
      </c>
      <c r="L27" s="17">
        <f t="shared" si="3"/>
        <v>72.290000000000049</v>
      </c>
      <c r="M27" s="17"/>
    </row>
    <row r="28" spans="1:13" x14ac:dyDescent="0.25">
      <c r="A28" s="14">
        <v>22</v>
      </c>
      <c r="B28" s="15">
        <v>40176</v>
      </c>
      <c r="C28" s="15"/>
      <c r="D28" s="15">
        <v>40198</v>
      </c>
      <c r="E28" s="16" t="s">
        <v>407</v>
      </c>
      <c r="F28" s="17"/>
      <c r="G28" s="17"/>
      <c r="H28" s="17">
        <f t="shared" si="0"/>
        <v>85.29</v>
      </c>
      <c r="I28" s="17">
        <f t="shared" si="1"/>
        <v>-109.29999999999998</v>
      </c>
      <c r="J28" s="17">
        <f t="shared" si="2"/>
        <v>85.29</v>
      </c>
      <c r="K28" s="17">
        <v>181.59</v>
      </c>
      <c r="L28" s="17">
        <f t="shared" si="3"/>
        <v>72.290000000000049</v>
      </c>
      <c r="M28" s="17" t="s">
        <v>408</v>
      </c>
    </row>
    <row r="29" spans="1:13" x14ac:dyDescent="0.25">
      <c r="A29" s="14">
        <v>23</v>
      </c>
      <c r="B29" s="15">
        <v>40206</v>
      </c>
      <c r="C29" s="15">
        <v>40206</v>
      </c>
      <c r="D29" s="15"/>
      <c r="E29" s="16" t="s">
        <v>22</v>
      </c>
      <c r="F29" s="17"/>
      <c r="G29" s="17">
        <v>118.93</v>
      </c>
      <c r="H29" s="17">
        <f t="shared" si="0"/>
        <v>204.22000000000003</v>
      </c>
      <c r="I29" s="17">
        <f t="shared" si="1"/>
        <v>9.6300000000000239</v>
      </c>
      <c r="J29" s="17">
        <f t="shared" si="2"/>
        <v>204.22000000000003</v>
      </c>
      <c r="K29" s="17">
        <v>181.59</v>
      </c>
      <c r="L29" s="17">
        <f t="shared" si="3"/>
        <v>191.22000000000006</v>
      </c>
      <c r="M29" s="17"/>
    </row>
    <row r="30" spans="1:13" x14ac:dyDescent="0.25">
      <c r="A30" s="14">
        <v>24</v>
      </c>
      <c r="B30" s="15">
        <v>40206</v>
      </c>
      <c r="C30" s="15"/>
      <c r="D30" s="15">
        <v>40227</v>
      </c>
      <c r="E30" s="16" t="s">
        <v>409</v>
      </c>
      <c r="F30" s="17"/>
      <c r="G30" s="17"/>
      <c r="H30" s="17">
        <v>299.22000000000003</v>
      </c>
      <c r="I30" s="17">
        <f t="shared" si="1"/>
        <v>9.6300000000000239</v>
      </c>
      <c r="J30" s="17">
        <v>299.22000000000003</v>
      </c>
      <c r="K30" s="17">
        <v>181.59</v>
      </c>
      <c r="L30" s="17">
        <f t="shared" si="3"/>
        <v>191.22000000000006</v>
      </c>
      <c r="M30" s="17" t="s">
        <v>410</v>
      </c>
    </row>
    <row r="31" spans="1:13" x14ac:dyDescent="0.25">
      <c r="A31" s="14">
        <v>25</v>
      </c>
      <c r="B31" s="15">
        <v>40238</v>
      </c>
      <c r="C31" s="15">
        <v>40238</v>
      </c>
      <c r="D31" s="15"/>
      <c r="E31" s="16" t="s">
        <v>22</v>
      </c>
      <c r="F31" s="17"/>
      <c r="G31" s="17">
        <v>105.01</v>
      </c>
      <c r="H31" s="17">
        <v>309.23</v>
      </c>
      <c r="I31" s="17">
        <f t="shared" si="1"/>
        <v>114.64000000000003</v>
      </c>
      <c r="J31" s="17">
        <v>309.23</v>
      </c>
      <c r="K31" s="17">
        <v>181.59</v>
      </c>
      <c r="L31" s="17">
        <f t="shared" si="3"/>
        <v>296.23000000000008</v>
      </c>
      <c r="M31" s="17" t="s">
        <v>411</v>
      </c>
    </row>
    <row r="32" spans="1:13" x14ac:dyDescent="0.25">
      <c r="A32" s="14">
        <v>26</v>
      </c>
      <c r="B32" s="15">
        <v>40238</v>
      </c>
      <c r="C32" s="15"/>
      <c r="D32" s="15">
        <v>40256</v>
      </c>
      <c r="E32" s="16" t="s">
        <v>412</v>
      </c>
      <c r="F32" s="17"/>
      <c r="G32" s="17"/>
      <c r="H32" s="17">
        <f t="shared" si="0"/>
        <v>309.23</v>
      </c>
      <c r="I32" s="17">
        <f t="shared" si="1"/>
        <v>114.64000000000003</v>
      </c>
      <c r="J32" s="17">
        <f t="shared" si="2"/>
        <v>309.23</v>
      </c>
      <c r="K32" s="17">
        <v>181.59</v>
      </c>
      <c r="L32" s="17">
        <f t="shared" si="3"/>
        <v>296.23000000000008</v>
      </c>
      <c r="M32" s="17" t="s">
        <v>413</v>
      </c>
    </row>
    <row r="33" spans="1:13" x14ac:dyDescent="0.25">
      <c r="A33" s="14">
        <v>27</v>
      </c>
      <c r="B33" s="15">
        <v>40242</v>
      </c>
      <c r="C33" s="15">
        <v>40267</v>
      </c>
      <c r="D33" s="15"/>
      <c r="E33" s="16" t="s">
        <v>21</v>
      </c>
      <c r="F33" s="17"/>
      <c r="G33" s="17">
        <v>1.04</v>
      </c>
      <c r="H33" s="17">
        <f t="shared" si="0"/>
        <v>310.27000000000004</v>
      </c>
      <c r="I33" s="17">
        <f t="shared" si="1"/>
        <v>115.68000000000004</v>
      </c>
      <c r="J33" s="17">
        <f t="shared" si="2"/>
        <v>310.27000000000004</v>
      </c>
      <c r="K33" s="17">
        <v>181.59</v>
      </c>
      <c r="L33" s="17">
        <f t="shared" si="3"/>
        <v>297.2700000000001</v>
      </c>
      <c r="M33" s="17"/>
    </row>
    <row r="34" spans="1:13" x14ac:dyDescent="0.25">
      <c r="A34" s="14">
        <v>28</v>
      </c>
      <c r="B34" s="15">
        <v>40259</v>
      </c>
      <c r="C34" s="15"/>
      <c r="D34" s="15">
        <v>40274</v>
      </c>
      <c r="E34" s="16" t="s">
        <v>414</v>
      </c>
      <c r="F34" s="17"/>
      <c r="G34" s="17"/>
      <c r="H34" s="17">
        <f t="shared" si="0"/>
        <v>310.27000000000004</v>
      </c>
      <c r="I34" s="17">
        <f t="shared" si="1"/>
        <v>115.68000000000004</v>
      </c>
      <c r="J34" s="17">
        <f t="shared" si="2"/>
        <v>310.27000000000004</v>
      </c>
      <c r="K34" s="17">
        <v>181.59</v>
      </c>
      <c r="L34" s="17">
        <f t="shared" si="3"/>
        <v>297.2700000000001</v>
      </c>
      <c r="M34" s="17" t="s">
        <v>415</v>
      </c>
    </row>
    <row r="35" spans="1:13" x14ac:dyDescent="0.25">
      <c r="A35" s="14">
        <v>29</v>
      </c>
      <c r="B35" s="15">
        <v>40267</v>
      </c>
      <c r="C35" s="15">
        <v>40247</v>
      </c>
      <c r="D35" s="15"/>
      <c r="E35" s="16" t="s">
        <v>22</v>
      </c>
      <c r="F35" s="17"/>
      <c r="G35" s="17">
        <v>103.65</v>
      </c>
      <c r="H35" s="17">
        <f t="shared" si="0"/>
        <v>413.92000000000007</v>
      </c>
      <c r="I35" s="17">
        <f t="shared" si="1"/>
        <v>219.33000000000004</v>
      </c>
      <c r="J35" s="17">
        <f t="shared" si="2"/>
        <v>413.92000000000007</v>
      </c>
      <c r="K35" s="17">
        <v>181.59</v>
      </c>
      <c r="L35" s="17">
        <f t="shared" si="3"/>
        <v>400.92000000000007</v>
      </c>
      <c r="M35" s="17"/>
    </row>
    <row r="36" spans="1:13" x14ac:dyDescent="0.25">
      <c r="A36" s="14">
        <v>30</v>
      </c>
      <c r="B36" s="15">
        <v>40267</v>
      </c>
      <c r="C36" s="15"/>
      <c r="D36" s="15">
        <v>40287</v>
      </c>
      <c r="E36" s="16" t="s">
        <v>416</v>
      </c>
      <c r="F36" s="17"/>
      <c r="G36" s="17"/>
      <c r="H36" s="17">
        <f t="shared" si="0"/>
        <v>413.92000000000007</v>
      </c>
      <c r="I36" s="17">
        <f t="shared" si="1"/>
        <v>219.33000000000004</v>
      </c>
      <c r="J36" s="17">
        <f t="shared" si="2"/>
        <v>413.92000000000007</v>
      </c>
      <c r="K36" s="17">
        <v>181.59</v>
      </c>
      <c r="L36" s="17">
        <f t="shared" si="3"/>
        <v>400.92000000000007</v>
      </c>
      <c r="M36" s="17" t="s">
        <v>417</v>
      </c>
    </row>
    <row r="37" spans="1:13" x14ac:dyDescent="0.25">
      <c r="A37" s="14">
        <v>31</v>
      </c>
      <c r="B37" s="15">
        <v>40270</v>
      </c>
      <c r="C37" s="15">
        <v>40297</v>
      </c>
      <c r="D37" s="15"/>
      <c r="E37" s="16" t="s">
        <v>32</v>
      </c>
      <c r="F37" s="17">
        <v>100</v>
      </c>
      <c r="G37" s="17"/>
      <c r="H37" s="17">
        <f t="shared" si="0"/>
        <v>313.92000000000007</v>
      </c>
      <c r="I37" s="17">
        <f t="shared" si="1"/>
        <v>119.33000000000004</v>
      </c>
      <c r="J37" s="17">
        <f t="shared" si="2"/>
        <v>313.92000000000007</v>
      </c>
      <c r="K37" s="17">
        <v>181.59</v>
      </c>
      <c r="L37" s="17">
        <f t="shared" si="3"/>
        <v>300.92000000000007</v>
      </c>
      <c r="M37" s="17"/>
    </row>
    <row r="38" spans="1:13" x14ac:dyDescent="0.25">
      <c r="A38" s="14">
        <v>32</v>
      </c>
      <c r="B38" s="15">
        <v>40273</v>
      </c>
      <c r="C38" s="15">
        <v>40297</v>
      </c>
      <c r="D38" s="15"/>
      <c r="E38" s="16" t="s">
        <v>21</v>
      </c>
      <c r="F38" s="17"/>
      <c r="G38" s="17">
        <v>2.09</v>
      </c>
      <c r="H38" s="17">
        <f t="shared" si="0"/>
        <v>316.01000000000005</v>
      </c>
      <c r="I38" s="17">
        <f t="shared" si="1"/>
        <v>121.42000000000004</v>
      </c>
      <c r="J38" s="17">
        <f t="shared" si="2"/>
        <v>316.01000000000005</v>
      </c>
      <c r="K38" s="17">
        <v>181.59</v>
      </c>
      <c r="L38" s="17">
        <f t="shared" si="3"/>
        <v>303.01000000000005</v>
      </c>
      <c r="M38" s="17"/>
    </row>
    <row r="39" spans="1:13" x14ac:dyDescent="0.25">
      <c r="A39" s="14">
        <v>33</v>
      </c>
      <c r="B39" s="15">
        <v>40288</v>
      </c>
      <c r="C39" s="15"/>
      <c r="D39" s="15">
        <v>40303</v>
      </c>
      <c r="E39" s="16" t="s">
        <v>418</v>
      </c>
      <c r="F39" s="17"/>
      <c r="G39" s="17"/>
      <c r="H39" s="17">
        <f t="shared" si="0"/>
        <v>316.01000000000005</v>
      </c>
      <c r="I39" s="17">
        <f t="shared" si="1"/>
        <v>121.42000000000004</v>
      </c>
      <c r="J39" s="17">
        <f t="shared" si="2"/>
        <v>316.01000000000005</v>
      </c>
      <c r="K39" s="17">
        <v>181.59</v>
      </c>
      <c r="L39" s="17">
        <f t="shared" si="3"/>
        <v>303.01000000000005</v>
      </c>
      <c r="M39" s="17" t="s">
        <v>419</v>
      </c>
    </row>
    <row r="40" spans="1:13" x14ac:dyDescent="0.25">
      <c r="A40" s="14">
        <v>34</v>
      </c>
      <c r="B40" s="15">
        <v>40297</v>
      </c>
      <c r="C40" s="15">
        <v>40297</v>
      </c>
      <c r="D40" s="15"/>
      <c r="E40" s="16" t="s">
        <v>22</v>
      </c>
      <c r="F40" s="17"/>
      <c r="G40" s="17">
        <v>90.78</v>
      </c>
      <c r="H40" s="17">
        <f t="shared" si="0"/>
        <v>406.79000000000008</v>
      </c>
      <c r="I40" s="17">
        <f t="shared" si="1"/>
        <v>212.20000000000005</v>
      </c>
      <c r="J40" s="17">
        <f t="shared" si="2"/>
        <v>406.79000000000008</v>
      </c>
      <c r="K40" s="17">
        <v>181.59</v>
      </c>
      <c r="L40" s="17">
        <f t="shared" si="3"/>
        <v>393.79000000000008</v>
      </c>
      <c r="M40" s="17"/>
    </row>
    <row r="41" spans="1:13" x14ac:dyDescent="0.25">
      <c r="A41" s="14">
        <v>35</v>
      </c>
      <c r="B41" s="15">
        <v>40297</v>
      </c>
      <c r="C41" s="15"/>
      <c r="D41" s="15">
        <v>40317</v>
      </c>
      <c r="E41" s="16" t="s">
        <v>420</v>
      </c>
      <c r="F41" s="17"/>
      <c r="G41" s="17"/>
      <c r="H41" s="17">
        <f t="shared" si="0"/>
        <v>406.79000000000008</v>
      </c>
      <c r="I41" s="17">
        <f t="shared" si="1"/>
        <v>212.20000000000005</v>
      </c>
      <c r="J41" s="17">
        <f t="shared" si="2"/>
        <v>406.79000000000008</v>
      </c>
      <c r="K41" s="17">
        <v>181.59</v>
      </c>
      <c r="L41" s="17">
        <f t="shared" si="3"/>
        <v>393.79000000000008</v>
      </c>
      <c r="M41" s="17" t="s">
        <v>421</v>
      </c>
    </row>
    <row r="42" spans="1:13" x14ac:dyDescent="0.25">
      <c r="A42" s="14">
        <v>36</v>
      </c>
      <c r="B42" s="15">
        <v>40298</v>
      </c>
      <c r="C42" s="15"/>
      <c r="D42" s="15">
        <v>40308</v>
      </c>
      <c r="E42" s="16" t="s">
        <v>422</v>
      </c>
      <c r="F42" s="17"/>
      <c r="G42" s="17"/>
      <c r="H42" s="17">
        <f t="shared" si="0"/>
        <v>406.79000000000008</v>
      </c>
      <c r="I42" s="17">
        <f t="shared" si="1"/>
        <v>212.20000000000005</v>
      </c>
      <c r="J42" s="17">
        <f t="shared" si="2"/>
        <v>406.79000000000008</v>
      </c>
      <c r="K42" s="17">
        <v>181.59</v>
      </c>
      <c r="L42" s="17">
        <f t="shared" si="3"/>
        <v>393.79000000000008</v>
      </c>
      <c r="M42" s="17" t="s">
        <v>419</v>
      </c>
    </row>
    <row r="43" spans="1:13" x14ac:dyDescent="0.25">
      <c r="A43" s="14">
        <v>37</v>
      </c>
      <c r="B43" s="15">
        <v>40302</v>
      </c>
      <c r="C43" s="15">
        <v>40326</v>
      </c>
      <c r="D43" s="15"/>
      <c r="E43" s="16" t="s">
        <v>21</v>
      </c>
      <c r="F43" s="17"/>
      <c r="G43" s="17">
        <v>3.14</v>
      </c>
      <c r="H43" s="17">
        <f t="shared" si="0"/>
        <v>409.93000000000006</v>
      </c>
      <c r="I43" s="17">
        <f t="shared" si="1"/>
        <v>215.34000000000003</v>
      </c>
      <c r="J43" s="17">
        <f t="shared" si="2"/>
        <v>409.93000000000006</v>
      </c>
      <c r="K43" s="17">
        <v>181.59</v>
      </c>
      <c r="L43" s="17">
        <f t="shared" si="3"/>
        <v>396.93000000000006</v>
      </c>
      <c r="M43" s="17"/>
    </row>
    <row r="44" spans="1:13" x14ac:dyDescent="0.25">
      <c r="A44" s="14">
        <v>38</v>
      </c>
      <c r="B44" s="15">
        <v>40318</v>
      </c>
      <c r="C44" s="15"/>
      <c r="D44" s="15">
        <v>40336</v>
      </c>
      <c r="E44" s="16" t="s">
        <v>423</v>
      </c>
      <c r="F44" s="17"/>
      <c r="G44" s="17"/>
      <c r="H44" s="17">
        <f t="shared" si="0"/>
        <v>409.93000000000006</v>
      </c>
      <c r="I44" s="17">
        <f t="shared" si="1"/>
        <v>215.34000000000003</v>
      </c>
      <c r="J44" s="17">
        <f t="shared" si="2"/>
        <v>409.93000000000006</v>
      </c>
      <c r="K44" s="17">
        <v>181.59</v>
      </c>
      <c r="L44" s="17">
        <f t="shared" si="3"/>
        <v>396.93000000000006</v>
      </c>
      <c r="M44" s="17" t="s">
        <v>424</v>
      </c>
    </row>
    <row r="45" spans="1:13" x14ac:dyDescent="0.25">
      <c r="A45" s="14">
        <v>39</v>
      </c>
      <c r="B45" s="15">
        <v>40326</v>
      </c>
      <c r="C45" s="15">
        <v>40326</v>
      </c>
      <c r="D45" s="15"/>
      <c r="E45" s="16" t="s">
        <v>22</v>
      </c>
      <c r="F45" s="17"/>
      <c r="G45" s="17">
        <v>73.11</v>
      </c>
      <c r="H45" s="17">
        <f t="shared" si="0"/>
        <v>483.04000000000008</v>
      </c>
      <c r="I45" s="17">
        <f t="shared" si="1"/>
        <v>288.45000000000005</v>
      </c>
      <c r="J45" s="17">
        <f t="shared" si="2"/>
        <v>483.04000000000008</v>
      </c>
      <c r="K45" s="17">
        <v>181.59</v>
      </c>
      <c r="L45" s="17">
        <f t="shared" si="3"/>
        <v>470.04000000000008</v>
      </c>
      <c r="M45" s="17"/>
    </row>
    <row r="46" spans="1:13" x14ac:dyDescent="0.25">
      <c r="A46" s="14">
        <v>40</v>
      </c>
      <c r="B46" s="15">
        <v>40326</v>
      </c>
      <c r="C46" s="15"/>
      <c r="D46" s="15">
        <v>40347</v>
      </c>
      <c r="E46" s="16" t="s">
        <v>425</v>
      </c>
      <c r="F46" s="17"/>
      <c r="G46" s="17"/>
      <c r="H46" s="17">
        <f t="shared" si="0"/>
        <v>483.04000000000008</v>
      </c>
      <c r="I46" s="17">
        <f t="shared" si="1"/>
        <v>288.45000000000005</v>
      </c>
      <c r="J46" s="17">
        <f t="shared" si="2"/>
        <v>483.04000000000008</v>
      </c>
      <c r="K46" s="17">
        <v>181.59</v>
      </c>
      <c r="L46" s="17">
        <f t="shared" si="3"/>
        <v>470.04000000000008</v>
      </c>
      <c r="M46" s="17" t="s">
        <v>426</v>
      </c>
    </row>
    <row r="47" spans="1:13" x14ac:dyDescent="0.25">
      <c r="A47" s="14">
        <v>41</v>
      </c>
      <c r="B47" s="15">
        <v>40332</v>
      </c>
      <c r="C47" s="15">
        <v>40358</v>
      </c>
      <c r="D47" s="15"/>
      <c r="E47" s="16" t="s">
        <v>21</v>
      </c>
      <c r="F47" s="17"/>
      <c r="G47" s="17">
        <v>3.14</v>
      </c>
      <c r="H47" s="17">
        <f t="shared" si="0"/>
        <v>486.18000000000006</v>
      </c>
      <c r="I47" s="17">
        <f t="shared" si="1"/>
        <v>291.59000000000003</v>
      </c>
      <c r="J47" s="17">
        <f t="shared" si="2"/>
        <v>486.18000000000006</v>
      </c>
      <c r="K47" s="17">
        <v>181.59</v>
      </c>
      <c r="L47" s="17">
        <f t="shared" si="3"/>
        <v>473.18000000000006</v>
      </c>
      <c r="M47" s="17"/>
    </row>
    <row r="48" spans="1:13" x14ac:dyDescent="0.25">
      <c r="A48" s="14">
        <v>42</v>
      </c>
      <c r="B48" s="18">
        <v>40333</v>
      </c>
      <c r="C48" s="15">
        <v>40358</v>
      </c>
      <c r="D48" s="15"/>
      <c r="E48" s="16" t="s">
        <v>21</v>
      </c>
      <c r="F48" s="17"/>
      <c r="G48" s="17">
        <v>0.93</v>
      </c>
      <c r="H48" s="17">
        <f t="shared" si="0"/>
        <v>487.11000000000007</v>
      </c>
      <c r="I48" s="17">
        <f t="shared" si="1"/>
        <v>292.52000000000004</v>
      </c>
      <c r="J48" s="17">
        <f t="shared" si="2"/>
        <v>487.11000000000007</v>
      </c>
      <c r="K48" s="17">
        <v>181.59</v>
      </c>
      <c r="L48" s="17">
        <f t="shared" si="3"/>
        <v>474.11000000000007</v>
      </c>
      <c r="M48" s="17"/>
    </row>
    <row r="49" spans="1:13" x14ac:dyDescent="0.25">
      <c r="A49" s="14">
        <v>43</v>
      </c>
      <c r="B49" s="15">
        <v>40358</v>
      </c>
      <c r="C49" s="15">
        <v>40358</v>
      </c>
      <c r="D49" s="15"/>
      <c r="E49" s="16" t="s">
        <v>22</v>
      </c>
      <c r="F49" s="17"/>
      <c r="G49" s="17">
        <v>12.44</v>
      </c>
      <c r="H49" s="17">
        <f t="shared" si="0"/>
        <v>499.55000000000007</v>
      </c>
      <c r="I49" s="17">
        <f t="shared" si="1"/>
        <v>304.96000000000004</v>
      </c>
      <c r="J49" s="17">
        <f t="shared" si="2"/>
        <v>499.55000000000007</v>
      </c>
      <c r="K49" s="17">
        <v>181.59</v>
      </c>
      <c r="L49" s="17">
        <f t="shared" si="3"/>
        <v>486.55000000000007</v>
      </c>
      <c r="M49" s="17"/>
    </row>
    <row r="50" spans="1:13" x14ac:dyDescent="0.25">
      <c r="A50" s="14">
        <v>44</v>
      </c>
      <c r="B50" s="15">
        <v>40358</v>
      </c>
      <c r="C50" s="15">
        <v>40358</v>
      </c>
      <c r="D50" s="15"/>
      <c r="E50" s="16" t="s">
        <v>34</v>
      </c>
      <c r="F50" s="17">
        <v>0.08</v>
      </c>
      <c r="G50" s="17"/>
      <c r="H50" s="17">
        <f t="shared" si="0"/>
        <v>499.47000000000008</v>
      </c>
      <c r="I50" s="17">
        <f t="shared" si="1"/>
        <v>304.88000000000005</v>
      </c>
      <c r="J50" s="17">
        <f t="shared" si="2"/>
        <v>499.47000000000008</v>
      </c>
      <c r="K50" s="17">
        <v>181.59</v>
      </c>
      <c r="L50" s="17">
        <f t="shared" si="3"/>
        <v>486.47000000000008</v>
      </c>
      <c r="M50" s="17"/>
    </row>
    <row r="51" spans="1:13" x14ac:dyDescent="0.25">
      <c r="A51" s="14">
        <v>45</v>
      </c>
      <c r="B51" s="15">
        <v>40358</v>
      </c>
      <c r="C51" s="15">
        <v>40358</v>
      </c>
      <c r="D51" s="15"/>
      <c r="E51" s="16" t="s">
        <v>46</v>
      </c>
      <c r="F51" s="17">
        <v>100</v>
      </c>
      <c r="G51" s="17"/>
      <c r="H51" s="17">
        <f t="shared" si="0"/>
        <v>399.47000000000008</v>
      </c>
      <c r="I51" s="17">
        <f t="shared" si="1"/>
        <v>204.88000000000005</v>
      </c>
      <c r="J51" s="17">
        <f t="shared" si="2"/>
        <v>399.47000000000008</v>
      </c>
      <c r="K51" s="17">
        <v>181.59</v>
      </c>
      <c r="L51" s="17">
        <f t="shared" si="3"/>
        <v>386.47000000000008</v>
      </c>
      <c r="M51" s="17"/>
    </row>
    <row r="52" spans="1:13" x14ac:dyDescent="0.25">
      <c r="A52" s="14">
        <v>46</v>
      </c>
      <c r="B52" s="15">
        <v>40358</v>
      </c>
      <c r="C52" s="15"/>
      <c r="D52" s="15">
        <v>40379</v>
      </c>
      <c r="E52" s="16" t="s">
        <v>427</v>
      </c>
      <c r="F52" s="17"/>
      <c r="G52" s="17"/>
      <c r="H52" s="17">
        <f t="shared" si="0"/>
        <v>399.47000000000008</v>
      </c>
      <c r="I52" s="17">
        <f t="shared" si="1"/>
        <v>204.88000000000005</v>
      </c>
      <c r="J52" s="17">
        <f t="shared" si="2"/>
        <v>399.47000000000008</v>
      </c>
      <c r="K52" s="17">
        <v>181.59</v>
      </c>
      <c r="L52" s="17">
        <f t="shared" si="3"/>
        <v>386.47000000000008</v>
      </c>
      <c r="M52" s="17" t="s">
        <v>428</v>
      </c>
    </row>
    <row r="53" spans="1:13" x14ac:dyDescent="0.25">
      <c r="A53" s="14">
        <v>47</v>
      </c>
      <c r="B53" s="15">
        <v>40361</v>
      </c>
      <c r="C53" s="15">
        <v>40402</v>
      </c>
      <c r="D53" s="15"/>
      <c r="E53" s="16" t="s">
        <v>21</v>
      </c>
      <c r="F53" s="17"/>
      <c r="G53" s="17">
        <v>2.14</v>
      </c>
      <c r="H53" s="17">
        <f t="shared" si="0"/>
        <v>401.61000000000007</v>
      </c>
      <c r="I53" s="17">
        <f t="shared" si="1"/>
        <v>207.02000000000004</v>
      </c>
      <c r="J53" s="17">
        <f t="shared" si="2"/>
        <v>401.61000000000007</v>
      </c>
      <c r="K53" s="17">
        <v>181.59</v>
      </c>
      <c r="L53" s="17">
        <f t="shared" si="3"/>
        <v>388.61000000000007</v>
      </c>
      <c r="M53" s="17"/>
    </row>
    <row r="54" spans="1:13" x14ac:dyDescent="0.25">
      <c r="A54" s="14">
        <v>48</v>
      </c>
      <c r="B54" s="15">
        <v>40365</v>
      </c>
      <c r="C54" s="15">
        <v>40402</v>
      </c>
      <c r="D54" s="15"/>
      <c r="E54" s="16" t="s">
        <v>21</v>
      </c>
      <c r="F54" s="17"/>
      <c r="G54" s="17">
        <v>1.69</v>
      </c>
      <c r="H54" s="17">
        <f t="shared" si="0"/>
        <v>403.30000000000007</v>
      </c>
      <c r="I54" s="17">
        <f t="shared" si="1"/>
        <v>208.71000000000004</v>
      </c>
      <c r="J54" s="17">
        <f t="shared" si="2"/>
        <v>403.30000000000007</v>
      </c>
      <c r="K54" s="17">
        <v>181.59</v>
      </c>
      <c r="L54" s="17">
        <f t="shared" si="3"/>
        <v>390.30000000000007</v>
      </c>
      <c r="M54" s="17"/>
    </row>
    <row r="55" spans="1:13" x14ac:dyDescent="0.25">
      <c r="A55" s="14">
        <v>49</v>
      </c>
      <c r="B55" s="15">
        <v>40381</v>
      </c>
      <c r="C55" s="15">
        <v>40402</v>
      </c>
      <c r="D55" s="15"/>
      <c r="E55" s="16" t="s">
        <v>29</v>
      </c>
      <c r="F55" s="17"/>
      <c r="G55" s="17">
        <v>130</v>
      </c>
      <c r="H55" s="17">
        <f t="shared" si="0"/>
        <v>533.30000000000007</v>
      </c>
      <c r="I55" s="17">
        <f t="shared" si="1"/>
        <v>338.71000000000004</v>
      </c>
      <c r="J55" s="17">
        <f t="shared" si="2"/>
        <v>533.30000000000007</v>
      </c>
      <c r="K55" s="17">
        <v>181.59</v>
      </c>
      <c r="L55" s="17">
        <f t="shared" si="3"/>
        <v>520.30000000000007</v>
      </c>
      <c r="M55" s="17"/>
    </row>
    <row r="56" spans="1:13" x14ac:dyDescent="0.25">
      <c r="A56" s="14">
        <v>50</v>
      </c>
      <c r="B56" s="15">
        <v>40381</v>
      </c>
      <c r="C56" s="15">
        <v>40402</v>
      </c>
      <c r="D56" s="15"/>
      <c r="E56" s="16" t="s">
        <v>71</v>
      </c>
      <c r="F56" s="17"/>
      <c r="G56" s="17">
        <v>6.1</v>
      </c>
      <c r="H56" s="17">
        <f t="shared" si="0"/>
        <v>539.40000000000009</v>
      </c>
      <c r="I56" s="17">
        <f t="shared" si="1"/>
        <v>344.81000000000006</v>
      </c>
      <c r="J56" s="17">
        <f t="shared" si="2"/>
        <v>539.40000000000009</v>
      </c>
      <c r="K56" s="17">
        <v>181.59</v>
      </c>
      <c r="L56" s="17">
        <f t="shared" si="3"/>
        <v>526.40000000000009</v>
      </c>
      <c r="M56" s="17"/>
    </row>
    <row r="57" spans="1:13" x14ac:dyDescent="0.25">
      <c r="A57" s="14">
        <v>51</v>
      </c>
      <c r="B57" s="15">
        <v>40393</v>
      </c>
      <c r="C57" s="15">
        <v>40402</v>
      </c>
      <c r="D57" s="15"/>
      <c r="E57" s="16" t="s">
        <v>21</v>
      </c>
      <c r="F57" s="17"/>
      <c r="G57" s="17">
        <v>2.14</v>
      </c>
      <c r="H57" s="17">
        <f t="shared" si="0"/>
        <v>541.54000000000008</v>
      </c>
      <c r="I57" s="17">
        <f t="shared" si="1"/>
        <v>346.95000000000005</v>
      </c>
      <c r="J57" s="17">
        <f t="shared" si="2"/>
        <v>541.54000000000008</v>
      </c>
      <c r="K57" s="17">
        <v>181.59</v>
      </c>
      <c r="L57" s="17">
        <f t="shared" si="3"/>
        <v>528.54000000000008</v>
      </c>
      <c r="M57" s="17"/>
    </row>
    <row r="58" spans="1:13" x14ac:dyDescent="0.25">
      <c r="A58" s="14">
        <v>52</v>
      </c>
      <c r="B58" s="15">
        <v>40394</v>
      </c>
      <c r="C58" s="15">
        <v>40402</v>
      </c>
      <c r="D58" s="15"/>
      <c r="E58" s="16" t="s">
        <v>21</v>
      </c>
      <c r="F58" s="17"/>
      <c r="G58" s="17">
        <v>1.86</v>
      </c>
      <c r="H58" s="17">
        <f t="shared" si="0"/>
        <v>543.40000000000009</v>
      </c>
      <c r="I58" s="17">
        <f t="shared" si="1"/>
        <v>348.81000000000006</v>
      </c>
      <c r="J58" s="17">
        <f t="shared" si="2"/>
        <v>543.40000000000009</v>
      </c>
      <c r="K58" s="17">
        <v>181.59</v>
      </c>
      <c r="L58" s="17">
        <f t="shared" si="3"/>
        <v>530.40000000000009</v>
      </c>
      <c r="M58" s="17"/>
    </row>
    <row r="59" spans="1:13" x14ac:dyDescent="0.25">
      <c r="A59" s="14">
        <v>53</v>
      </c>
      <c r="B59" s="15">
        <v>40402</v>
      </c>
      <c r="C59" s="15">
        <v>40402</v>
      </c>
      <c r="D59" s="15"/>
      <c r="E59" s="16" t="s">
        <v>22</v>
      </c>
      <c r="F59" s="17"/>
      <c r="G59" s="17">
        <v>40.44</v>
      </c>
      <c r="H59" s="17">
        <f t="shared" si="0"/>
        <v>583.84000000000015</v>
      </c>
      <c r="I59" s="17">
        <f t="shared" si="1"/>
        <v>389.25000000000006</v>
      </c>
      <c r="J59" s="17">
        <f t="shared" si="2"/>
        <v>583.84000000000015</v>
      </c>
      <c r="K59" s="17">
        <v>181.59</v>
      </c>
      <c r="L59" s="17">
        <f t="shared" si="3"/>
        <v>570.84000000000015</v>
      </c>
      <c r="M59" s="17"/>
    </row>
    <row r="60" spans="1:13" x14ac:dyDescent="0.25">
      <c r="A60" s="14">
        <v>54</v>
      </c>
      <c r="B60" s="15">
        <v>40402</v>
      </c>
      <c r="C60" s="15"/>
      <c r="D60" s="15">
        <v>40423</v>
      </c>
      <c r="E60" s="16" t="s">
        <v>429</v>
      </c>
      <c r="F60" s="17"/>
      <c r="G60" s="17"/>
      <c r="H60" s="17">
        <f t="shared" si="0"/>
        <v>583.84000000000015</v>
      </c>
      <c r="I60" s="17">
        <f t="shared" si="1"/>
        <v>389.25000000000006</v>
      </c>
      <c r="J60" s="17">
        <f t="shared" si="2"/>
        <v>583.84000000000015</v>
      </c>
      <c r="K60" s="17">
        <v>181.59</v>
      </c>
      <c r="L60" s="17">
        <f t="shared" si="3"/>
        <v>570.84000000000015</v>
      </c>
      <c r="M60" s="17" t="s">
        <v>430</v>
      </c>
    </row>
    <row r="61" spans="1:13" x14ac:dyDescent="0.25">
      <c r="A61" s="14">
        <v>55</v>
      </c>
      <c r="B61" s="15">
        <v>40422</v>
      </c>
      <c r="C61" s="15">
        <v>40435</v>
      </c>
      <c r="D61" s="15"/>
      <c r="E61" s="16" t="s">
        <v>21</v>
      </c>
      <c r="F61" s="17"/>
      <c r="G61" s="17">
        <v>2.14</v>
      </c>
      <c r="H61" s="17">
        <f t="shared" si="0"/>
        <v>585.98000000000013</v>
      </c>
      <c r="I61" s="17">
        <f t="shared" si="1"/>
        <v>391.39000000000004</v>
      </c>
      <c r="J61" s="17">
        <f t="shared" si="2"/>
        <v>585.98000000000013</v>
      </c>
      <c r="K61" s="17">
        <v>181.59</v>
      </c>
      <c r="L61" s="17">
        <f t="shared" si="3"/>
        <v>572.98000000000013</v>
      </c>
      <c r="M61" s="17"/>
    </row>
    <row r="62" spans="1:13" x14ac:dyDescent="0.25">
      <c r="A62" s="14">
        <v>56</v>
      </c>
      <c r="B62" s="15">
        <v>40423</v>
      </c>
      <c r="C62" s="15">
        <v>40435</v>
      </c>
      <c r="D62" s="15"/>
      <c r="E62" s="16" t="s">
        <v>21</v>
      </c>
      <c r="F62" s="17"/>
      <c r="G62" s="17">
        <v>1.86</v>
      </c>
      <c r="H62" s="17">
        <f t="shared" si="0"/>
        <v>587.84000000000015</v>
      </c>
      <c r="I62" s="17">
        <f t="shared" si="1"/>
        <v>393.25000000000006</v>
      </c>
      <c r="J62" s="17">
        <f t="shared" si="2"/>
        <v>587.84000000000015</v>
      </c>
      <c r="K62" s="17">
        <v>181.59</v>
      </c>
      <c r="L62" s="17">
        <f t="shared" si="3"/>
        <v>574.84000000000015</v>
      </c>
      <c r="M62" s="17"/>
    </row>
    <row r="63" spans="1:13" x14ac:dyDescent="0.25">
      <c r="A63" s="14">
        <v>57</v>
      </c>
      <c r="B63" s="15">
        <v>40424</v>
      </c>
      <c r="C63" s="15"/>
      <c r="D63" s="15">
        <v>40442</v>
      </c>
      <c r="E63" s="16" t="s">
        <v>431</v>
      </c>
      <c r="F63" s="17"/>
      <c r="G63" s="17"/>
      <c r="H63" s="17">
        <f t="shared" si="0"/>
        <v>587.84000000000015</v>
      </c>
      <c r="I63" s="17">
        <f t="shared" si="1"/>
        <v>393.25000000000006</v>
      </c>
      <c r="J63" s="17">
        <f t="shared" si="2"/>
        <v>587.84000000000015</v>
      </c>
      <c r="K63" s="17">
        <v>181.59</v>
      </c>
      <c r="L63" s="17">
        <f t="shared" si="3"/>
        <v>574.84000000000015</v>
      </c>
      <c r="M63" s="17"/>
    </row>
    <row r="64" spans="1:13" x14ac:dyDescent="0.25">
      <c r="A64" s="14">
        <v>58</v>
      </c>
      <c r="B64" s="15">
        <v>40435</v>
      </c>
      <c r="C64" s="15">
        <v>40435</v>
      </c>
      <c r="D64" s="15"/>
      <c r="E64" s="16" t="s">
        <v>22</v>
      </c>
      <c r="F64" s="17"/>
      <c r="G64" s="17">
        <v>62.23</v>
      </c>
      <c r="H64" s="17">
        <f t="shared" si="0"/>
        <v>650.07000000000016</v>
      </c>
      <c r="I64" s="17">
        <f t="shared" si="1"/>
        <v>455.48000000000008</v>
      </c>
      <c r="J64" s="17">
        <f t="shared" si="2"/>
        <v>650.07000000000016</v>
      </c>
      <c r="K64" s="17">
        <v>181.59</v>
      </c>
      <c r="L64" s="17">
        <f t="shared" si="3"/>
        <v>637.07000000000016</v>
      </c>
      <c r="M64" s="17"/>
    </row>
    <row r="65" spans="1:13" x14ac:dyDescent="0.25">
      <c r="A65" s="14">
        <v>59</v>
      </c>
      <c r="B65" s="15">
        <v>40435</v>
      </c>
      <c r="C65" s="15"/>
      <c r="D65" s="15">
        <v>40455</v>
      </c>
      <c r="E65" s="16" t="s">
        <v>432</v>
      </c>
      <c r="F65" s="17"/>
      <c r="G65" s="17"/>
      <c r="H65" s="17">
        <f t="shared" si="0"/>
        <v>650.07000000000016</v>
      </c>
      <c r="I65" s="17">
        <f t="shared" si="1"/>
        <v>455.48000000000008</v>
      </c>
      <c r="J65" s="17">
        <f t="shared" si="2"/>
        <v>650.07000000000016</v>
      </c>
      <c r="K65" s="17">
        <v>181.59</v>
      </c>
      <c r="L65" s="17">
        <f t="shared" si="3"/>
        <v>637.07000000000016</v>
      </c>
      <c r="M65" s="17" t="s">
        <v>433</v>
      </c>
    </row>
    <row r="66" spans="1:13" x14ac:dyDescent="0.25">
      <c r="A66" s="14">
        <v>60</v>
      </c>
      <c r="B66" s="15">
        <v>40437</v>
      </c>
      <c r="C66" s="15"/>
      <c r="D66" s="15">
        <v>40445</v>
      </c>
      <c r="E66" s="16" t="s">
        <v>434</v>
      </c>
      <c r="F66" s="17"/>
      <c r="G66" s="17"/>
      <c r="H66" s="17">
        <f t="shared" si="0"/>
        <v>650.07000000000016</v>
      </c>
      <c r="I66" s="17">
        <f t="shared" si="1"/>
        <v>455.48000000000008</v>
      </c>
      <c r="J66" s="17">
        <f t="shared" si="2"/>
        <v>650.07000000000016</v>
      </c>
      <c r="K66" s="17">
        <v>181.59</v>
      </c>
      <c r="L66" s="17">
        <f t="shared" si="3"/>
        <v>637.07000000000016</v>
      </c>
      <c r="M66" s="17"/>
    </row>
    <row r="67" spans="1:13" x14ac:dyDescent="0.25">
      <c r="A67" s="14">
        <v>61</v>
      </c>
      <c r="B67" s="15">
        <v>40441</v>
      </c>
      <c r="C67" s="15">
        <v>40464</v>
      </c>
      <c r="D67" s="15"/>
      <c r="E67" s="16" t="s">
        <v>21</v>
      </c>
      <c r="F67" s="17"/>
      <c r="G67" s="17">
        <v>0.47</v>
      </c>
      <c r="H67" s="17">
        <f t="shared" si="0"/>
        <v>650.54000000000019</v>
      </c>
      <c r="I67" s="17">
        <f t="shared" si="1"/>
        <v>455.9500000000001</v>
      </c>
      <c r="J67" s="17">
        <f t="shared" si="2"/>
        <v>650.54000000000019</v>
      </c>
      <c r="K67" s="17">
        <v>181.59</v>
      </c>
      <c r="L67" s="17">
        <f t="shared" si="3"/>
        <v>637.54000000000019</v>
      </c>
      <c r="M67" s="17"/>
    </row>
    <row r="68" spans="1:13" x14ac:dyDescent="0.25">
      <c r="A68" s="14">
        <v>62</v>
      </c>
      <c r="B68" s="15">
        <v>40452</v>
      </c>
      <c r="C68" s="15">
        <v>40464</v>
      </c>
      <c r="D68" s="15"/>
      <c r="E68" s="16" t="s">
        <v>21</v>
      </c>
      <c r="F68" s="17"/>
      <c r="G68" s="17">
        <v>2.14</v>
      </c>
      <c r="H68" s="17">
        <f t="shared" si="0"/>
        <v>652.68000000000018</v>
      </c>
      <c r="I68" s="17">
        <f t="shared" si="1"/>
        <v>458.09000000000009</v>
      </c>
      <c r="J68" s="17">
        <f t="shared" si="2"/>
        <v>652.68000000000018</v>
      </c>
      <c r="K68" s="17">
        <v>181.59</v>
      </c>
      <c r="L68" s="17">
        <f t="shared" si="3"/>
        <v>639.68000000000018</v>
      </c>
      <c r="M68" s="17"/>
    </row>
    <row r="69" spans="1:13" x14ac:dyDescent="0.25">
      <c r="A69" s="14">
        <v>63</v>
      </c>
      <c r="B69" s="15">
        <v>40455</v>
      </c>
      <c r="C69" s="15">
        <v>40464</v>
      </c>
      <c r="D69" s="15"/>
      <c r="E69" s="16" t="s">
        <v>21</v>
      </c>
      <c r="F69" s="17"/>
      <c r="G69" s="17">
        <v>1.86</v>
      </c>
      <c r="H69" s="17">
        <f t="shared" si="0"/>
        <v>654.54000000000019</v>
      </c>
      <c r="I69" s="17">
        <f t="shared" si="1"/>
        <v>459.9500000000001</v>
      </c>
      <c r="J69" s="17">
        <f t="shared" si="2"/>
        <v>654.54000000000019</v>
      </c>
      <c r="K69" s="17">
        <v>181.59</v>
      </c>
      <c r="L69" s="17">
        <f t="shared" si="3"/>
        <v>641.54000000000019</v>
      </c>
      <c r="M69" s="17"/>
    </row>
    <row r="70" spans="1:13" x14ac:dyDescent="0.25">
      <c r="A70" s="14">
        <v>64</v>
      </c>
      <c r="B70" s="15">
        <v>40458</v>
      </c>
      <c r="C70" s="15"/>
      <c r="D70" s="15"/>
      <c r="E70" s="16" t="s">
        <v>435</v>
      </c>
      <c r="F70" s="17"/>
      <c r="G70" s="17"/>
      <c r="H70" s="17">
        <f t="shared" si="0"/>
        <v>654.54000000000019</v>
      </c>
      <c r="I70" s="17">
        <f>I69-F70+G70-130</f>
        <v>329.9500000000001</v>
      </c>
      <c r="J70" s="17">
        <f t="shared" si="2"/>
        <v>654.54000000000019</v>
      </c>
      <c r="K70" s="17">
        <f>181.59+130</f>
        <v>311.59000000000003</v>
      </c>
      <c r="L70" s="17">
        <f t="shared" si="3"/>
        <v>641.54000000000019</v>
      </c>
      <c r="M70" s="17" t="s">
        <v>436</v>
      </c>
    </row>
    <row r="71" spans="1:13" x14ac:dyDescent="0.25">
      <c r="A71" s="14">
        <v>65</v>
      </c>
      <c r="B71" s="15">
        <v>40464</v>
      </c>
      <c r="C71" s="15"/>
      <c r="D71" s="15"/>
      <c r="E71" s="16" t="s">
        <v>402</v>
      </c>
      <c r="F71" s="17"/>
      <c r="G71" s="17"/>
      <c r="H71" s="17">
        <f t="shared" si="0"/>
        <v>654.54000000000019</v>
      </c>
      <c r="I71" s="17">
        <f t="shared" si="1"/>
        <v>329.9500000000001</v>
      </c>
      <c r="J71" s="17">
        <f t="shared" si="2"/>
        <v>654.54000000000019</v>
      </c>
      <c r="K71" s="17">
        <f t="shared" ref="K71:K133" si="4">181.59+130</f>
        <v>311.59000000000003</v>
      </c>
      <c r="L71" s="17">
        <f t="shared" si="3"/>
        <v>641.54000000000019</v>
      </c>
      <c r="M71" s="17"/>
    </row>
    <row r="72" spans="1:13" x14ac:dyDescent="0.25">
      <c r="A72" s="14">
        <v>66</v>
      </c>
      <c r="B72" s="15">
        <v>40464</v>
      </c>
      <c r="C72" s="15">
        <v>40464</v>
      </c>
      <c r="D72" s="15"/>
      <c r="E72" s="16" t="s">
        <v>22</v>
      </c>
      <c r="F72" s="17"/>
      <c r="G72" s="17">
        <v>50.27</v>
      </c>
      <c r="H72" s="17">
        <f t="shared" si="0"/>
        <v>704.81000000000017</v>
      </c>
      <c r="I72" s="17">
        <f t="shared" si="1"/>
        <v>380.22000000000008</v>
      </c>
      <c r="J72" s="17">
        <f t="shared" si="2"/>
        <v>704.81000000000017</v>
      </c>
      <c r="K72" s="17">
        <f t="shared" si="4"/>
        <v>311.59000000000003</v>
      </c>
      <c r="L72" s="17">
        <f t="shared" si="3"/>
        <v>691.81000000000017</v>
      </c>
      <c r="M72" s="17"/>
    </row>
    <row r="73" spans="1:13" x14ac:dyDescent="0.25">
      <c r="A73" s="14">
        <v>67</v>
      </c>
      <c r="B73" s="15">
        <v>40464</v>
      </c>
      <c r="C73" s="15">
        <v>40464</v>
      </c>
      <c r="D73" s="15"/>
      <c r="E73" s="16" t="s">
        <v>28</v>
      </c>
      <c r="F73" s="17"/>
      <c r="G73" s="17">
        <v>37</v>
      </c>
      <c r="H73" s="17">
        <f t="shared" ref="H73:H136" si="5">H72-F73+G73</f>
        <v>741.81000000000017</v>
      </c>
      <c r="I73" s="17">
        <f t="shared" ref="I73:I130" si="6">I72-F73+G73</f>
        <v>417.22000000000008</v>
      </c>
      <c r="J73" s="17">
        <f t="shared" ref="J73:J136" si="7">J72+G73-F73</f>
        <v>741.81000000000017</v>
      </c>
      <c r="K73" s="17">
        <f t="shared" si="4"/>
        <v>311.59000000000003</v>
      </c>
      <c r="L73" s="17">
        <f t="shared" ref="L73:L134" si="8">L72-F73+G73</f>
        <v>728.81000000000017</v>
      </c>
      <c r="M73" s="17"/>
    </row>
    <row r="74" spans="1:13" x14ac:dyDescent="0.25">
      <c r="A74" s="14">
        <v>68</v>
      </c>
      <c r="B74" s="15">
        <v>40464</v>
      </c>
      <c r="C74" s="15"/>
      <c r="D74" s="15">
        <v>40484</v>
      </c>
      <c r="E74" s="16" t="s">
        <v>437</v>
      </c>
      <c r="F74" s="17"/>
      <c r="G74" s="17"/>
      <c r="H74" s="17">
        <f t="shared" si="5"/>
        <v>741.81000000000017</v>
      </c>
      <c r="I74" s="17">
        <f t="shared" si="6"/>
        <v>417.22000000000008</v>
      </c>
      <c r="J74" s="17">
        <f t="shared" si="7"/>
        <v>741.81000000000017</v>
      </c>
      <c r="K74" s="17">
        <f t="shared" si="4"/>
        <v>311.59000000000003</v>
      </c>
      <c r="L74" s="17">
        <f t="shared" si="8"/>
        <v>728.81000000000017</v>
      </c>
      <c r="M74" s="17" t="s">
        <v>438</v>
      </c>
    </row>
    <row r="75" spans="1:13" x14ac:dyDescent="0.25">
      <c r="A75" s="14">
        <v>69</v>
      </c>
      <c r="B75" s="15">
        <v>40483</v>
      </c>
      <c r="C75" s="15">
        <v>40494</v>
      </c>
      <c r="D75" s="15"/>
      <c r="E75" s="16" t="s">
        <v>21</v>
      </c>
      <c r="F75" s="17"/>
      <c r="G75" s="17">
        <v>2.14</v>
      </c>
      <c r="H75" s="17">
        <f t="shared" si="5"/>
        <v>743.95000000000016</v>
      </c>
      <c r="I75" s="17">
        <f t="shared" si="6"/>
        <v>419.36000000000007</v>
      </c>
      <c r="J75" s="17">
        <f t="shared" si="7"/>
        <v>743.95000000000016</v>
      </c>
      <c r="K75" s="17">
        <f t="shared" si="4"/>
        <v>311.59000000000003</v>
      </c>
      <c r="L75" s="17">
        <f t="shared" si="8"/>
        <v>730.95000000000016</v>
      </c>
      <c r="M75" s="17"/>
    </row>
    <row r="76" spans="1:13" x14ac:dyDescent="0.25">
      <c r="A76" s="14">
        <v>70</v>
      </c>
      <c r="B76" s="15">
        <v>40484</v>
      </c>
      <c r="C76" s="15">
        <v>40494</v>
      </c>
      <c r="D76" s="15"/>
      <c r="E76" s="16" t="s">
        <v>21</v>
      </c>
      <c r="F76" s="17"/>
      <c r="G76" s="17">
        <v>1.86</v>
      </c>
      <c r="H76" s="17">
        <f t="shared" si="5"/>
        <v>745.81000000000017</v>
      </c>
      <c r="I76" s="17">
        <f t="shared" si="6"/>
        <v>421.22000000000008</v>
      </c>
      <c r="J76" s="17">
        <f t="shared" si="7"/>
        <v>745.81000000000017</v>
      </c>
      <c r="K76" s="17">
        <f t="shared" si="4"/>
        <v>311.59000000000003</v>
      </c>
      <c r="L76" s="17">
        <f t="shared" si="8"/>
        <v>732.81000000000017</v>
      </c>
      <c r="M76" s="17"/>
    </row>
    <row r="77" spans="1:13" x14ac:dyDescent="0.25">
      <c r="A77" s="14">
        <v>71</v>
      </c>
      <c r="B77" s="15">
        <v>40487</v>
      </c>
      <c r="C77" s="15">
        <v>40494</v>
      </c>
      <c r="D77" s="15"/>
      <c r="E77" s="16" t="s">
        <v>223</v>
      </c>
      <c r="F77" s="17"/>
      <c r="G77" s="17">
        <v>419.3</v>
      </c>
      <c r="H77" s="17">
        <f t="shared" si="5"/>
        <v>1165.1100000000001</v>
      </c>
      <c r="I77" s="17">
        <f t="shared" si="6"/>
        <v>840.5200000000001</v>
      </c>
      <c r="J77" s="17">
        <f t="shared" si="7"/>
        <v>1165.1100000000001</v>
      </c>
      <c r="K77" s="17">
        <f t="shared" si="4"/>
        <v>311.59000000000003</v>
      </c>
      <c r="L77" s="17">
        <f t="shared" si="8"/>
        <v>1152.1100000000001</v>
      </c>
      <c r="M77" s="17"/>
    </row>
    <row r="78" spans="1:13" x14ac:dyDescent="0.25">
      <c r="A78" s="14">
        <v>72</v>
      </c>
      <c r="B78" s="15">
        <v>40487</v>
      </c>
      <c r="C78" s="15">
        <v>40494</v>
      </c>
      <c r="D78" s="15"/>
      <c r="E78" s="16" t="s">
        <v>223</v>
      </c>
      <c r="F78" s="17">
        <v>419.3</v>
      </c>
      <c r="G78" s="17"/>
      <c r="H78" s="17">
        <f t="shared" si="5"/>
        <v>745.81000000000017</v>
      </c>
      <c r="I78" s="17">
        <f t="shared" si="6"/>
        <v>421.22000000000008</v>
      </c>
      <c r="J78" s="17">
        <f t="shared" si="7"/>
        <v>745.81000000000017</v>
      </c>
      <c r="K78" s="17">
        <f t="shared" si="4"/>
        <v>311.59000000000003</v>
      </c>
      <c r="L78" s="17">
        <f t="shared" si="8"/>
        <v>732.81000000000017</v>
      </c>
      <c r="M78" s="17" t="s">
        <v>439</v>
      </c>
    </row>
    <row r="79" spans="1:13" x14ac:dyDescent="0.25">
      <c r="A79" s="14">
        <v>73</v>
      </c>
      <c r="B79" s="15">
        <v>40494</v>
      </c>
      <c r="C79" s="15">
        <v>40494</v>
      </c>
      <c r="D79" s="15"/>
      <c r="E79" s="16" t="s">
        <v>22</v>
      </c>
      <c r="F79" s="17"/>
      <c r="G79" s="17">
        <v>70.55</v>
      </c>
      <c r="H79" s="17">
        <f t="shared" si="5"/>
        <v>816.36000000000013</v>
      </c>
      <c r="I79" s="17">
        <f t="shared" si="6"/>
        <v>491.7700000000001</v>
      </c>
      <c r="J79" s="17">
        <f t="shared" si="7"/>
        <v>816.36000000000013</v>
      </c>
      <c r="K79" s="17">
        <f t="shared" si="4"/>
        <v>311.59000000000003</v>
      </c>
      <c r="L79" s="17">
        <f t="shared" si="8"/>
        <v>803.36000000000013</v>
      </c>
      <c r="M79" s="17"/>
    </row>
    <row r="80" spans="1:13" x14ac:dyDescent="0.25">
      <c r="A80" s="14">
        <v>74</v>
      </c>
      <c r="B80" s="15">
        <v>40494</v>
      </c>
      <c r="C80" s="15">
        <v>40494</v>
      </c>
      <c r="D80" s="15"/>
      <c r="E80" s="16" t="s">
        <v>31</v>
      </c>
      <c r="F80" s="17">
        <v>389</v>
      </c>
      <c r="G80" s="17"/>
      <c r="H80" s="17">
        <f t="shared" si="5"/>
        <v>427.36000000000013</v>
      </c>
      <c r="I80" s="17">
        <f t="shared" si="6"/>
        <v>102.7700000000001</v>
      </c>
      <c r="J80" s="17">
        <f t="shared" si="7"/>
        <v>427.36000000000013</v>
      </c>
      <c r="K80" s="17">
        <f t="shared" si="4"/>
        <v>311.59000000000003</v>
      </c>
      <c r="L80" s="17">
        <f t="shared" si="8"/>
        <v>414.36000000000013</v>
      </c>
      <c r="M80" s="17" t="s">
        <v>96</v>
      </c>
    </row>
    <row r="81" spans="1:13" x14ac:dyDescent="0.25">
      <c r="A81" s="14">
        <v>75</v>
      </c>
      <c r="B81" s="15">
        <v>40494</v>
      </c>
      <c r="C81" s="15"/>
      <c r="D81" s="15">
        <v>40518</v>
      </c>
      <c r="E81" s="16" t="s">
        <v>440</v>
      </c>
      <c r="F81" s="17"/>
      <c r="G81" s="17"/>
      <c r="H81" s="17">
        <f t="shared" si="5"/>
        <v>427.36000000000013</v>
      </c>
      <c r="I81" s="17">
        <f t="shared" si="6"/>
        <v>102.7700000000001</v>
      </c>
      <c r="J81" s="17">
        <f t="shared" si="7"/>
        <v>427.36000000000013</v>
      </c>
      <c r="K81" s="17">
        <f t="shared" si="4"/>
        <v>311.59000000000003</v>
      </c>
      <c r="L81" s="17">
        <f t="shared" si="8"/>
        <v>414.36000000000013</v>
      </c>
      <c r="M81" s="17" t="s">
        <v>441</v>
      </c>
    </row>
    <row r="82" spans="1:13" x14ac:dyDescent="0.25">
      <c r="A82" s="14">
        <v>76</v>
      </c>
      <c r="B82" s="15">
        <v>40519</v>
      </c>
      <c r="C82" s="15"/>
      <c r="D82" s="15">
        <v>40534</v>
      </c>
      <c r="E82" s="16" t="s">
        <v>442</v>
      </c>
      <c r="F82" s="17"/>
      <c r="G82" s="17"/>
      <c r="H82" s="17">
        <f t="shared" si="5"/>
        <v>427.36000000000013</v>
      </c>
      <c r="I82" s="17">
        <f t="shared" si="6"/>
        <v>102.7700000000001</v>
      </c>
      <c r="J82" s="17">
        <f t="shared" si="7"/>
        <v>427.36000000000013</v>
      </c>
      <c r="K82" s="17">
        <f t="shared" si="4"/>
        <v>311.59000000000003</v>
      </c>
      <c r="L82" s="17">
        <f t="shared" si="8"/>
        <v>414.36000000000013</v>
      </c>
      <c r="M82" s="17" t="s">
        <v>443</v>
      </c>
    </row>
    <row r="83" spans="1:13" x14ac:dyDescent="0.25">
      <c r="A83" s="14">
        <v>77</v>
      </c>
      <c r="B83" s="15">
        <v>40525</v>
      </c>
      <c r="C83" s="15">
        <v>40525</v>
      </c>
      <c r="D83" s="15"/>
      <c r="E83" s="16" t="s">
        <v>22</v>
      </c>
      <c r="F83" s="17"/>
      <c r="G83" s="17">
        <v>83.43</v>
      </c>
      <c r="H83" s="17">
        <f t="shared" si="5"/>
        <v>510.79000000000013</v>
      </c>
      <c r="I83" s="17">
        <f t="shared" si="6"/>
        <v>186.2000000000001</v>
      </c>
      <c r="J83" s="17">
        <f t="shared" si="7"/>
        <v>510.79000000000013</v>
      </c>
      <c r="K83" s="17">
        <f t="shared" si="4"/>
        <v>311.59000000000003</v>
      </c>
      <c r="L83" s="17">
        <f t="shared" si="8"/>
        <v>497.79000000000013</v>
      </c>
      <c r="M83" s="17"/>
    </row>
    <row r="84" spans="1:13" x14ac:dyDescent="0.25">
      <c r="A84" s="14">
        <v>78</v>
      </c>
      <c r="B84" s="15">
        <v>40525</v>
      </c>
      <c r="C84" s="15"/>
      <c r="D84" s="15">
        <v>40547</v>
      </c>
      <c r="E84" s="16" t="s">
        <v>444</v>
      </c>
      <c r="F84" s="17"/>
      <c r="G84" s="17"/>
      <c r="H84" s="17">
        <f t="shared" si="5"/>
        <v>510.79000000000013</v>
      </c>
      <c r="I84" s="17">
        <f t="shared" si="6"/>
        <v>186.2000000000001</v>
      </c>
      <c r="J84" s="17">
        <f t="shared" si="7"/>
        <v>510.79000000000013</v>
      </c>
      <c r="K84" s="17">
        <f t="shared" si="4"/>
        <v>311.59000000000003</v>
      </c>
      <c r="L84" s="17">
        <f t="shared" si="8"/>
        <v>497.79000000000013</v>
      </c>
      <c r="M84" s="17" t="s">
        <v>445</v>
      </c>
    </row>
    <row r="85" spans="1:13" x14ac:dyDescent="0.25">
      <c r="A85" s="14">
        <v>79</v>
      </c>
      <c r="B85" s="15">
        <v>40529</v>
      </c>
      <c r="C85" s="15"/>
      <c r="D85" s="15">
        <v>40540</v>
      </c>
      <c r="E85" s="16" t="s">
        <v>446</v>
      </c>
      <c r="F85" s="17"/>
      <c r="G85" s="17"/>
      <c r="H85" s="17">
        <f t="shared" si="5"/>
        <v>510.79000000000013</v>
      </c>
      <c r="I85" s="17">
        <f t="shared" si="6"/>
        <v>186.2000000000001</v>
      </c>
      <c r="J85" s="17">
        <f t="shared" si="7"/>
        <v>510.79000000000013</v>
      </c>
      <c r="K85" s="17">
        <f t="shared" si="4"/>
        <v>311.59000000000003</v>
      </c>
      <c r="L85" s="17">
        <f t="shared" si="8"/>
        <v>497.79000000000013</v>
      </c>
      <c r="M85" s="17" t="s">
        <v>443</v>
      </c>
    </row>
    <row r="86" spans="1:13" x14ac:dyDescent="0.25">
      <c r="A86" s="14">
        <v>80</v>
      </c>
      <c r="B86" s="15">
        <v>40533</v>
      </c>
      <c r="C86" s="15">
        <v>40556</v>
      </c>
      <c r="D86" s="15"/>
      <c r="E86" s="16" t="s">
        <v>21</v>
      </c>
      <c r="F86" s="17"/>
      <c r="G86" s="17">
        <v>4.2699999999999996</v>
      </c>
      <c r="H86" s="17">
        <f t="shared" si="5"/>
        <v>515.06000000000017</v>
      </c>
      <c r="I86" s="17">
        <f t="shared" si="6"/>
        <v>190.47000000000011</v>
      </c>
      <c r="J86" s="17">
        <f t="shared" si="7"/>
        <v>515.06000000000017</v>
      </c>
      <c r="K86" s="17">
        <f t="shared" si="4"/>
        <v>311.59000000000003</v>
      </c>
      <c r="L86" s="17">
        <f t="shared" si="8"/>
        <v>502.06000000000012</v>
      </c>
      <c r="M86" s="17"/>
    </row>
    <row r="87" spans="1:13" x14ac:dyDescent="0.25">
      <c r="A87" s="14">
        <v>81</v>
      </c>
      <c r="B87" s="15">
        <v>40544</v>
      </c>
      <c r="C87" s="15">
        <v>40556</v>
      </c>
      <c r="D87" s="15"/>
      <c r="E87" s="16" t="s">
        <v>34</v>
      </c>
      <c r="F87" s="17">
        <v>0.02</v>
      </c>
      <c r="G87" s="17"/>
      <c r="H87" s="17">
        <f t="shared" si="5"/>
        <v>515.04000000000019</v>
      </c>
      <c r="I87" s="17">
        <f t="shared" si="6"/>
        <v>190.4500000000001</v>
      </c>
      <c r="J87" s="17">
        <f t="shared" si="7"/>
        <v>515.04000000000019</v>
      </c>
      <c r="K87" s="17">
        <f t="shared" si="4"/>
        <v>311.59000000000003</v>
      </c>
      <c r="L87" s="17">
        <f t="shared" si="8"/>
        <v>502.04000000000013</v>
      </c>
      <c r="M87" s="17"/>
    </row>
    <row r="88" spans="1:13" x14ac:dyDescent="0.25">
      <c r="A88" s="14">
        <v>82</v>
      </c>
      <c r="B88" s="15">
        <v>40556</v>
      </c>
      <c r="C88" s="15">
        <v>40556</v>
      </c>
      <c r="D88" s="15"/>
      <c r="E88" s="16" t="s">
        <v>22</v>
      </c>
      <c r="F88" s="17"/>
      <c r="G88" s="17">
        <v>98.21</v>
      </c>
      <c r="H88" s="17">
        <f t="shared" si="5"/>
        <v>613.25000000000023</v>
      </c>
      <c r="I88" s="17">
        <f t="shared" si="6"/>
        <v>288.66000000000008</v>
      </c>
      <c r="J88" s="17">
        <f t="shared" si="7"/>
        <v>613.25000000000023</v>
      </c>
      <c r="K88" s="17">
        <f t="shared" si="4"/>
        <v>311.59000000000003</v>
      </c>
      <c r="L88" s="17">
        <f t="shared" si="8"/>
        <v>600.25000000000011</v>
      </c>
      <c r="M88" s="17"/>
    </row>
    <row r="89" spans="1:13" x14ac:dyDescent="0.25">
      <c r="A89" s="14">
        <v>83</v>
      </c>
      <c r="B89" s="15">
        <v>40556</v>
      </c>
      <c r="C89" s="15"/>
      <c r="D89" s="15">
        <v>40577</v>
      </c>
      <c r="E89" s="16" t="s">
        <v>447</v>
      </c>
      <c r="F89" s="17"/>
      <c r="G89" s="17"/>
      <c r="H89" s="17">
        <f t="shared" si="5"/>
        <v>613.25000000000023</v>
      </c>
      <c r="I89" s="17">
        <f t="shared" si="6"/>
        <v>288.66000000000008</v>
      </c>
      <c r="J89" s="17">
        <f t="shared" si="7"/>
        <v>613.25000000000023</v>
      </c>
      <c r="K89" s="17">
        <f t="shared" si="4"/>
        <v>311.59000000000003</v>
      </c>
      <c r="L89" s="17">
        <f t="shared" si="8"/>
        <v>600.25000000000011</v>
      </c>
      <c r="M89" s="17" t="s">
        <v>448</v>
      </c>
    </row>
    <row r="90" spans="1:13" x14ac:dyDescent="0.25">
      <c r="A90" s="14">
        <v>84</v>
      </c>
      <c r="B90" s="15">
        <v>40557</v>
      </c>
      <c r="C90" s="15"/>
      <c r="D90" s="15">
        <v>40575</v>
      </c>
      <c r="E90" s="16" t="s">
        <v>449</v>
      </c>
      <c r="F90" s="17"/>
      <c r="G90" s="17"/>
      <c r="H90" s="17">
        <f t="shared" si="5"/>
        <v>613.25000000000023</v>
      </c>
      <c r="I90" s="17">
        <f t="shared" si="6"/>
        <v>288.66000000000008</v>
      </c>
      <c r="J90" s="17">
        <f t="shared" si="7"/>
        <v>613.25000000000023</v>
      </c>
      <c r="K90" s="17">
        <f t="shared" si="4"/>
        <v>311.59000000000003</v>
      </c>
      <c r="L90" s="17">
        <f t="shared" si="8"/>
        <v>600.25000000000011</v>
      </c>
      <c r="M90" s="17" t="s">
        <v>450</v>
      </c>
    </row>
    <row r="91" spans="1:13" x14ac:dyDescent="0.25">
      <c r="A91" s="14">
        <v>85</v>
      </c>
      <c r="B91" s="15">
        <v>40563</v>
      </c>
      <c r="C91" s="15">
        <v>40585</v>
      </c>
      <c r="D91" s="15"/>
      <c r="E91" s="16" t="s">
        <v>21</v>
      </c>
      <c r="F91" s="17"/>
      <c r="G91" s="17">
        <v>0.83</v>
      </c>
      <c r="H91" s="17">
        <f t="shared" si="5"/>
        <v>614.08000000000027</v>
      </c>
      <c r="I91" s="17">
        <f t="shared" si="6"/>
        <v>289.49000000000007</v>
      </c>
      <c r="J91" s="17">
        <f t="shared" si="7"/>
        <v>614.08000000000027</v>
      </c>
      <c r="K91" s="17">
        <f t="shared" si="4"/>
        <v>311.59000000000003</v>
      </c>
      <c r="L91" s="17">
        <f t="shared" si="8"/>
        <v>601.08000000000015</v>
      </c>
      <c r="M91" s="17"/>
    </row>
    <row r="92" spans="1:13" x14ac:dyDescent="0.25">
      <c r="A92" s="14">
        <v>86</v>
      </c>
      <c r="B92" s="15">
        <v>40567</v>
      </c>
      <c r="C92" s="15">
        <v>40585</v>
      </c>
      <c r="D92" s="15"/>
      <c r="E92" s="16" t="s">
        <v>21</v>
      </c>
      <c r="F92" s="17"/>
      <c r="G92" s="17">
        <v>4.2699999999999996</v>
      </c>
      <c r="H92" s="17">
        <f t="shared" si="5"/>
        <v>618.35000000000025</v>
      </c>
      <c r="I92" s="17">
        <f t="shared" si="6"/>
        <v>293.76000000000005</v>
      </c>
      <c r="J92" s="17">
        <f t="shared" si="7"/>
        <v>618.35000000000025</v>
      </c>
      <c r="K92" s="17">
        <f t="shared" si="4"/>
        <v>311.59000000000003</v>
      </c>
      <c r="L92" s="17">
        <f t="shared" si="8"/>
        <v>605.35000000000014</v>
      </c>
      <c r="M92" s="17"/>
    </row>
    <row r="93" spans="1:13" x14ac:dyDescent="0.25">
      <c r="A93" s="14">
        <v>87</v>
      </c>
      <c r="B93" s="15">
        <v>40571</v>
      </c>
      <c r="C93" s="15"/>
      <c r="D93" s="15">
        <v>40581</v>
      </c>
      <c r="E93" s="16" t="s">
        <v>451</v>
      </c>
      <c r="F93" s="17"/>
      <c r="G93" s="17"/>
      <c r="H93" s="17">
        <f t="shared" si="5"/>
        <v>618.35000000000025</v>
      </c>
      <c r="I93" s="17">
        <f t="shared" si="6"/>
        <v>293.76000000000005</v>
      </c>
      <c r="J93" s="17">
        <f t="shared" si="7"/>
        <v>618.35000000000025</v>
      </c>
      <c r="K93" s="17">
        <f t="shared" si="4"/>
        <v>311.59000000000003</v>
      </c>
      <c r="L93" s="17">
        <f t="shared" si="8"/>
        <v>605.35000000000014</v>
      </c>
      <c r="M93" s="17" t="s">
        <v>452</v>
      </c>
    </row>
    <row r="94" spans="1:13" x14ac:dyDescent="0.25">
      <c r="A94" s="14">
        <v>88</v>
      </c>
      <c r="B94" s="15">
        <v>40578</v>
      </c>
      <c r="C94" s="15"/>
      <c r="D94" s="15">
        <v>40596</v>
      </c>
      <c r="E94" s="16" t="s">
        <v>453</v>
      </c>
      <c r="F94" s="17"/>
      <c r="G94" s="17"/>
      <c r="H94" s="17">
        <f t="shared" si="5"/>
        <v>618.35000000000025</v>
      </c>
      <c r="I94" s="17">
        <f t="shared" si="6"/>
        <v>293.76000000000005</v>
      </c>
      <c r="J94" s="17">
        <f t="shared" si="7"/>
        <v>618.35000000000025</v>
      </c>
      <c r="K94" s="17">
        <f t="shared" si="4"/>
        <v>311.59000000000003</v>
      </c>
      <c r="L94" s="17">
        <f t="shared" si="8"/>
        <v>605.35000000000014</v>
      </c>
      <c r="M94" s="17" t="s">
        <v>454</v>
      </c>
    </row>
    <row r="95" spans="1:13" x14ac:dyDescent="0.25">
      <c r="A95" s="14">
        <v>89</v>
      </c>
      <c r="B95" s="15">
        <v>40585</v>
      </c>
      <c r="C95" s="15">
        <v>40585</v>
      </c>
      <c r="D95" s="15"/>
      <c r="E95" s="16" t="s">
        <v>22</v>
      </c>
      <c r="F95" s="17"/>
      <c r="G95" s="17">
        <v>82.87</v>
      </c>
      <c r="H95" s="17">
        <f t="shared" si="5"/>
        <v>701.22000000000025</v>
      </c>
      <c r="I95" s="17">
        <f t="shared" si="6"/>
        <v>376.63000000000005</v>
      </c>
      <c r="J95" s="17">
        <f t="shared" si="7"/>
        <v>701.22000000000025</v>
      </c>
      <c r="K95" s="17">
        <f t="shared" si="4"/>
        <v>311.59000000000003</v>
      </c>
      <c r="L95" s="17">
        <f t="shared" si="8"/>
        <v>688.22000000000014</v>
      </c>
      <c r="M95" s="17"/>
    </row>
    <row r="96" spans="1:13" x14ac:dyDescent="0.25">
      <c r="A96" s="14">
        <v>90</v>
      </c>
      <c r="B96" s="15">
        <v>40585</v>
      </c>
      <c r="C96" s="15"/>
      <c r="D96" s="15">
        <v>40606</v>
      </c>
      <c r="E96" s="16" t="s">
        <v>455</v>
      </c>
      <c r="F96" s="17"/>
      <c r="G96" s="17"/>
      <c r="H96" s="17">
        <f t="shared" si="5"/>
        <v>701.22000000000025</v>
      </c>
      <c r="I96" s="17">
        <f t="shared" si="6"/>
        <v>376.63000000000005</v>
      </c>
      <c r="J96" s="17">
        <f t="shared" si="7"/>
        <v>701.22000000000025</v>
      </c>
      <c r="K96" s="17">
        <f t="shared" si="4"/>
        <v>311.59000000000003</v>
      </c>
      <c r="L96" s="17">
        <f t="shared" si="8"/>
        <v>688.22000000000014</v>
      </c>
      <c r="M96" s="17" t="s">
        <v>456</v>
      </c>
    </row>
    <row r="97" spans="1:13" x14ac:dyDescent="0.25">
      <c r="A97" s="14">
        <v>91</v>
      </c>
      <c r="B97" s="15">
        <v>40592</v>
      </c>
      <c r="C97" s="15">
        <v>40617</v>
      </c>
      <c r="D97" s="15"/>
      <c r="E97" s="16" t="s">
        <v>21</v>
      </c>
      <c r="F97" s="17"/>
      <c r="G97" s="17">
        <v>1.86</v>
      </c>
      <c r="H97" s="17">
        <f t="shared" si="5"/>
        <v>703.08000000000027</v>
      </c>
      <c r="I97" s="17">
        <f t="shared" si="6"/>
        <v>378.49000000000007</v>
      </c>
      <c r="J97" s="17">
        <f t="shared" si="7"/>
        <v>703.08000000000027</v>
      </c>
      <c r="K97" s="17">
        <f t="shared" si="4"/>
        <v>311.59000000000003</v>
      </c>
      <c r="L97" s="17">
        <f t="shared" si="8"/>
        <v>690.08000000000015</v>
      </c>
      <c r="M97" s="17"/>
    </row>
    <row r="98" spans="1:13" x14ac:dyDescent="0.25">
      <c r="A98" s="14">
        <v>92</v>
      </c>
      <c r="B98" s="15">
        <v>40592</v>
      </c>
      <c r="C98" s="15"/>
      <c r="D98" s="15">
        <v>40603</v>
      </c>
      <c r="E98" s="16" t="s">
        <v>457</v>
      </c>
      <c r="F98" s="17"/>
      <c r="G98" s="17"/>
      <c r="H98" s="17">
        <f t="shared" si="5"/>
        <v>703.08000000000027</v>
      </c>
      <c r="I98" s="17">
        <f t="shared" si="6"/>
        <v>378.49000000000007</v>
      </c>
      <c r="J98" s="17">
        <f t="shared" si="7"/>
        <v>703.08000000000027</v>
      </c>
      <c r="K98" s="17">
        <f t="shared" si="4"/>
        <v>311.59000000000003</v>
      </c>
      <c r="L98" s="17">
        <f t="shared" si="8"/>
        <v>690.08000000000015</v>
      </c>
      <c r="M98" s="17" t="s">
        <v>454</v>
      </c>
    </row>
    <row r="99" spans="1:13" x14ac:dyDescent="0.25">
      <c r="A99" s="14">
        <v>93</v>
      </c>
      <c r="B99" s="15">
        <v>40603</v>
      </c>
      <c r="C99" s="15">
        <v>40617</v>
      </c>
      <c r="D99" s="15"/>
      <c r="E99" s="16" t="s">
        <v>37</v>
      </c>
      <c r="F99" s="17"/>
      <c r="G99" s="17">
        <v>13</v>
      </c>
      <c r="H99" s="17">
        <f t="shared" si="5"/>
        <v>716.08000000000027</v>
      </c>
      <c r="I99" s="17">
        <f>I98-F99+G99-13</f>
        <v>378.49000000000007</v>
      </c>
      <c r="J99" s="17">
        <f t="shared" si="7"/>
        <v>716.08000000000027</v>
      </c>
      <c r="K99" s="17">
        <f t="shared" si="4"/>
        <v>311.59000000000003</v>
      </c>
      <c r="L99" s="17">
        <f>L98-F99+G99-13</f>
        <v>690.08000000000015</v>
      </c>
      <c r="M99" s="17" t="s">
        <v>458</v>
      </c>
    </row>
    <row r="100" spans="1:13" x14ac:dyDescent="0.25">
      <c r="A100" s="14">
        <v>94</v>
      </c>
      <c r="B100" s="15">
        <v>40603</v>
      </c>
      <c r="C100" s="15"/>
      <c r="D100" s="15"/>
      <c r="E100" s="16" t="s">
        <v>459</v>
      </c>
      <c r="F100" s="17"/>
      <c r="G100" s="17"/>
      <c r="H100" s="17">
        <f t="shared" si="5"/>
        <v>716.08000000000027</v>
      </c>
      <c r="I100" s="17">
        <f>I99-F100+G100-13</f>
        <v>365.49000000000007</v>
      </c>
      <c r="J100" s="17">
        <f t="shared" si="7"/>
        <v>716.08000000000027</v>
      </c>
      <c r="K100" s="17">
        <f t="shared" si="4"/>
        <v>311.59000000000003</v>
      </c>
      <c r="L100" s="17">
        <f>L99-F100+G100-13</f>
        <v>677.08000000000015</v>
      </c>
      <c r="M100" s="17"/>
    </row>
    <row r="101" spans="1:13" x14ac:dyDescent="0.25">
      <c r="A101" s="14">
        <v>95</v>
      </c>
      <c r="B101" s="15">
        <v>40609</v>
      </c>
      <c r="C101" s="15">
        <v>40617</v>
      </c>
      <c r="D101" s="15"/>
      <c r="E101" s="16" t="s">
        <v>37</v>
      </c>
      <c r="F101" s="17"/>
      <c r="G101" s="17">
        <v>13</v>
      </c>
      <c r="H101" s="17">
        <f>H99-F101+G101</f>
        <v>729.08000000000027</v>
      </c>
      <c r="I101" s="17">
        <f>I99-F101+G101-13</f>
        <v>378.49000000000007</v>
      </c>
      <c r="J101" s="17">
        <f>J99+G101-F101</f>
        <v>729.08000000000027</v>
      </c>
      <c r="K101" s="17">
        <f t="shared" si="4"/>
        <v>311.59000000000003</v>
      </c>
      <c r="L101" s="17">
        <f>L99-F101+G101-13</f>
        <v>690.08000000000015</v>
      </c>
      <c r="M101" s="17" t="s">
        <v>458</v>
      </c>
    </row>
    <row r="102" spans="1:13" x14ac:dyDescent="0.25">
      <c r="A102" s="14">
        <v>96</v>
      </c>
      <c r="B102" s="15">
        <v>40609</v>
      </c>
      <c r="C102" s="15"/>
      <c r="D102" s="15"/>
      <c r="E102" s="16" t="s">
        <v>459</v>
      </c>
      <c r="F102" s="17"/>
      <c r="G102" s="17"/>
      <c r="H102" s="17">
        <f t="shared" ref="H102" si="9">H101-F102+G102</f>
        <v>729.08000000000027</v>
      </c>
      <c r="I102" s="17">
        <f>I101-F102+G102-13</f>
        <v>365.49000000000007</v>
      </c>
      <c r="J102" s="17">
        <f t="shared" ref="J102" si="10">J101+G102-F102</f>
        <v>729.08000000000027</v>
      </c>
      <c r="K102" s="17">
        <f t="shared" si="4"/>
        <v>311.59000000000003</v>
      </c>
      <c r="L102" s="17">
        <f>L101-F102+G102-13</f>
        <v>677.08000000000015</v>
      </c>
      <c r="M102" s="17"/>
    </row>
    <row r="103" spans="1:13" x14ac:dyDescent="0.25">
      <c r="A103" s="14">
        <v>97</v>
      </c>
      <c r="B103" s="15">
        <v>40609</v>
      </c>
      <c r="C103" s="15"/>
      <c r="D103" s="15">
        <v>40624</v>
      </c>
      <c r="E103" s="16" t="s">
        <v>460</v>
      </c>
      <c r="F103" s="17"/>
      <c r="G103" s="17"/>
      <c r="H103" s="17">
        <f>H101-F103+G103</f>
        <v>729.08000000000027</v>
      </c>
      <c r="I103" s="17">
        <f>I101-F103+G103</f>
        <v>378.49000000000007</v>
      </c>
      <c r="J103" s="17">
        <f>J101+G103-F103</f>
        <v>729.08000000000027</v>
      </c>
      <c r="K103" s="17">
        <f t="shared" si="4"/>
        <v>311.59000000000003</v>
      </c>
      <c r="L103" s="17">
        <f>L101-F103+G103</f>
        <v>690.08000000000015</v>
      </c>
      <c r="M103" s="17" t="s">
        <v>461</v>
      </c>
    </row>
    <row r="104" spans="1:13" x14ac:dyDescent="0.25">
      <c r="A104" s="14">
        <v>98</v>
      </c>
      <c r="B104" s="15">
        <v>40617</v>
      </c>
      <c r="C104" s="15">
        <v>40617</v>
      </c>
      <c r="D104" s="15"/>
      <c r="E104" s="16" t="s">
        <v>22</v>
      </c>
      <c r="F104" s="17"/>
      <c r="G104" s="17">
        <v>102.23</v>
      </c>
      <c r="H104" s="17">
        <f t="shared" si="5"/>
        <v>831.31000000000029</v>
      </c>
      <c r="I104" s="17">
        <f t="shared" si="6"/>
        <v>480.72000000000008</v>
      </c>
      <c r="J104" s="17">
        <f t="shared" si="7"/>
        <v>831.31000000000029</v>
      </c>
      <c r="K104" s="17">
        <f t="shared" si="4"/>
        <v>311.59000000000003</v>
      </c>
      <c r="L104" s="17">
        <f t="shared" si="8"/>
        <v>792.31000000000017</v>
      </c>
      <c r="M104" s="17"/>
    </row>
    <row r="105" spans="1:13" x14ac:dyDescent="0.25">
      <c r="A105" s="14">
        <v>99</v>
      </c>
      <c r="B105" s="15">
        <v>40617</v>
      </c>
      <c r="C105" s="15"/>
      <c r="D105" s="15">
        <v>40637</v>
      </c>
      <c r="E105" s="16" t="s">
        <v>462</v>
      </c>
      <c r="F105" s="17"/>
      <c r="G105" s="17"/>
      <c r="H105" s="17">
        <f t="shared" si="5"/>
        <v>831.31000000000029</v>
      </c>
      <c r="I105" s="17">
        <f t="shared" si="6"/>
        <v>480.72000000000008</v>
      </c>
      <c r="J105" s="17">
        <f t="shared" si="7"/>
        <v>831.31000000000029</v>
      </c>
      <c r="K105" s="17">
        <f t="shared" si="4"/>
        <v>311.59000000000003</v>
      </c>
      <c r="L105" s="17">
        <f t="shared" si="8"/>
        <v>792.31000000000017</v>
      </c>
      <c r="M105" s="17" t="s">
        <v>463</v>
      </c>
    </row>
    <row r="106" spans="1:13" x14ac:dyDescent="0.25">
      <c r="A106" s="14">
        <v>100</v>
      </c>
      <c r="B106" s="15">
        <v>40617</v>
      </c>
      <c r="C106" s="15"/>
      <c r="D106" s="15">
        <v>40625</v>
      </c>
      <c r="E106" s="16" t="s">
        <v>457</v>
      </c>
      <c r="F106" s="17"/>
      <c r="G106" s="17"/>
      <c r="H106" s="17">
        <f t="shared" si="5"/>
        <v>831.31000000000029</v>
      </c>
      <c r="I106" s="17">
        <f t="shared" si="6"/>
        <v>480.72000000000008</v>
      </c>
      <c r="J106" s="17">
        <f t="shared" si="7"/>
        <v>831.31000000000029</v>
      </c>
      <c r="K106" s="17">
        <f t="shared" si="4"/>
        <v>311.59000000000003</v>
      </c>
      <c r="L106" s="17">
        <f t="shared" si="8"/>
        <v>792.31000000000017</v>
      </c>
      <c r="M106" s="17" t="s">
        <v>464</v>
      </c>
    </row>
    <row r="107" spans="1:13" x14ac:dyDescent="0.25">
      <c r="A107" s="14">
        <v>101</v>
      </c>
      <c r="B107" s="15">
        <v>40618</v>
      </c>
      <c r="C107" s="15">
        <v>40646</v>
      </c>
      <c r="D107" s="15"/>
      <c r="E107" s="16" t="s">
        <v>37</v>
      </c>
      <c r="F107" s="17"/>
      <c r="G107" s="17">
        <v>13</v>
      </c>
      <c r="H107" s="17">
        <f t="shared" si="5"/>
        <v>844.31000000000029</v>
      </c>
      <c r="I107" s="17">
        <f>I106-F107+G107-13</f>
        <v>480.72000000000008</v>
      </c>
      <c r="J107" s="17">
        <f t="shared" si="7"/>
        <v>844.31000000000029</v>
      </c>
      <c r="K107" s="17">
        <f t="shared" si="4"/>
        <v>311.59000000000003</v>
      </c>
      <c r="L107" s="17">
        <f>L106-F107+G107-13</f>
        <v>792.31000000000017</v>
      </c>
      <c r="M107" s="17" t="s">
        <v>458</v>
      </c>
    </row>
    <row r="108" spans="1:13" x14ac:dyDescent="0.25">
      <c r="A108" s="14">
        <v>102</v>
      </c>
      <c r="B108" s="15">
        <v>40618</v>
      </c>
      <c r="C108" s="15"/>
      <c r="D108" s="15"/>
      <c r="E108" s="16" t="s">
        <v>459</v>
      </c>
      <c r="F108" s="17"/>
      <c r="G108" s="17"/>
      <c r="H108" s="17">
        <f t="shared" si="5"/>
        <v>844.31000000000029</v>
      </c>
      <c r="I108" s="17">
        <f>I107-F108+G108-13</f>
        <v>467.72000000000008</v>
      </c>
      <c r="J108" s="17">
        <f t="shared" si="7"/>
        <v>844.31000000000029</v>
      </c>
      <c r="K108" s="17">
        <f t="shared" si="4"/>
        <v>311.59000000000003</v>
      </c>
      <c r="L108" s="17">
        <f>L107-F108+G108-13</f>
        <v>779.31000000000017</v>
      </c>
      <c r="M108" s="17"/>
    </row>
    <row r="109" spans="1:13" x14ac:dyDescent="0.25">
      <c r="A109" s="14">
        <v>103</v>
      </c>
      <c r="B109" s="15">
        <v>40619</v>
      </c>
      <c r="C109" s="15"/>
      <c r="D109" s="15">
        <v>40627</v>
      </c>
      <c r="E109" s="16" t="s">
        <v>465</v>
      </c>
      <c r="F109" s="17"/>
      <c r="G109" s="17"/>
      <c r="H109" s="17">
        <f>H107-F109+G109</f>
        <v>844.31000000000029</v>
      </c>
      <c r="I109" s="17">
        <f>I107-F109+G109</f>
        <v>480.72000000000008</v>
      </c>
      <c r="J109" s="17">
        <f>J107+G109-F109</f>
        <v>844.31000000000029</v>
      </c>
      <c r="K109" s="17">
        <f t="shared" si="4"/>
        <v>311.59000000000003</v>
      </c>
      <c r="L109" s="17">
        <f>L107-F109+G109</f>
        <v>792.31000000000017</v>
      </c>
      <c r="M109" s="17" t="s">
        <v>466</v>
      </c>
    </row>
    <row r="110" spans="1:13" x14ac:dyDescent="0.25">
      <c r="A110" s="14">
        <v>104</v>
      </c>
      <c r="B110" s="15">
        <v>40623</v>
      </c>
      <c r="C110" s="15">
        <v>40646</v>
      </c>
      <c r="D110" s="15"/>
      <c r="E110" s="16" t="s">
        <v>21</v>
      </c>
      <c r="F110" s="17"/>
      <c r="G110" s="17">
        <v>2.27</v>
      </c>
      <c r="H110" s="17">
        <f t="shared" si="5"/>
        <v>846.58000000000027</v>
      </c>
      <c r="I110" s="17">
        <f t="shared" si="6"/>
        <v>482.99000000000007</v>
      </c>
      <c r="J110" s="17">
        <f t="shared" si="7"/>
        <v>846.58000000000027</v>
      </c>
      <c r="K110" s="17">
        <f t="shared" si="4"/>
        <v>311.59000000000003</v>
      </c>
      <c r="L110" s="17">
        <f t="shared" si="8"/>
        <v>794.58000000000015</v>
      </c>
      <c r="M110" s="17"/>
    </row>
    <row r="111" spans="1:13" x14ac:dyDescent="0.25">
      <c r="A111" s="14">
        <v>105</v>
      </c>
      <c r="B111" s="15">
        <v>40624</v>
      </c>
      <c r="C111" s="15">
        <v>40646</v>
      </c>
      <c r="D111" s="15"/>
      <c r="E111" s="16" t="s">
        <v>21</v>
      </c>
      <c r="F111" s="17"/>
      <c r="G111" s="17">
        <v>1.86</v>
      </c>
      <c r="H111" s="17">
        <f t="shared" si="5"/>
        <v>848.44000000000028</v>
      </c>
      <c r="I111" s="17">
        <f t="shared" si="6"/>
        <v>484.85000000000008</v>
      </c>
      <c r="J111" s="17">
        <f t="shared" si="7"/>
        <v>848.44000000000028</v>
      </c>
      <c r="K111" s="17">
        <f t="shared" si="4"/>
        <v>311.59000000000003</v>
      </c>
      <c r="L111" s="17">
        <f t="shared" si="8"/>
        <v>796.44000000000017</v>
      </c>
      <c r="M111" s="17"/>
    </row>
    <row r="112" spans="1:13" x14ac:dyDescent="0.25">
      <c r="A112" s="14">
        <v>106</v>
      </c>
      <c r="B112" s="15">
        <v>40638</v>
      </c>
      <c r="C112" s="15"/>
      <c r="D112" s="15">
        <v>40653</v>
      </c>
      <c r="E112" s="16" t="s">
        <v>467</v>
      </c>
      <c r="F112" s="17"/>
      <c r="G112" s="17"/>
      <c r="H112" s="17">
        <f t="shared" si="5"/>
        <v>848.44000000000028</v>
      </c>
      <c r="I112" s="17">
        <f t="shared" si="6"/>
        <v>484.85000000000008</v>
      </c>
      <c r="J112" s="17">
        <f t="shared" si="7"/>
        <v>848.44000000000028</v>
      </c>
      <c r="K112" s="17">
        <f t="shared" si="4"/>
        <v>311.59000000000003</v>
      </c>
      <c r="L112" s="17">
        <f t="shared" si="8"/>
        <v>796.44000000000017</v>
      </c>
      <c r="M112" s="17" t="s">
        <v>468</v>
      </c>
    </row>
    <row r="113" spans="1:13" x14ac:dyDescent="0.25">
      <c r="A113" s="14">
        <v>107</v>
      </c>
      <c r="B113" s="15">
        <v>40641</v>
      </c>
      <c r="C113" s="15">
        <v>40646</v>
      </c>
      <c r="D113" s="15"/>
      <c r="E113" s="16" t="s">
        <v>37</v>
      </c>
      <c r="F113" s="17"/>
      <c r="G113" s="17">
        <v>13</v>
      </c>
      <c r="H113" s="17">
        <f t="shared" si="5"/>
        <v>861.44000000000028</v>
      </c>
      <c r="I113" s="17">
        <f>I112-F113+G113-13</f>
        <v>484.85000000000008</v>
      </c>
      <c r="J113" s="17">
        <f t="shared" si="7"/>
        <v>861.44000000000028</v>
      </c>
      <c r="K113" s="17">
        <f t="shared" si="4"/>
        <v>311.59000000000003</v>
      </c>
      <c r="L113" s="17">
        <f>L112-F113+G113-13</f>
        <v>796.44000000000017</v>
      </c>
      <c r="M113" s="17" t="s">
        <v>458</v>
      </c>
    </row>
    <row r="114" spans="1:13" x14ac:dyDescent="0.25">
      <c r="A114" s="14">
        <v>108</v>
      </c>
      <c r="B114" s="15">
        <v>40641</v>
      </c>
      <c r="C114" s="15"/>
      <c r="D114" s="15"/>
      <c r="E114" s="16" t="s">
        <v>459</v>
      </c>
      <c r="F114" s="17"/>
      <c r="G114" s="17"/>
      <c r="H114" s="17">
        <f t="shared" si="5"/>
        <v>861.44000000000028</v>
      </c>
      <c r="I114" s="17">
        <f>I113-F114+G114-13</f>
        <v>471.85000000000008</v>
      </c>
      <c r="J114" s="17">
        <f t="shared" si="7"/>
        <v>861.44000000000028</v>
      </c>
      <c r="K114" s="17">
        <f t="shared" si="4"/>
        <v>311.59000000000003</v>
      </c>
      <c r="L114" s="17">
        <f>L113-F114+G114-13</f>
        <v>783.44000000000017</v>
      </c>
      <c r="M114" s="17"/>
    </row>
    <row r="115" spans="1:13" x14ac:dyDescent="0.25">
      <c r="A115" s="14">
        <v>109</v>
      </c>
      <c r="B115" s="15">
        <v>40646</v>
      </c>
      <c r="C115" s="15">
        <v>40646</v>
      </c>
      <c r="D115" s="15"/>
      <c r="E115" s="16" t="s">
        <v>22</v>
      </c>
      <c r="F115" s="17"/>
      <c r="G115" s="17">
        <v>94.03</v>
      </c>
      <c r="H115" s="17">
        <f>H113-F115+G115</f>
        <v>955.47000000000025</v>
      </c>
      <c r="I115" s="17">
        <f>I113-F115+G115</f>
        <v>578.88000000000011</v>
      </c>
      <c r="J115" s="17">
        <f>J113+G115-F115</f>
        <v>955.47000000000025</v>
      </c>
      <c r="K115" s="17">
        <f t="shared" si="4"/>
        <v>311.59000000000003</v>
      </c>
      <c r="L115" s="17">
        <f>L113-F115+G115</f>
        <v>890.47000000000014</v>
      </c>
      <c r="M115" s="17"/>
    </row>
    <row r="116" spans="1:13" x14ac:dyDescent="0.25">
      <c r="A116" s="14">
        <v>110</v>
      </c>
      <c r="B116" s="15">
        <v>40646</v>
      </c>
      <c r="C116" s="15"/>
      <c r="D116" s="15">
        <v>40666</v>
      </c>
      <c r="E116" s="16" t="s">
        <v>469</v>
      </c>
      <c r="F116" s="17"/>
      <c r="G116" s="17"/>
      <c r="H116" s="17">
        <f t="shared" si="5"/>
        <v>955.47000000000025</v>
      </c>
      <c r="I116" s="17">
        <f t="shared" si="6"/>
        <v>578.88000000000011</v>
      </c>
      <c r="J116" s="17">
        <f t="shared" si="7"/>
        <v>955.47000000000025</v>
      </c>
      <c r="K116" s="17">
        <f t="shared" si="4"/>
        <v>311.59000000000003</v>
      </c>
      <c r="L116" s="17">
        <f t="shared" si="8"/>
        <v>890.47000000000014</v>
      </c>
      <c r="M116" s="17" t="s">
        <v>470</v>
      </c>
    </row>
    <row r="117" spans="1:13" x14ac:dyDescent="0.25">
      <c r="A117" s="14">
        <v>111</v>
      </c>
      <c r="B117" s="15">
        <v>40648</v>
      </c>
      <c r="C117" s="15"/>
      <c r="D117" s="15">
        <v>40658</v>
      </c>
      <c r="E117" s="16" t="s">
        <v>471</v>
      </c>
      <c r="F117" s="17"/>
      <c r="G117" s="17"/>
      <c r="H117" s="17">
        <f t="shared" si="5"/>
        <v>955.47000000000025</v>
      </c>
      <c r="I117" s="17">
        <f t="shared" si="6"/>
        <v>578.88000000000011</v>
      </c>
      <c r="J117" s="17">
        <f t="shared" si="7"/>
        <v>955.47000000000025</v>
      </c>
      <c r="K117" s="17">
        <f t="shared" si="4"/>
        <v>311.59000000000003</v>
      </c>
      <c r="L117" s="17">
        <f t="shared" si="8"/>
        <v>890.47000000000014</v>
      </c>
      <c r="M117" s="17" t="s">
        <v>468</v>
      </c>
    </row>
    <row r="118" spans="1:13" x14ac:dyDescent="0.25">
      <c r="A118" s="14">
        <v>112</v>
      </c>
      <c r="B118" s="15">
        <v>40651</v>
      </c>
      <c r="C118" s="15">
        <v>40675</v>
      </c>
      <c r="D118" s="15"/>
      <c r="E118" s="16" t="s">
        <v>31</v>
      </c>
      <c r="F118" s="17">
        <v>288</v>
      </c>
      <c r="G118" s="17"/>
      <c r="H118" s="17">
        <f t="shared" si="5"/>
        <v>667.47000000000025</v>
      </c>
      <c r="I118" s="17">
        <f t="shared" si="6"/>
        <v>290.88000000000011</v>
      </c>
      <c r="J118" s="17">
        <f t="shared" si="7"/>
        <v>667.47000000000025</v>
      </c>
      <c r="K118" s="17">
        <f t="shared" si="4"/>
        <v>311.59000000000003</v>
      </c>
      <c r="L118" s="17">
        <f t="shared" si="8"/>
        <v>602.47000000000014</v>
      </c>
      <c r="M118" s="17" t="s">
        <v>96</v>
      </c>
    </row>
    <row r="119" spans="1:13" x14ac:dyDescent="0.25">
      <c r="A119" s="14">
        <v>113</v>
      </c>
      <c r="B119" s="15">
        <v>40652</v>
      </c>
      <c r="C119" s="15">
        <v>40675</v>
      </c>
      <c r="D119" s="15"/>
      <c r="E119" s="16" t="s">
        <v>21</v>
      </c>
      <c r="F119" s="17"/>
      <c r="G119" s="17">
        <v>3.57</v>
      </c>
      <c r="H119" s="17">
        <f t="shared" si="5"/>
        <v>671.0400000000003</v>
      </c>
      <c r="I119" s="17">
        <f t="shared" si="6"/>
        <v>294.4500000000001</v>
      </c>
      <c r="J119" s="17">
        <f t="shared" si="7"/>
        <v>671.0400000000003</v>
      </c>
      <c r="K119" s="17">
        <f t="shared" si="4"/>
        <v>311.59000000000003</v>
      </c>
      <c r="L119" s="17">
        <f t="shared" si="8"/>
        <v>606.04000000000019</v>
      </c>
      <c r="M119" s="17"/>
    </row>
    <row r="120" spans="1:13" x14ac:dyDescent="0.25">
      <c r="A120" s="14">
        <v>114</v>
      </c>
      <c r="B120" s="15">
        <v>40653</v>
      </c>
      <c r="C120" s="15">
        <v>40675</v>
      </c>
      <c r="D120" s="15"/>
      <c r="E120" s="16" t="s">
        <v>21</v>
      </c>
      <c r="F120" s="17"/>
      <c r="G120" s="17">
        <v>1.86</v>
      </c>
      <c r="H120" s="17">
        <f t="shared" si="5"/>
        <v>672.90000000000032</v>
      </c>
      <c r="I120" s="17">
        <f t="shared" si="6"/>
        <v>296.31000000000012</v>
      </c>
      <c r="J120" s="17">
        <f t="shared" si="7"/>
        <v>672.90000000000032</v>
      </c>
      <c r="K120" s="17">
        <f t="shared" si="4"/>
        <v>311.59000000000003</v>
      </c>
      <c r="L120" s="17">
        <f t="shared" si="8"/>
        <v>607.9000000000002</v>
      </c>
      <c r="M120" s="17"/>
    </row>
    <row r="121" spans="1:13" x14ac:dyDescent="0.25">
      <c r="A121" s="14">
        <v>115</v>
      </c>
      <c r="B121" s="15">
        <v>40667</v>
      </c>
      <c r="C121" s="15"/>
      <c r="D121" s="15"/>
      <c r="E121" s="16" t="s">
        <v>472</v>
      </c>
      <c r="F121" s="17"/>
      <c r="G121" s="17"/>
      <c r="H121" s="17">
        <f t="shared" si="5"/>
        <v>672.90000000000032</v>
      </c>
      <c r="I121" s="17">
        <f t="shared" si="6"/>
        <v>296.31000000000012</v>
      </c>
      <c r="J121" s="17">
        <f t="shared" si="7"/>
        <v>672.90000000000032</v>
      </c>
      <c r="K121" s="17">
        <f t="shared" si="4"/>
        <v>311.59000000000003</v>
      </c>
      <c r="L121" s="17">
        <f t="shared" si="8"/>
        <v>607.9000000000002</v>
      </c>
      <c r="M121" s="17" t="s">
        <v>473</v>
      </c>
    </row>
    <row r="122" spans="1:13" x14ac:dyDescent="0.25">
      <c r="A122" s="14">
        <v>116</v>
      </c>
      <c r="B122" s="15">
        <v>40667</v>
      </c>
      <c r="C122" s="15"/>
      <c r="D122" s="15">
        <v>40682</v>
      </c>
      <c r="E122" s="16" t="s">
        <v>472</v>
      </c>
      <c r="F122" s="17"/>
      <c r="G122" s="17"/>
      <c r="H122" s="17">
        <f t="shared" si="5"/>
        <v>672.90000000000032</v>
      </c>
      <c r="I122" s="17">
        <f t="shared" si="6"/>
        <v>296.31000000000012</v>
      </c>
      <c r="J122" s="17">
        <f t="shared" si="7"/>
        <v>672.90000000000032</v>
      </c>
      <c r="K122" s="17">
        <f t="shared" si="4"/>
        <v>311.59000000000003</v>
      </c>
      <c r="L122" s="17">
        <f t="shared" si="8"/>
        <v>607.9000000000002</v>
      </c>
      <c r="M122" s="17"/>
    </row>
    <row r="123" spans="1:13" x14ac:dyDescent="0.25">
      <c r="A123" s="14">
        <v>117</v>
      </c>
      <c r="B123" s="15">
        <v>40668</v>
      </c>
      <c r="C123" s="15">
        <v>40675</v>
      </c>
      <c r="D123" s="15"/>
      <c r="E123" s="16" t="s">
        <v>37</v>
      </c>
      <c r="F123" s="17"/>
      <c r="G123" s="17">
        <v>13</v>
      </c>
      <c r="H123" s="17">
        <f t="shared" si="5"/>
        <v>685.90000000000032</v>
      </c>
      <c r="I123" s="17">
        <f>I122-F123+G123-13</f>
        <v>296.31000000000012</v>
      </c>
      <c r="J123" s="17">
        <f t="shared" si="7"/>
        <v>685.90000000000032</v>
      </c>
      <c r="K123" s="17">
        <f t="shared" si="4"/>
        <v>311.59000000000003</v>
      </c>
      <c r="L123" s="17">
        <f>L122-F123+G123-13</f>
        <v>607.9000000000002</v>
      </c>
      <c r="M123" s="17" t="s">
        <v>474</v>
      </c>
    </row>
    <row r="124" spans="1:13" x14ac:dyDescent="0.25">
      <c r="A124" s="14">
        <v>118</v>
      </c>
      <c r="B124" s="15">
        <v>40668</v>
      </c>
      <c r="C124" s="15"/>
      <c r="D124" s="15"/>
      <c r="E124" s="16" t="s">
        <v>459</v>
      </c>
      <c r="F124" s="17"/>
      <c r="G124" s="17"/>
      <c r="H124" s="17">
        <f t="shared" si="5"/>
        <v>685.90000000000032</v>
      </c>
      <c r="I124" s="17">
        <f>I123-F124+G124-13</f>
        <v>283.31000000000012</v>
      </c>
      <c r="J124" s="17">
        <f t="shared" si="7"/>
        <v>685.90000000000032</v>
      </c>
      <c r="K124" s="17">
        <f t="shared" si="4"/>
        <v>311.59000000000003</v>
      </c>
      <c r="L124" s="17">
        <f>L123-F124+G124-13</f>
        <v>594.9000000000002</v>
      </c>
      <c r="M124" s="17"/>
    </row>
    <row r="125" spans="1:13" x14ac:dyDescent="0.25">
      <c r="A125" s="14">
        <v>119</v>
      </c>
      <c r="B125" s="15">
        <v>40675</v>
      </c>
      <c r="C125" s="15">
        <v>40675</v>
      </c>
      <c r="D125" s="15"/>
      <c r="E125" s="16" t="s">
        <v>22</v>
      </c>
      <c r="F125" s="17"/>
      <c r="G125" s="17">
        <v>99.71</v>
      </c>
      <c r="H125" s="17">
        <f>H123-F125+G125</f>
        <v>785.61000000000035</v>
      </c>
      <c r="I125" s="17">
        <f>I123-F125+G125</f>
        <v>396.0200000000001</v>
      </c>
      <c r="J125" s="17">
        <f>J123+G125-F125</f>
        <v>785.61000000000035</v>
      </c>
      <c r="K125" s="17">
        <f t="shared" si="4"/>
        <v>311.59000000000003</v>
      </c>
      <c r="L125" s="17">
        <f>L123-F125+G125</f>
        <v>707.61000000000024</v>
      </c>
      <c r="M125" s="17"/>
    </row>
    <row r="126" spans="1:13" x14ac:dyDescent="0.25">
      <c r="A126" s="14">
        <v>120</v>
      </c>
      <c r="B126" s="15">
        <v>40675</v>
      </c>
      <c r="C126" s="15"/>
      <c r="D126" s="15">
        <v>40696</v>
      </c>
      <c r="E126" s="16" t="s">
        <v>475</v>
      </c>
      <c r="F126" s="17"/>
      <c r="G126" s="17"/>
      <c r="H126" s="17">
        <f t="shared" si="5"/>
        <v>785.61000000000035</v>
      </c>
      <c r="I126" s="17">
        <f t="shared" si="6"/>
        <v>396.0200000000001</v>
      </c>
      <c r="J126" s="17">
        <f t="shared" si="7"/>
        <v>785.61000000000035</v>
      </c>
      <c r="K126" s="17">
        <f t="shared" si="4"/>
        <v>311.59000000000003</v>
      </c>
      <c r="L126" s="17">
        <f t="shared" si="8"/>
        <v>707.61000000000024</v>
      </c>
      <c r="M126" s="17" t="s">
        <v>476</v>
      </c>
    </row>
    <row r="127" spans="1:13" x14ac:dyDescent="0.25">
      <c r="A127" s="14">
        <v>121</v>
      </c>
      <c r="B127" s="15">
        <v>40679</v>
      </c>
      <c r="C127" s="15"/>
      <c r="D127" s="15">
        <v>40687</v>
      </c>
      <c r="E127" s="16" t="s">
        <v>477</v>
      </c>
      <c r="F127" s="17"/>
      <c r="G127" s="17"/>
      <c r="H127" s="17">
        <f t="shared" si="5"/>
        <v>785.61000000000035</v>
      </c>
      <c r="I127" s="17">
        <f t="shared" si="6"/>
        <v>396.0200000000001</v>
      </c>
      <c r="J127" s="17">
        <f t="shared" si="7"/>
        <v>785.61000000000035</v>
      </c>
      <c r="K127" s="17">
        <f t="shared" si="4"/>
        <v>311.59000000000003</v>
      </c>
      <c r="L127" s="17">
        <f t="shared" si="8"/>
        <v>707.61000000000024</v>
      </c>
      <c r="M127" s="17" t="s">
        <v>473</v>
      </c>
    </row>
    <row r="128" spans="1:13" x14ac:dyDescent="0.25">
      <c r="A128" s="14">
        <v>122</v>
      </c>
      <c r="B128" s="15">
        <v>40679</v>
      </c>
      <c r="C128" s="15"/>
      <c r="D128" s="15">
        <v>40687</v>
      </c>
      <c r="E128" s="16" t="s">
        <v>477</v>
      </c>
      <c r="F128" s="17"/>
      <c r="G128" s="17"/>
      <c r="H128" s="17">
        <f t="shared" si="5"/>
        <v>785.61000000000035</v>
      </c>
      <c r="I128" s="17">
        <f t="shared" si="6"/>
        <v>396.0200000000001</v>
      </c>
      <c r="J128" s="17">
        <f t="shared" si="7"/>
        <v>785.61000000000035</v>
      </c>
      <c r="K128" s="17">
        <f t="shared" si="4"/>
        <v>311.59000000000003</v>
      </c>
      <c r="L128" s="17">
        <f t="shared" si="8"/>
        <v>707.61000000000024</v>
      </c>
      <c r="M128" s="17" t="s">
        <v>473</v>
      </c>
    </row>
    <row r="129" spans="1:13" x14ac:dyDescent="0.25">
      <c r="A129" s="14">
        <v>123</v>
      </c>
      <c r="B129" s="15">
        <v>40681</v>
      </c>
      <c r="C129" s="15"/>
      <c r="D129" s="15"/>
      <c r="E129" s="16" t="s">
        <v>21</v>
      </c>
      <c r="F129" s="17"/>
      <c r="G129" s="17">
        <v>4.82</v>
      </c>
      <c r="H129" s="17">
        <f t="shared" si="5"/>
        <v>790.4300000000004</v>
      </c>
      <c r="I129" s="17">
        <f t="shared" si="6"/>
        <v>400.84000000000009</v>
      </c>
      <c r="J129" s="17">
        <f t="shared" si="7"/>
        <v>790.4300000000004</v>
      </c>
      <c r="K129" s="17">
        <f t="shared" si="4"/>
        <v>311.59000000000003</v>
      </c>
      <c r="L129" s="17">
        <f t="shared" si="8"/>
        <v>712.43000000000029</v>
      </c>
      <c r="M129" s="17"/>
    </row>
    <row r="130" spans="1:13" x14ac:dyDescent="0.25">
      <c r="A130" s="14">
        <v>124</v>
      </c>
      <c r="B130" s="15">
        <v>40682</v>
      </c>
      <c r="C130" s="15"/>
      <c r="D130" s="15"/>
      <c r="E130" s="16" t="s">
        <v>21</v>
      </c>
      <c r="F130" s="17"/>
      <c r="G130" s="17">
        <v>1.86</v>
      </c>
      <c r="H130" s="17">
        <f t="shared" si="5"/>
        <v>792.29000000000042</v>
      </c>
      <c r="I130" s="17">
        <f t="shared" si="6"/>
        <v>402.7000000000001</v>
      </c>
      <c r="J130" s="17">
        <f t="shared" si="7"/>
        <v>792.29000000000042</v>
      </c>
      <c r="K130" s="17">
        <f t="shared" si="4"/>
        <v>311.59000000000003</v>
      </c>
      <c r="L130" s="17">
        <f t="shared" si="8"/>
        <v>714.2900000000003</v>
      </c>
      <c r="M130" s="17"/>
    </row>
    <row r="131" spans="1:13" x14ac:dyDescent="0.25">
      <c r="A131" s="14">
        <v>125</v>
      </c>
      <c r="B131" s="15">
        <v>40688</v>
      </c>
      <c r="C131" s="15"/>
      <c r="D131" s="15"/>
      <c r="E131" s="16" t="s">
        <v>478</v>
      </c>
      <c r="F131" s="17"/>
      <c r="G131" s="17"/>
      <c r="H131" s="17">
        <f t="shared" si="5"/>
        <v>792.29000000000042</v>
      </c>
      <c r="I131" s="17">
        <f>I130-F131+G131</f>
        <v>402.7000000000001</v>
      </c>
      <c r="J131" s="17">
        <f t="shared" si="7"/>
        <v>792.29000000000042</v>
      </c>
      <c r="K131" s="17">
        <f t="shared" si="4"/>
        <v>311.59000000000003</v>
      </c>
      <c r="L131" s="17">
        <f t="shared" si="8"/>
        <v>714.2900000000003</v>
      </c>
      <c r="M131" s="17" t="s">
        <v>479</v>
      </c>
    </row>
    <row r="132" spans="1:13" x14ac:dyDescent="0.25">
      <c r="A132" s="14">
        <v>126</v>
      </c>
      <c r="B132" s="15">
        <v>40688</v>
      </c>
      <c r="C132" s="15"/>
      <c r="D132" s="15"/>
      <c r="E132" s="16" t="s">
        <v>480</v>
      </c>
      <c r="F132" s="17"/>
      <c r="G132" s="17"/>
      <c r="H132" s="17">
        <f t="shared" si="5"/>
        <v>792.29000000000042</v>
      </c>
      <c r="I132" s="17">
        <f t="shared" ref="I132:I133" si="11">I131-F132+G132</f>
        <v>402.7000000000001</v>
      </c>
      <c r="J132" s="17">
        <f t="shared" si="7"/>
        <v>792.29000000000042</v>
      </c>
      <c r="K132" s="17">
        <f t="shared" si="4"/>
        <v>311.59000000000003</v>
      </c>
      <c r="L132" s="17">
        <f t="shared" si="8"/>
        <v>714.2900000000003</v>
      </c>
      <c r="M132" s="17"/>
    </row>
    <row r="133" spans="1:13" x14ac:dyDescent="0.25">
      <c r="A133" s="14">
        <v>127</v>
      </c>
      <c r="B133" s="15">
        <v>40689</v>
      </c>
      <c r="C133" s="15"/>
      <c r="D133" s="15"/>
      <c r="E133" s="16" t="s">
        <v>481</v>
      </c>
      <c r="F133" s="17"/>
      <c r="G133" s="17"/>
      <c r="H133" s="17">
        <f t="shared" si="5"/>
        <v>792.29000000000042</v>
      </c>
      <c r="I133" s="17">
        <f t="shared" si="11"/>
        <v>402.7000000000001</v>
      </c>
      <c r="J133" s="17">
        <f t="shared" si="7"/>
        <v>792.29000000000042</v>
      </c>
      <c r="K133" s="17">
        <f t="shared" si="4"/>
        <v>311.59000000000003</v>
      </c>
      <c r="L133" s="17">
        <f t="shared" si="8"/>
        <v>714.2900000000003</v>
      </c>
      <c r="M133" s="17"/>
    </row>
    <row r="134" spans="1:13" x14ac:dyDescent="0.25">
      <c r="A134" s="14">
        <v>128</v>
      </c>
      <c r="B134" s="15">
        <v>40689</v>
      </c>
      <c r="C134" s="15"/>
      <c r="D134" s="15"/>
      <c r="E134" s="16" t="s">
        <v>482</v>
      </c>
      <c r="F134" s="17"/>
      <c r="G134" s="17"/>
      <c r="H134" s="17">
        <f t="shared" si="5"/>
        <v>792.29000000000042</v>
      </c>
      <c r="I134" s="17">
        <f>I133-F134+G134+311.59</f>
        <v>714.29000000000008</v>
      </c>
      <c r="J134" s="17">
        <f t="shared" si="7"/>
        <v>792.29000000000042</v>
      </c>
      <c r="K134" s="17">
        <v>0</v>
      </c>
      <c r="L134" s="17">
        <f t="shared" si="8"/>
        <v>714.2900000000003</v>
      </c>
      <c r="M134" s="17"/>
    </row>
    <row r="135" spans="1:13" x14ac:dyDescent="0.25">
      <c r="A135" s="14">
        <v>129</v>
      </c>
      <c r="B135" s="15">
        <v>40689</v>
      </c>
      <c r="C135" s="15"/>
      <c r="D135" s="15"/>
      <c r="E135" s="16" t="s">
        <v>402</v>
      </c>
      <c r="F135" s="17"/>
      <c r="G135" s="17"/>
      <c r="H135" s="17">
        <f>H134-F135+G135</f>
        <v>792.29000000000042</v>
      </c>
      <c r="I135" s="17">
        <f>I134-F135+G135</f>
        <v>714.29000000000008</v>
      </c>
      <c r="J135" s="17">
        <f>J134+G135-F135</f>
        <v>792.29000000000042</v>
      </c>
      <c r="K135" s="17">
        <v>0</v>
      </c>
      <c r="L135" s="17">
        <f>L134-F135+G135</f>
        <v>714.2900000000003</v>
      </c>
      <c r="M135" s="17"/>
    </row>
    <row r="136" spans="1:13" x14ac:dyDescent="0.25">
      <c r="A136" s="14">
        <v>130</v>
      </c>
      <c r="B136" s="15">
        <v>40689</v>
      </c>
      <c r="C136" s="15"/>
      <c r="D136" s="15"/>
      <c r="E136" s="16" t="s">
        <v>28</v>
      </c>
      <c r="F136" s="17"/>
      <c r="G136" s="17">
        <v>37</v>
      </c>
      <c r="H136" s="17">
        <f t="shared" si="5"/>
        <v>829.29000000000042</v>
      </c>
      <c r="I136" s="17">
        <f>I135-F136+G136-37</f>
        <v>714.29000000000008</v>
      </c>
      <c r="J136" s="17">
        <f t="shared" si="7"/>
        <v>829.29000000000042</v>
      </c>
      <c r="K136" s="17">
        <v>0</v>
      </c>
      <c r="L136" s="17">
        <f>L135-F136+G136-37</f>
        <v>714.2900000000003</v>
      </c>
      <c r="M136" s="17" t="s">
        <v>483</v>
      </c>
    </row>
    <row r="137" spans="1:13" x14ac:dyDescent="0.25">
      <c r="A137" s="14">
        <v>131</v>
      </c>
      <c r="B137" s="15">
        <v>40689</v>
      </c>
      <c r="C137" s="15"/>
      <c r="D137" s="15"/>
      <c r="E137" s="16" t="s">
        <v>32</v>
      </c>
      <c r="F137" s="17">
        <v>120</v>
      </c>
      <c r="G137" s="17"/>
      <c r="H137" s="17">
        <f t="shared" ref="H137:H180" si="12">H136-F137+G137</f>
        <v>709.29000000000042</v>
      </c>
      <c r="I137" s="17">
        <f t="shared" ref="I137:I180" si="13">I136-F137+G137</f>
        <v>594.29000000000008</v>
      </c>
      <c r="J137" s="17">
        <f t="shared" ref="J137:J180" si="14">J136+G137-F137</f>
        <v>709.29000000000042</v>
      </c>
      <c r="K137" s="17">
        <v>0</v>
      </c>
      <c r="L137" s="17">
        <f t="shared" ref="L137:L180" si="15">L136-F137+G137</f>
        <v>594.2900000000003</v>
      </c>
      <c r="M137" s="17"/>
    </row>
    <row r="138" spans="1:13" x14ac:dyDescent="0.25">
      <c r="A138" s="14">
        <v>132</v>
      </c>
      <c r="B138" s="15">
        <v>40689</v>
      </c>
      <c r="C138" s="15"/>
      <c r="D138" s="15"/>
      <c r="E138" s="16" t="s">
        <v>29</v>
      </c>
      <c r="F138" s="17"/>
      <c r="G138" s="17">
        <v>160</v>
      </c>
      <c r="H138" s="17">
        <f t="shared" si="12"/>
        <v>869.29000000000042</v>
      </c>
      <c r="I138" s="17">
        <f t="shared" si="13"/>
        <v>754.29000000000008</v>
      </c>
      <c r="J138" s="17">
        <f t="shared" si="14"/>
        <v>869.29000000000042</v>
      </c>
      <c r="K138" s="17">
        <v>0</v>
      </c>
      <c r="L138" s="17">
        <f t="shared" si="15"/>
        <v>754.2900000000003</v>
      </c>
      <c r="M138" s="17"/>
    </row>
    <row r="139" spans="1:13" x14ac:dyDescent="0.25">
      <c r="A139" s="14">
        <v>133</v>
      </c>
      <c r="B139" s="15">
        <v>40689</v>
      </c>
      <c r="C139" s="15"/>
      <c r="D139" s="15"/>
      <c r="E139" s="16" t="s">
        <v>34</v>
      </c>
      <c r="F139" s="17">
        <v>0.18</v>
      </c>
      <c r="G139" s="17"/>
      <c r="H139" s="17">
        <f t="shared" si="12"/>
        <v>869.11000000000047</v>
      </c>
      <c r="I139" s="17">
        <f t="shared" si="13"/>
        <v>754.11000000000013</v>
      </c>
      <c r="J139" s="17">
        <f t="shared" si="14"/>
        <v>869.11000000000047</v>
      </c>
      <c r="K139" s="17">
        <v>0</v>
      </c>
      <c r="L139" s="17">
        <f t="shared" si="15"/>
        <v>754.11000000000035</v>
      </c>
      <c r="M139" s="17"/>
    </row>
    <row r="140" spans="1:13" x14ac:dyDescent="0.25">
      <c r="A140" s="14">
        <v>134</v>
      </c>
      <c r="B140" s="15">
        <v>40689</v>
      </c>
      <c r="C140" s="15"/>
      <c r="D140" s="15"/>
      <c r="E140" s="16" t="s">
        <v>46</v>
      </c>
      <c r="F140" s="17">
        <v>130</v>
      </c>
      <c r="G140" s="17"/>
      <c r="H140" s="17">
        <f t="shared" si="12"/>
        <v>739.11000000000047</v>
      </c>
      <c r="I140" s="17">
        <f t="shared" si="13"/>
        <v>624.11000000000013</v>
      </c>
      <c r="J140" s="17">
        <f t="shared" si="14"/>
        <v>739.11000000000047</v>
      </c>
      <c r="K140" s="17">
        <v>0</v>
      </c>
      <c r="L140" s="17">
        <f t="shared" si="15"/>
        <v>624.11000000000035</v>
      </c>
      <c r="M140" s="17"/>
    </row>
    <row r="141" spans="1:13" x14ac:dyDescent="0.25">
      <c r="A141" s="14">
        <v>135</v>
      </c>
      <c r="B141" s="15">
        <v>40697</v>
      </c>
      <c r="C141" s="15"/>
      <c r="D141" s="15"/>
      <c r="E141" s="16" t="s">
        <v>172</v>
      </c>
      <c r="F141" s="17"/>
      <c r="G141" s="17"/>
      <c r="H141" s="17">
        <f t="shared" si="12"/>
        <v>739.11000000000047</v>
      </c>
      <c r="I141" s="17">
        <f t="shared" si="13"/>
        <v>624.11000000000013</v>
      </c>
      <c r="J141" s="17">
        <f t="shared" si="14"/>
        <v>739.11000000000047</v>
      </c>
      <c r="K141" s="17">
        <v>0</v>
      </c>
      <c r="L141" s="17">
        <f t="shared" si="15"/>
        <v>624.11000000000035</v>
      </c>
      <c r="M141" s="17"/>
    </row>
    <row r="142" spans="1:13" x14ac:dyDescent="0.25">
      <c r="A142" s="14">
        <v>136</v>
      </c>
      <c r="B142" s="15">
        <v>40697</v>
      </c>
      <c r="C142" s="15"/>
      <c r="D142" s="15"/>
      <c r="E142" s="16" t="s">
        <v>484</v>
      </c>
      <c r="F142" s="17">
        <v>828.11</v>
      </c>
      <c r="G142" s="17">
        <v>828.11</v>
      </c>
      <c r="H142" s="17">
        <f>H140-F142+G142</f>
        <v>739.11000000000047</v>
      </c>
      <c r="I142" s="17">
        <f>I140-F142+G142</f>
        <v>624.11000000000013</v>
      </c>
      <c r="J142" s="17">
        <f>J140+G142-F142</f>
        <v>739.11000000000047</v>
      </c>
      <c r="K142" s="17">
        <v>0</v>
      </c>
      <c r="L142" s="17">
        <f>L140-F142+G142</f>
        <v>624.11000000000035</v>
      </c>
      <c r="M142" s="17"/>
    </row>
    <row r="143" spans="1:13" x14ac:dyDescent="0.25">
      <c r="A143" s="14">
        <v>137</v>
      </c>
      <c r="B143" s="15">
        <v>40697</v>
      </c>
      <c r="C143" s="15"/>
      <c r="D143" s="15"/>
      <c r="E143" s="16" t="s">
        <v>60</v>
      </c>
      <c r="F143" s="17">
        <v>30.17</v>
      </c>
      <c r="G143" s="17"/>
      <c r="H143" s="17">
        <f t="shared" si="12"/>
        <v>708.94000000000051</v>
      </c>
      <c r="I143" s="17">
        <f t="shared" si="13"/>
        <v>593.94000000000017</v>
      </c>
      <c r="J143" s="17">
        <f t="shared" si="14"/>
        <v>708.94000000000051</v>
      </c>
      <c r="K143" s="17">
        <v>0</v>
      </c>
      <c r="L143" s="17">
        <f t="shared" si="15"/>
        <v>593.9400000000004</v>
      </c>
      <c r="M143" s="17"/>
    </row>
    <row r="144" spans="1:13" x14ac:dyDescent="0.25">
      <c r="A144" s="14">
        <v>138</v>
      </c>
      <c r="B144" s="15">
        <v>40698</v>
      </c>
      <c r="C144" s="15"/>
      <c r="D144" s="15"/>
      <c r="E144" s="16" t="s">
        <v>223</v>
      </c>
      <c r="F144" s="17">
        <v>389</v>
      </c>
      <c r="G144" s="17">
        <v>389</v>
      </c>
      <c r="H144" s="17">
        <f t="shared" si="12"/>
        <v>708.94000000000051</v>
      </c>
      <c r="I144" s="17">
        <f t="shared" si="13"/>
        <v>593.94000000000017</v>
      </c>
      <c r="J144" s="17">
        <f t="shared" si="14"/>
        <v>708.94000000000051</v>
      </c>
      <c r="K144" s="17">
        <v>0</v>
      </c>
      <c r="L144" s="17">
        <f t="shared" si="15"/>
        <v>593.9400000000004</v>
      </c>
      <c r="M144" s="17"/>
    </row>
    <row r="145" spans="1:13" x14ac:dyDescent="0.25">
      <c r="A145" s="14">
        <v>139</v>
      </c>
      <c r="B145" s="15">
        <v>40704</v>
      </c>
      <c r="C145" s="15"/>
      <c r="D145" s="15"/>
      <c r="E145" s="16" t="s">
        <v>172</v>
      </c>
      <c r="F145" s="17"/>
      <c r="G145" s="17"/>
      <c r="H145" s="17">
        <f t="shared" si="12"/>
        <v>708.94000000000051</v>
      </c>
      <c r="I145" s="17">
        <f t="shared" si="13"/>
        <v>593.94000000000017</v>
      </c>
      <c r="J145" s="17">
        <f t="shared" si="14"/>
        <v>708.94000000000051</v>
      </c>
      <c r="K145" s="17">
        <v>0</v>
      </c>
      <c r="L145" s="17">
        <f t="shared" si="15"/>
        <v>593.9400000000004</v>
      </c>
      <c r="M145" s="17"/>
    </row>
    <row r="146" spans="1:13" x14ac:dyDescent="0.25">
      <c r="A146" s="14">
        <v>140</v>
      </c>
      <c r="B146" s="15">
        <v>40704</v>
      </c>
      <c r="C146" s="15"/>
      <c r="D146" s="15"/>
      <c r="E146" s="16" t="s">
        <v>223</v>
      </c>
      <c r="F146" s="17">
        <v>640</v>
      </c>
      <c r="G146" s="17">
        <v>640</v>
      </c>
      <c r="H146" s="17">
        <f>H144-F146+G146</f>
        <v>708.94000000000051</v>
      </c>
      <c r="I146" s="17">
        <f>I144-F146+G146</f>
        <v>593.94000000000017</v>
      </c>
      <c r="J146" s="17">
        <f>J144+G146-F146</f>
        <v>708.94000000000051</v>
      </c>
      <c r="K146" s="17">
        <v>0</v>
      </c>
      <c r="L146" s="17">
        <f>L144-F146+G146</f>
        <v>593.9400000000004</v>
      </c>
      <c r="M146" s="17"/>
    </row>
    <row r="147" spans="1:13" x14ac:dyDescent="0.25">
      <c r="A147" s="14">
        <v>141</v>
      </c>
      <c r="B147" s="15">
        <v>40707</v>
      </c>
      <c r="C147" s="15">
        <v>40707</v>
      </c>
      <c r="D147" s="15"/>
      <c r="E147" s="16" t="s">
        <v>22</v>
      </c>
      <c r="F147" s="17"/>
      <c r="G147" s="17">
        <v>83.06</v>
      </c>
      <c r="H147" s="17">
        <f t="shared" si="12"/>
        <v>792.00000000000045</v>
      </c>
      <c r="I147" s="17">
        <f t="shared" si="13"/>
        <v>677.00000000000023</v>
      </c>
      <c r="J147" s="17">
        <f t="shared" si="14"/>
        <v>792.00000000000045</v>
      </c>
      <c r="K147" s="17">
        <v>0</v>
      </c>
      <c r="L147" s="17">
        <f t="shared" si="15"/>
        <v>677.00000000000045</v>
      </c>
      <c r="M147" s="17"/>
    </row>
    <row r="148" spans="1:13" x14ac:dyDescent="0.25">
      <c r="A148" s="14">
        <v>142</v>
      </c>
      <c r="B148" s="15">
        <v>40707</v>
      </c>
      <c r="C148" s="15"/>
      <c r="D148" s="15">
        <v>40725</v>
      </c>
      <c r="E148" s="16" t="s">
        <v>485</v>
      </c>
      <c r="F148" s="17"/>
      <c r="G148" s="17"/>
      <c r="H148" s="17">
        <f t="shared" si="12"/>
        <v>792.00000000000045</v>
      </c>
      <c r="I148" s="17">
        <f t="shared" si="13"/>
        <v>677.00000000000023</v>
      </c>
      <c r="J148" s="17">
        <f t="shared" si="14"/>
        <v>792.00000000000045</v>
      </c>
      <c r="K148" s="17">
        <v>0</v>
      </c>
      <c r="L148" s="17">
        <f t="shared" si="15"/>
        <v>677.00000000000045</v>
      </c>
      <c r="M148" s="17" t="s">
        <v>486</v>
      </c>
    </row>
    <row r="149" spans="1:13" x14ac:dyDescent="0.25">
      <c r="A149" s="14">
        <v>143</v>
      </c>
      <c r="B149" s="15">
        <v>40728</v>
      </c>
      <c r="C149" s="15"/>
      <c r="D149" s="15"/>
      <c r="E149" s="16" t="s">
        <v>487</v>
      </c>
      <c r="F149" s="17"/>
      <c r="G149" s="17"/>
      <c r="H149" s="17">
        <f t="shared" si="12"/>
        <v>792.00000000000045</v>
      </c>
      <c r="I149" s="17">
        <f t="shared" si="13"/>
        <v>677.00000000000023</v>
      </c>
      <c r="J149" s="17">
        <f t="shared" si="14"/>
        <v>792.00000000000045</v>
      </c>
      <c r="K149" s="17">
        <v>0</v>
      </c>
      <c r="L149" s="17">
        <f t="shared" si="15"/>
        <v>677.00000000000045</v>
      </c>
      <c r="M149" s="17" t="s">
        <v>488</v>
      </c>
    </row>
    <row r="150" spans="1:13" x14ac:dyDescent="0.25">
      <c r="A150" s="14">
        <v>144</v>
      </c>
      <c r="B150" s="15">
        <v>40737</v>
      </c>
      <c r="C150" s="15">
        <v>40737</v>
      </c>
      <c r="D150" s="15"/>
      <c r="E150" s="16" t="s">
        <v>22</v>
      </c>
      <c r="F150" s="17"/>
      <c r="G150" s="17">
        <v>79.89</v>
      </c>
      <c r="H150" s="17">
        <f>H148-F150+G150</f>
        <v>871.89000000000044</v>
      </c>
      <c r="I150" s="17">
        <f>I148-F150+G150</f>
        <v>756.89000000000021</v>
      </c>
      <c r="J150" s="17">
        <f>J148+G150-F150</f>
        <v>871.89000000000044</v>
      </c>
      <c r="K150" s="17">
        <v>0</v>
      </c>
      <c r="L150" s="17">
        <f>L148-F150+G150</f>
        <v>756.89000000000044</v>
      </c>
      <c r="M150" s="17"/>
    </row>
    <row r="151" spans="1:13" x14ac:dyDescent="0.25">
      <c r="A151" s="14">
        <v>145</v>
      </c>
      <c r="B151" s="15">
        <v>40737</v>
      </c>
      <c r="C151" s="15"/>
      <c r="D151" s="15">
        <v>40757</v>
      </c>
      <c r="E151" s="16" t="s">
        <v>489</v>
      </c>
      <c r="F151" s="17"/>
      <c r="G151" s="17"/>
      <c r="H151" s="17">
        <f t="shared" si="12"/>
        <v>871.89000000000044</v>
      </c>
      <c r="I151" s="17">
        <f t="shared" si="13"/>
        <v>756.89000000000021</v>
      </c>
      <c r="J151" s="17">
        <f t="shared" si="14"/>
        <v>871.89000000000044</v>
      </c>
      <c r="K151" s="17">
        <v>0</v>
      </c>
      <c r="L151" s="17">
        <f t="shared" si="15"/>
        <v>756.89000000000044</v>
      </c>
      <c r="M151" s="17" t="s">
        <v>490</v>
      </c>
    </row>
    <row r="152" spans="1:13" x14ac:dyDescent="0.25">
      <c r="A152" s="14">
        <v>146</v>
      </c>
      <c r="B152" s="15">
        <v>40758</v>
      </c>
      <c r="C152" s="15"/>
      <c r="D152" s="15">
        <v>40773</v>
      </c>
      <c r="E152" s="16" t="s">
        <v>491</v>
      </c>
      <c r="F152" s="17"/>
      <c r="G152" s="17"/>
      <c r="H152" s="17">
        <f t="shared" si="12"/>
        <v>871.89000000000044</v>
      </c>
      <c r="I152" s="17">
        <f t="shared" si="13"/>
        <v>756.89000000000021</v>
      </c>
      <c r="J152" s="17">
        <f t="shared" si="14"/>
        <v>871.89000000000044</v>
      </c>
      <c r="K152" s="17">
        <v>0</v>
      </c>
      <c r="L152" s="17">
        <f t="shared" si="15"/>
        <v>756.89000000000044</v>
      </c>
      <c r="M152" s="17"/>
    </row>
    <row r="153" spans="1:13" x14ac:dyDescent="0.25">
      <c r="A153" s="14">
        <v>147</v>
      </c>
      <c r="B153" s="15">
        <v>40758</v>
      </c>
      <c r="C153" s="15">
        <v>40767</v>
      </c>
      <c r="D153" s="15"/>
      <c r="E153" s="16" t="s">
        <v>21</v>
      </c>
      <c r="F153" s="17"/>
      <c r="G153" s="17">
        <v>0.59</v>
      </c>
      <c r="H153" s="17">
        <f t="shared" si="12"/>
        <v>872.48000000000047</v>
      </c>
      <c r="I153" s="17">
        <f t="shared" si="13"/>
        <v>757.48000000000025</v>
      </c>
      <c r="J153" s="17">
        <f t="shared" si="14"/>
        <v>872.48000000000047</v>
      </c>
      <c r="K153" s="17">
        <v>0</v>
      </c>
      <c r="L153" s="17">
        <f t="shared" si="15"/>
        <v>757.48000000000047</v>
      </c>
      <c r="M153" s="17"/>
    </row>
    <row r="154" spans="1:13" x14ac:dyDescent="0.25">
      <c r="A154" s="14">
        <v>148</v>
      </c>
      <c r="B154" s="15">
        <v>40767</v>
      </c>
      <c r="C154" s="15">
        <v>40767</v>
      </c>
      <c r="D154" s="15"/>
      <c r="E154" s="16" t="s">
        <v>22</v>
      </c>
      <c r="F154" s="17"/>
      <c r="G154" s="17">
        <v>61.5</v>
      </c>
      <c r="H154" s="17">
        <f t="shared" si="12"/>
        <v>933.98000000000047</v>
      </c>
      <c r="I154" s="17">
        <f t="shared" si="13"/>
        <v>818.98000000000025</v>
      </c>
      <c r="J154" s="17">
        <f t="shared" si="14"/>
        <v>933.98000000000047</v>
      </c>
      <c r="K154" s="17">
        <v>0</v>
      </c>
      <c r="L154" s="17">
        <f t="shared" si="15"/>
        <v>818.98000000000047</v>
      </c>
      <c r="M154" s="17"/>
    </row>
    <row r="155" spans="1:13" x14ac:dyDescent="0.25">
      <c r="A155" s="14">
        <v>149</v>
      </c>
      <c r="B155" s="15">
        <v>40767</v>
      </c>
      <c r="C155" s="15"/>
      <c r="D155" s="15">
        <v>40787</v>
      </c>
      <c r="E155" s="16" t="s">
        <v>492</v>
      </c>
      <c r="F155" s="17"/>
      <c r="G155" s="17"/>
      <c r="H155" s="17">
        <f t="shared" si="12"/>
        <v>933.98000000000047</v>
      </c>
      <c r="I155" s="17">
        <f t="shared" si="13"/>
        <v>818.98000000000025</v>
      </c>
      <c r="J155" s="17">
        <f t="shared" si="14"/>
        <v>933.98000000000047</v>
      </c>
      <c r="K155" s="17">
        <v>0</v>
      </c>
      <c r="L155" s="17">
        <f t="shared" si="15"/>
        <v>818.98000000000047</v>
      </c>
      <c r="M155" s="17" t="s">
        <v>493</v>
      </c>
    </row>
    <row r="156" spans="1:13" x14ac:dyDescent="0.25">
      <c r="A156" s="14">
        <v>150</v>
      </c>
      <c r="B156" s="15">
        <v>40770</v>
      </c>
      <c r="C156" s="15"/>
      <c r="D156" s="15">
        <v>37126</v>
      </c>
      <c r="E156" s="16" t="s">
        <v>494</v>
      </c>
      <c r="F156" s="17"/>
      <c r="G156" s="17"/>
      <c r="H156" s="17">
        <f t="shared" si="12"/>
        <v>933.98000000000047</v>
      </c>
      <c r="I156" s="17">
        <f t="shared" si="13"/>
        <v>818.98000000000025</v>
      </c>
      <c r="J156" s="17">
        <f t="shared" si="14"/>
        <v>933.98000000000047</v>
      </c>
      <c r="K156" s="17">
        <v>0</v>
      </c>
      <c r="L156" s="17">
        <f t="shared" si="15"/>
        <v>818.98000000000047</v>
      </c>
      <c r="M156" s="17"/>
    </row>
    <row r="157" spans="1:13" x14ac:dyDescent="0.25">
      <c r="A157" s="14">
        <v>151</v>
      </c>
      <c r="B157" s="15">
        <v>40772</v>
      </c>
      <c r="C157" s="15">
        <v>40793</v>
      </c>
      <c r="D157" s="15"/>
      <c r="E157" s="16" t="s">
        <v>21</v>
      </c>
      <c r="F157" s="17"/>
      <c r="G157" s="17">
        <v>0.8</v>
      </c>
      <c r="H157" s="17">
        <f t="shared" si="12"/>
        <v>934.78000000000043</v>
      </c>
      <c r="I157" s="17">
        <f t="shared" si="13"/>
        <v>819.7800000000002</v>
      </c>
      <c r="J157" s="17">
        <f t="shared" si="14"/>
        <v>934.78000000000043</v>
      </c>
      <c r="K157" s="17">
        <v>0</v>
      </c>
      <c r="L157" s="17">
        <f t="shared" si="15"/>
        <v>819.78000000000043</v>
      </c>
      <c r="M157" s="17"/>
    </row>
    <row r="158" spans="1:13" x14ac:dyDescent="0.25">
      <c r="A158" s="14">
        <v>152</v>
      </c>
      <c r="B158" s="15">
        <v>40778</v>
      </c>
      <c r="C158" s="15"/>
      <c r="D158" s="15"/>
      <c r="E158" s="16" t="s">
        <v>495</v>
      </c>
      <c r="F158" s="17"/>
      <c r="G158" s="17"/>
      <c r="H158" s="17">
        <f t="shared" si="12"/>
        <v>934.78000000000043</v>
      </c>
      <c r="I158" s="17">
        <f t="shared" si="13"/>
        <v>819.7800000000002</v>
      </c>
      <c r="J158" s="17">
        <f t="shared" si="14"/>
        <v>934.78000000000043</v>
      </c>
      <c r="K158" s="17">
        <v>0</v>
      </c>
      <c r="L158" s="17">
        <f t="shared" si="15"/>
        <v>819.78000000000043</v>
      </c>
      <c r="M158" s="17"/>
    </row>
    <row r="159" spans="1:13" x14ac:dyDescent="0.25">
      <c r="A159" s="14">
        <v>153</v>
      </c>
      <c r="B159" s="15">
        <v>40779</v>
      </c>
      <c r="C159" s="15">
        <v>40793</v>
      </c>
      <c r="D159" s="15"/>
      <c r="E159" s="16" t="s">
        <v>21</v>
      </c>
      <c r="F159" s="17"/>
      <c r="G159" s="17">
        <v>0.87</v>
      </c>
      <c r="H159" s="17">
        <f t="shared" si="12"/>
        <v>935.65000000000043</v>
      </c>
      <c r="I159" s="17">
        <f t="shared" si="13"/>
        <v>820.6500000000002</v>
      </c>
      <c r="J159" s="17">
        <f t="shared" si="14"/>
        <v>935.65000000000043</v>
      </c>
      <c r="K159" s="17">
        <v>0</v>
      </c>
      <c r="L159" s="17">
        <f t="shared" si="15"/>
        <v>820.65000000000043</v>
      </c>
      <c r="M159" s="17"/>
    </row>
    <row r="160" spans="1:13" x14ac:dyDescent="0.25">
      <c r="A160" s="14">
        <v>154</v>
      </c>
      <c r="B160" s="15">
        <v>40787</v>
      </c>
      <c r="C160" s="15">
        <v>40793</v>
      </c>
      <c r="D160" s="15"/>
      <c r="E160" s="16" t="s">
        <v>21</v>
      </c>
      <c r="F160" s="17"/>
      <c r="G160" s="17">
        <v>0.59</v>
      </c>
      <c r="H160" s="17">
        <f t="shared" si="12"/>
        <v>936.24000000000046</v>
      </c>
      <c r="I160" s="17">
        <f t="shared" si="13"/>
        <v>821.24000000000024</v>
      </c>
      <c r="J160" s="17">
        <f t="shared" si="14"/>
        <v>936.24000000000046</v>
      </c>
      <c r="K160" s="17">
        <v>0</v>
      </c>
      <c r="L160" s="17">
        <f t="shared" si="15"/>
        <v>821.24000000000046</v>
      </c>
      <c r="M160" s="17"/>
    </row>
    <row r="161" spans="1:13" x14ac:dyDescent="0.25">
      <c r="A161" s="14">
        <v>155</v>
      </c>
      <c r="B161" s="15">
        <v>40788</v>
      </c>
      <c r="C161" s="15"/>
      <c r="D161" s="15">
        <v>40806</v>
      </c>
      <c r="E161" s="16" t="s">
        <v>496</v>
      </c>
      <c r="F161" s="17"/>
      <c r="G161" s="17"/>
      <c r="H161" s="17">
        <f t="shared" si="12"/>
        <v>936.24000000000046</v>
      </c>
      <c r="I161" s="17">
        <f t="shared" si="13"/>
        <v>821.24000000000024</v>
      </c>
      <c r="J161" s="17">
        <f t="shared" si="14"/>
        <v>936.24000000000046</v>
      </c>
      <c r="K161" s="17">
        <v>0</v>
      </c>
      <c r="L161" s="17">
        <f t="shared" si="15"/>
        <v>821.24000000000046</v>
      </c>
      <c r="M161" s="17"/>
    </row>
    <row r="162" spans="1:13" x14ac:dyDescent="0.25">
      <c r="A162" s="14">
        <v>156</v>
      </c>
      <c r="B162" s="15">
        <v>40793</v>
      </c>
      <c r="C162" s="15">
        <v>40793</v>
      </c>
      <c r="D162" s="15"/>
      <c r="E162" s="16" t="s">
        <v>22</v>
      </c>
      <c r="F162" s="17"/>
      <c r="G162" s="17">
        <v>51.13</v>
      </c>
      <c r="H162" s="17">
        <f t="shared" si="12"/>
        <v>987.37000000000046</v>
      </c>
      <c r="I162" s="17">
        <f t="shared" si="13"/>
        <v>872.37000000000023</v>
      </c>
      <c r="J162" s="17">
        <f t="shared" si="14"/>
        <v>987.37000000000046</v>
      </c>
      <c r="K162" s="17">
        <v>0</v>
      </c>
      <c r="L162" s="17">
        <f t="shared" si="15"/>
        <v>872.37000000000046</v>
      </c>
      <c r="M162" s="17"/>
    </row>
    <row r="163" spans="1:13" x14ac:dyDescent="0.25">
      <c r="A163" s="14">
        <v>157</v>
      </c>
      <c r="B163" s="15">
        <v>40793</v>
      </c>
      <c r="C163" s="15">
        <v>40793</v>
      </c>
      <c r="D163" s="15"/>
      <c r="E163" s="16" t="s">
        <v>46</v>
      </c>
      <c r="F163" s="17">
        <v>160</v>
      </c>
      <c r="G163" s="17"/>
      <c r="H163" s="17">
        <f t="shared" si="12"/>
        <v>827.37000000000046</v>
      </c>
      <c r="I163" s="17">
        <f t="shared" si="13"/>
        <v>712.37000000000023</v>
      </c>
      <c r="J163" s="17">
        <f t="shared" si="14"/>
        <v>827.37000000000046</v>
      </c>
      <c r="K163" s="17">
        <v>0</v>
      </c>
      <c r="L163" s="17">
        <f t="shared" si="15"/>
        <v>712.37000000000046</v>
      </c>
      <c r="M163" s="17"/>
    </row>
    <row r="164" spans="1:13" x14ac:dyDescent="0.25">
      <c r="A164" s="14">
        <v>158</v>
      </c>
      <c r="B164" s="15">
        <v>40793</v>
      </c>
      <c r="C164" s="15">
        <v>40793</v>
      </c>
      <c r="D164" s="15"/>
      <c r="E164" s="16" t="s">
        <v>34</v>
      </c>
      <c r="F164" s="17">
        <v>0.12</v>
      </c>
      <c r="G164" s="17"/>
      <c r="H164" s="17">
        <f t="shared" si="12"/>
        <v>827.25000000000045</v>
      </c>
      <c r="I164" s="17">
        <f t="shared" si="13"/>
        <v>712.25000000000023</v>
      </c>
      <c r="J164" s="17">
        <f t="shared" si="14"/>
        <v>827.25000000000045</v>
      </c>
      <c r="K164" s="17">
        <v>0</v>
      </c>
      <c r="L164" s="17">
        <f t="shared" si="15"/>
        <v>712.25000000000045</v>
      </c>
      <c r="M164" s="17"/>
    </row>
    <row r="165" spans="1:13" x14ac:dyDescent="0.25">
      <c r="A165" s="14">
        <v>159</v>
      </c>
      <c r="B165" s="15">
        <v>40793</v>
      </c>
      <c r="C165" s="15"/>
      <c r="D165" s="15">
        <v>40813</v>
      </c>
      <c r="E165" s="16" t="s">
        <v>497</v>
      </c>
      <c r="F165" s="17"/>
      <c r="G165" s="17"/>
      <c r="H165" s="17">
        <f t="shared" si="12"/>
        <v>827.25000000000045</v>
      </c>
      <c r="I165" s="17">
        <f t="shared" si="13"/>
        <v>712.25000000000023</v>
      </c>
      <c r="J165" s="17">
        <f t="shared" si="14"/>
        <v>827.25000000000045</v>
      </c>
      <c r="K165" s="17">
        <v>0</v>
      </c>
      <c r="L165" s="17">
        <f t="shared" si="15"/>
        <v>712.25000000000045</v>
      </c>
      <c r="M165" s="17" t="s">
        <v>498</v>
      </c>
    </row>
    <row r="166" spans="1:13" x14ac:dyDescent="0.25">
      <c r="A166" s="14">
        <v>160</v>
      </c>
      <c r="B166" s="15">
        <v>40799</v>
      </c>
      <c r="C166" s="15"/>
      <c r="D166" s="15">
        <v>40819</v>
      </c>
      <c r="E166" s="16" t="s">
        <v>497</v>
      </c>
      <c r="F166" s="17"/>
      <c r="G166" s="17"/>
      <c r="H166" s="17">
        <f t="shared" si="12"/>
        <v>827.25000000000045</v>
      </c>
      <c r="I166" s="17">
        <f t="shared" si="13"/>
        <v>712.25000000000023</v>
      </c>
      <c r="J166" s="17">
        <f t="shared" si="14"/>
        <v>827.25000000000045</v>
      </c>
      <c r="K166" s="17">
        <v>0</v>
      </c>
      <c r="L166" s="17">
        <f t="shared" si="15"/>
        <v>712.25000000000045</v>
      </c>
      <c r="M166" s="17"/>
    </row>
    <row r="167" spans="1:13" x14ac:dyDescent="0.25">
      <c r="A167" s="14">
        <v>161</v>
      </c>
      <c r="B167" s="15">
        <v>40805</v>
      </c>
      <c r="C167" s="15">
        <v>40828</v>
      </c>
      <c r="D167" s="15"/>
      <c r="E167" s="16" t="s">
        <v>21</v>
      </c>
      <c r="F167" s="17"/>
      <c r="G167" s="17">
        <v>0.4</v>
      </c>
      <c r="H167" s="17">
        <f t="shared" si="12"/>
        <v>827.65000000000043</v>
      </c>
      <c r="I167" s="17">
        <f t="shared" si="13"/>
        <v>712.6500000000002</v>
      </c>
      <c r="J167" s="17">
        <f t="shared" si="14"/>
        <v>827.65000000000043</v>
      </c>
      <c r="K167" s="17">
        <v>0</v>
      </c>
      <c r="L167" s="17">
        <f t="shared" si="15"/>
        <v>712.65000000000043</v>
      </c>
      <c r="M167" s="17"/>
    </row>
    <row r="168" spans="1:13" x14ac:dyDescent="0.25">
      <c r="A168" s="14">
        <v>162</v>
      </c>
      <c r="B168" s="15">
        <v>40805</v>
      </c>
      <c r="C168" s="15">
        <v>40828</v>
      </c>
      <c r="D168" s="15"/>
      <c r="E168" s="16" t="s">
        <v>21</v>
      </c>
      <c r="F168" s="17"/>
      <c r="G168" s="17">
        <v>0.87</v>
      </c>
      <c r="H168" s="17">
        <f t="shared" si="12"/>
        <v>828.52000000000044</v>
      </c>
      <c r="I168" s="17">
        <f t="shared" si="13"/>
        <v>713.52000000000021</v>
      </c>
      <c r="J168" s="17">
        <f t="shared" si="14"/>
        <v>828.52000000000044</v>
      </c>
      <c r="K168" s="17">
        <v>0</v>
      </c>
      <c r="L168" s="17">
        <f t="shared" si="15"/>
        <v>713.52000000000044</v>
      </c>
      <c r="M168" s="17"/>
    </row>
    <row r="169" spans="1:13" x14ac:dyDescent="0.25">
      <c r="A169" s="14">
        <v>163</v>
      </c>
      <c r="B169" s="15">
        <v>40805</v>
      </c>
      <c r="C169" s="15">
        <v>40828</v>
      </c>
      <c r="D169" s="15"/>
      <c r="E169" s="16" t="s">
        <v>21</v>
      </c>
      <c r="F169" s="17"/>
      <c r="G169" s="17">
        <v>1.91</v>
      </c>
      <c r="H169" s="17">
        <f t="shared" si="12"/>
        <v>830.4300000000004</v>
      </c>
      <c r="I169" s="17">
        <f t="shared" si="13"/>
        <v>715.43000000000018</v>
      </c>
      <c r="J169" s="17">
        <f t="shared" si="14"/>
        <v>830.4300000000004</v>
      </c>
      <c r="K169" s="17">
        <v>0</v>
      </c>
      <c r="L169" s="17">
        <f t="shared" si="15"/>
        <v>715.4300000000004</v>
      </c>
      <c r="M169" s="17"/>
    </row>
    <row r="170" spans="1:13" x14ac:dyDescent="0.25">
      <c r="A170" s="14">
        <v>164</v>
      </c>
      <c r="B170" s="15">
        <v>40805</v>
      </c>
      <c r="C170" s="15">
        <v>40828</v>
      </c>
      <c r="D170" s="15"/>
      <c r="E170" s="16" t="s">
        <v>21</v>
      </c>
      <c r="F170" s="17"/>
      <c r="G170" s="17">
        <v>4.17</v>
      </c>
      <c r="H170" s="17">
        <f t="shared" si="12"/>
        <v>834.60000000000036</v>
      </c>
      <c r="I170" s="17">
        <f t="shared" si="13"/>
        <v>719.60000000000014</v>
      </c>
      <c r="J170" s="17">
        <f t="shared" si="14"/>
        <v>834.60000000000036</v>
      </c>
      <c r="K170" s="17">
        <v>0</v>
      </c>
      <c r="L170" s="17">
        <f t="shared" si="15"/>
        <v>719.60000000000036</v>
      </c>
      <c r="M170" s="17"/>
    </row>
    <row r="171" spans="1:13" x14ac:dyDescent="0.25">
      <c r="A171" s="14">
        <v>165</v>
      </c>
      <c r="B171" s="15">
        <v>40805</v>
      </c>
      <c r="C171" s="15">
        <v>40828</v>
      </c>
      <c r="D171" s="15"/>
      <c r="E171" s="16" t="s">
        <v>21</v>
      </c>
      <c r="F171" s="17"/>
      <c r="G171" s="17">
        <v>0.53</v>
      </c>
      <c r="H171" s="17">
        <f t="shared" si="12"/>
        <v>835.13000000000034</v>
      </c>
      <c r="I171" s="17">
        <f t="shared" si="13"/>
        <v>720.13000000000011</v>
      </c>
      <c r="J171" s="17">
        <f t="shared" si="14"/>
        <v>835.13000000000034</v>
      </c>
      <c r="K171" s="17">
        <v>0</v>
      </c>
      <c r="L171" s="17">
        <f t="shared" si="15"/>
        <v>720.13000000000034</v>
      </c>
      <c r="M171" s="17"/>
    </row>
    <row r="172" spans="1:13" x14ac:dyDescent="0.25">
      <c r="A172" s="14">
        <v>166</v>
      </c>
      <c r="B172" s="15">
        <v>40828</v>
      </c>
      <c r="C172" s="15"/>
      <c r="D172" s="15">
        <v>40849</v>
      </c>
      <c r="E172" s="16" t="s">
        <v>499</v>
      </c>
      <c r="F172" s="17"/>
      <c r="G172" s="17"/>
      <c r="H172" s="17">
        <f t="shared" si="12"/>
        <v>835.13000000000034</v>
      </c>
      <c r="I172" s="17">
        <f t="shared" si="13"/>
        <v>720.13000000000011</v>
      </c>
      <c r="J172" s="17">
        <f t="shared" si="14"/>
        <v>835.13000000000034</v>
      </c>
      <c r="K172" s="17">
        <v>0</v>
      </c>
      <c r="L172" s="17">
        <f t="shared" si="15"/>
        <v>720.13000000000034</v>
      </c>
      <c r="M172" s="17" t="s">
        <v>500</v>
      </c>
    </row>
    <row r="173" spans="1:13" x14ac:dyDescent="0.25">
      <c r="A173" s="14">
        <v>167</v>
      </c>
      <c r="B173" s="15">
        <v>40834</v>
      </c>
      <c r="C173" s="15">
        <v>40861</v>
      </c>
      <c r="D173" s="15"/>
      <c r="E173" s="16" t="s">
        <v>21</v>
      </c>
      <c r="F173" s="17"/>
      <c r="G173" s="17">
        <v>0.4</v>
      </c>
      <c r="H173" s="17">
        <f t="shared" si="12"/>
        <v>835.53000000000031</v>
      </c>
      <c r="I173" s="17">
        <f t="shared" si="13"/>
        <v>720.53000000000009</v>
      </c>
      <c r="J173" s="17">
        <f t="shared" si="14"/>
        <v>835.53000000000031</v>
      </c>
      <c r="K173" s="17">
        <v>0</v>
      </c>
      <c r="L173" s="17">
        <f t="shared" si="15"/>
        <v>720.53000000000031</v>
      </c>
      <c r="M173" s="17"/>
    </row>
    <row r="174" spans="1:13" x14ac:dyDescent="0.25">
      <c r="A174" s="14">
        <v>168</v>
      </c>
      <c r="B174" s="15">
        <v>40840</v>
      </c>
      <c r="C174" s="15">
        <v>40861</v>
      </c>
      <c r="D174" s="15"/>
      <c r="E174" s="16" t="s">
        <v>21</v>
      </c>
      <c r="F174" s="17"/>
      <c r="G174" s="17">
        <v>1.18</v>
      </c>
      <c r="H174" s="17">
        <f t="shared" si="12"/>
        <v>836.71000000000026</v>
      </c>
      <c r="I174" s="17">
        <f t="shared" si="13"/>
        <v>721.71</v>
      </c>
      <c r="J174" s="17">
        <f t="shared" si="14"/>
        <v>836.71000000000026</v>
      </c>
      <c r="K174" s="17">
        <v>0</v>
      </c>
      <c r="L174" s="17">
        <f t="shared" si="15"/>
        <v>721.71000000000026</v>
      </c>
      <c r="M174" s="17"/>
    </row>
    <row r="175" spans="1:13" x14ac:dyDescent="0.25">
      <c r="A175" s="14">
        <v>169</v>
      </c>
      <c r="B175" s="15">
        <v>40847</v>
      </c>
      <c r="C175" s="15">
        <v>40861</v>
      </c>
      <c r="D175" s="15"/>
      <c r="E175" s="16" t="s">
        <v>21</v>
      </c>
      <c r="F175" s="17"/>
      <c r="G175" s="17">
        <v>1.91</v>
      </c>
      <c r="H175" s="17">
        <f t="shared" si="12"/>
        <v>838.62000000000023</v>
      </c>
      <c r="I175" s="17">
        <f t="shared" si="13"/>
        <v>723.62</v>
      </c>
      <c r="J175" s="17">
        <f t="shared" si="14"/>
        <v>838.62000000000023</v>
      </c>
      <c r="K175" s="17">
        <v>0</v>
      </c>
      <c r="L175" s="17">
        <f t="shared" si="15"/>
        <v>723.62000000000023</v>
      </c>
      <c r="M175" s="17"/>
    </row>
    <row r="176" spans="1:13" x14ac:dyDescent="0.25">
      <c r="A176" s="14">
        <v>170</v>
      </c>
      <c r="B176" s="15">
        <v>40847</v>
      </c>
      <c r="C176" s="15">
        <v>40861</v>
      </c>
      <c r="D176" s="15"/>
      <c r="E176" s="16" t="s">
        <v>21</v>
      </c>
      <c r="F176" s="17"/>
      <c r="G176" s="17">
        <v>4.17</v>
      </c>
      <c r="H176" s="17">
        <f t="shared" si="12"/>
        <v>842.79000000000019</v>
      </c>
      <c r="I176" s="17">
        <f t="shared" si="13"/>
        <v>727.79</v>
      </c>
      <c r="J176" s="17">
        <f t="shared" si="14"/>
        <v>842.79000000000019</v>
      </c>
      <c r="K176" s="17">
        <v>0</v>
      </c>
      <c r="L176" s="17">
        <f t="shared" si="15"/>
        <v>727.79000000000019</v>
      </c>
      <c r="M176" s="17"/>
    </row>
    <row r="177" spans="1:13" x14ac:dyDescent="0.25">
      <c r="A177" s="14">
        <v>171</v>
      </c>
      <c r="B177" s="15">
        <v>40857</v>
      </c>
      <c r="C177" s="15">
        <v>40861</v>
      </c>
      <c r="D177" s="15"/>
      <c r="E177" s="16" t="s">
        <v>21</v>
      </c>
      <c r="F177" s="17"/>
      <c r="G177" s="17">
        <v>0.53</v>
      </c>
      <c r="H177" s="17">
        <f t="shared" si="12"/>
        <v>843.32000000000016</v>
      </c>
      <c r="I177" s="17">
        <f t="shared" si="13"/>
        <v>728.31999999999994</v>
      </c>
      <c r="J177" s="17">
        <f t="shared" si="14"/>
        <v>843.32000000000016</v>
      </c>
      <c r="K177" s="17">
        <v>0</v>
      </c>
      <c r="L177" s="17">
        <f t="shared" si="15"/>
        <v>728.32000000000016</v>
      </c>
      <c r="M177" s="17"/>
    </row>
    <row r="178" spans="1:13" x14ac:dyDescent="0.25">
      <c r="A178" s="14">
        <v>172</v>
      </c>
      <c r="B178" s="15">
        <v>40861</v>
      </c>
      <c r="C178" s="15"/>
      <c r="D178" s="15">
        <v>40883</v>
      </c>
      <c r="E178" s="16" t="s">
        <v>501</v>
      </c>
      <c r="F178" s="17"/>
      <c r="G178" s="17"/>
      <c r="H178" s="17">
        <f t="shared" si="12"/>
        <v>843.32000000000016</v>
      </c>
      <c r="I178" s="17">
        <f t="shared" si="13"/>
        <v>728.31999999999994</v>
      </c>
      <c r="J178" s="17">
        <f t="shared" si="14"/>
        <v>843.32000000000016</v>
      </c>
      <c r="K178" s="17">
        <v>0</v>
      </c>
      <c r="L178" s="17">
        <f t="shared" si="15"/>
        <v>728.32000000000016</v>
      </c>
      <c r="M178" s="17" t="s">
        <v>502</v>
      </c>
    </row>
    <row r="179" spans="1:13" x14ac:dyDescent="0.25">
      <c r="A179" s="14">
        <v>173</v>
      </c>
      <c r="B179" s="15">
        <v>40864</v>
      </c>
      <c r="C179" s="15">
        <v>40890</v>
      </c>
      <c r="D179" s="15"/>
      <c r="E179" s="16" t="s">
        <v>21</v>
      </c>
      <c r="F179" s="17"/>
      <c r="G179" s="17">
        <v>0.4</v>
      </c>
      <c r="H179" s="17">
        <f t="shared" si="12"/>
        <v>843.72000000000014</v>
      </c>
      <c r="I179" s="17">
        <f t="shared" si="13"/>
        <v>728.71999999999991</v>
      </c>
      <c r="J179" s="17">
        <f t="shared" si="14"/>
        <v>843.72000000000014</v>
      </c>
      <c r="K179" s="17">
        <v>0</v>
      </c>
      <c r="L179" s="17">
        <f t="shared" si="15"/>
        <v>728.72000000000014</v>
      </c>
      <c r="M179" s="17"/>
    </row>
    <row r="180" spans="1:13" x14ac:dyDescent="0.25">
      <c r="A180" s="14">
        <v>174</v>
      </c>
      <c r="B180" s="15">
        <v>40870</v>
      </c>
      <c r="C180" s="15">
        <v>40890</v>
      </c>
      <c r="D180" s="15"/>
      <c r="E180" s="16" t="s">
        <v>21</v>
      </c>
      <c r="F180" s="17"/>
      <c r="G180" s="17">
        <v>1.18</v>
      </c>
      <c r="H180" s="17">
        <f t="shared" si="12"/>
        <v>844.90000000000009</v>
      </c>
      <c r="I180" s="17">
        <f t="shared" si="13"/>
        <v>729.89999999999986</v>
      </c>
      <c r="J180" s="17">
        <f t="shared" si="14"/>
        <v>844.90000000000009</v>
      </c>
      <c r="K180" s="17">
        <v>0</v>
      </c>
      <c r="L180" s="17">
        <f t="shared" si="15"/>
        <v>729.90000000000009</v>
      </c>
      <c r="M180" s="17"/>
    </row>
    <row r="181" spans="1:13" x14ac:dyDescent="0.25">
      <c r="B181" s="1"/>
      <c r="C181" s="1"/>
      <c r="D181" s="2"/>
    </row>
    <row r="182" spans="1:13" x14ac:dyDescent="0.25">
      <c r="B182" s="1"/>
      <c r="C182" s="1"/>
      <c r="D182" s="2"/>
    </row>
    <row r="183" spans="1:13" x14ac:dyDescent="0.25">
      <c r="B183" s="1"/>
      <c r="C183" s="1"/>
      <c r="D183" s="2"/>
      <c r="E183" s="6" t="s">
        <v>6</v>
      </c>
      <c r="F183" s="5"/>
      <c r="G183" s="5"/>
      <c r="H183" s="9" t="s">
        <v>7</v>
      </c>
      <c r="I183" s="9" t="s">
        <v>8</v>
      </c>
    </row>
    <row r="184" spans="1:13" x14ac:dyDescent="0.25">
      <c r="B184" s="1"/>
      <c r="C184" s="1"/>
      <c r="D184" s="2"/>
      <c r="E184" s="5"/>
      <c r="F184" s="5"/>
      <c r="G184" s="5"/>
      <c r="H184" s="10" t="s">
        <v>3</v>
      </c>
      <c r="I184" s="10" t="s">
        <v>4</v>
      </c>
    </row>
    <row r="185" spans="1:13" x14ac:dyDescent="0.25">
      <c r="B185" s="1"/>
      <c r="C185" s="1"/>
      <c r="D185" s="2"/>
      <c r="E185" s="7" t="s">
        <v>9</v>
      </c>
      <c r="F185" s="8"/>
      <c r="G185" s="8"/>
      <c r="H185" s="3">
        <f>H180</f>
        <v>844.90000000000009</v>
      </c>
      <c r="I185" s="3">
        <f>J180</f>
        <v>844.90000000000009</v>
      </c>
    </row>
    <row r="186" spans="1:13" x14ac:dyDescent="0.25">
      <c r="B186" s="1"/>
      <c r="C186" s="1"/>
      <c r="D186" s="2"/>
      <c r="E186" s="7" t="s">
        <v>503</v>
      </c>
      <c r="F186" s="8"/>
      <c r="G186" s="8"/>
      <c r="H186" s="3">
        <v>-13</v>
      </c>
      <c r="I186" s="3">
        <v>-13</v>
      </c>
    </row>
    <row r="187" spans="1:13" x14ac:dyDescent="0.25">
      <c r="B187" s="1"/>
      <c r="C187" s="1"/>
      <c r="E187" s="7" t="s">
        <v>504</v>
      </c>
      <c r="F187" s="8"/>
      <c r="G187" s="8"/>
      <c r="H187" s="3">
        <v>-13</v>
      </c>
      <c r="I187" s="3">
        <v>-13</v>
      </c>
    </row>
    <row r="188" spans="1:13" x14ac:dyDescent="0.25">
      <c r="B188" s="1"/>
      <c r="C188" s="1"/>
      <c r="E188" s="7" t="s">
        <v>505</v>
      </c>
      <c r="F188" s="8"/>
      <c r="G188" s="8"/>
      <c r="H188" s="3">
        <v>-13</v>
      </c>
      <c r="I188" s="3">
        <v>-13</v>
      </c>
    </row>
    <row r="189" spans="1:13" x14ac:dyDescent="0.25">
      <c r="B189" s="1"/>
      <c r="C189" s="1"/>
      <c r="E189" s="7" t="s">
        <v>506</v>
      </c>
      <c r="F189" s="8"/>
      <c r="G189" s="8"/>
      <c r="H189" s="3">
        <v>-13</v>
      </c>
      <c r="I189" s="3">
        <v>-13</v>
      </c>
    </row>
    <row r="190" spans="1:13" x14ac:dyDescent="0.25">
      <c r="B190" s="1"/>
      <c r="C190" s="1"/>
      <c r="E190" s="7" t="s">
        <v>507</v>
      </c>
      <c r="F190" s="8"/>
      <c r="G190" s="8"/>
      <c r="H190" s="3">
        <v>-13</v>
      </c>
      <c r="I190" s="3">
        <v>-13</v>
      </c>
    </row>
    <row r="191" spans="1:13" x14ac:dyDescent="0.25">
      <c r="B191" s="1"/>
      <c r="C191" s="1"/>
      <c r="E191" s="7" t="s">
        <v>508</v>
      </c>
      <c r="F191" s="8"/>
      <c r="G191" s="8"/>
      <c r="H191" s="3">
        <v>-13</v>
      </c>
      <c r="I191" s="3">
        <v>-13</v>
      </c>
    </row>
    <row r="192" spans="1:13" x14ac:dyDescent="0.25">
      <c r="B192" s="1"/>
      <c r="C192" s="1"/>
      <c r="E192" s="7" t="s">
        <v>509</v>
      </c>
      <c r="F192" s="8"/>
      <c r="G192" s="8"/>
      <c r="H192" s="3">
        <v>-37</v>
      </c>
      <c r="I192" s="3">
        <v>-37</v>
      </c>
    </row>
    <row r="193" spans="2:9" x14ac:dyDescent="0.25">
      <c r="B193" s="1"/>
      <c r="C193" s="1"/>
      <c r="E193" s="11" t="s">
        <v>5</v>
      </c>
      <c r="F193" s="12"/>
      <c r="G193" s="12"/>
      <c r="H193" s="13">
        <f>SUM(H185:H192)</f>
        <v>729.90000000000009</v>
      </c>
      <c r="I193" s="13">
        <f>SUM(I185:I192)</f>
        <v>729.90000000000009</v>
      </c>
    </row>
    <row r="194" spans="2:9" x14ac:dyDescent="0.25">
      <c r="E194" s="5"/>
      <c r="F194" s="5"/>
      <c r="G194" s="5"/>
      <c r="H194" s="5"/>
      <c r="I194" s="5"/>
    </row>
  </sheetData>
  <mergeCells count="27">
    <mergeCell ref="A1:M1"/>
    <mergeCell ref="A3:A5"/>
    <mergeCell ref="B3:B5"/>
    <mergeCell ref="C3:C5"/>
    <mergeCell ref="D3:D5"/>
    <mergeCell ref="E3:E5"/>
    <mergeCell ref="F3:F5"/>
    <mergeCell ref="G3:G5"/>
    <mergeCell ref="H3:H5"/>
    <mergeCell ref="I3:I5"/>
    <mergeCell ref="J3:J5"/>
    <mergeCell ref="K3:K5"/>
    <mergeCell ref="L3:L5"/>
    <mergeCell ref="M3:M5"/>
    <mergeCell ref="A24:A25"/>
    <mergeCell ref="B24:B25"/>
    <mergeCell ref="C24:C25"/>
    <mergeCell ref="D24:D25"/>
    <mergeCell ref="E24:E25"/>
    <mergeCell ref="F24:F25"/>
    <mergeCell ref="M24:M25"/>
    <mergeCell ref="G24:G25"/>
    <mergeCell ref="H24:H25"/>
    <mergeCell ref="I24:I25"/>
    <mergeCell ref="J24:J25"/>
    <mergeCell ref="K24:K25"/>
    <mergeCell ref="L24:L25"/>
  </mergeCells>
  <pageMargins left="0.25" right="0.25" top="0.75" bottom="0.75" header="0.3" footer="0.3"/>
  <pageSetup paperSize="5" orientation="landscape" r:id="rId1"/>
  <headerFooter>
    <oddFooter>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0"/>
  <sheetViews>
    <sheetView view="pageLayout" zoomScaleNormal="100" workbookViewId="0">
      <selection sqref="A1:M1"/>
    </sheetView>
  </sheetViews>
  <sheetFormatPr defaultColWidth="9.140625" defaultRowHeight="15" x14ac:dyDescent="0.25"/>
  <cols>
    <col min="1" max="1" width="5.7109375" customWidth="1"/>
    <col min="2" max="3" width="8.28515625" customWidth="1"/>
    <col min="4" max="4" width="8.85546875" customWidth="1"/>
    <col min="5" max="5" width="22.7109375" customWidth="1"/>
    <col min="6" max="11" width="8.85546875" customWidth="1"/>
    <col min="12" max="12" width="9.42578125" customWidth="1"/>
    <col min="13" max="13" width="54.85546875" customWidth="1"/>
  </cols>
  <sheetData>
    <row r="1" spans="1:13" x14ac:dyDescent="0.25">
      <c r="A1" s="48" t="s">
        <v>510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</row>
    <row r="2" spans="1:13" x14ac:dyDescent="0.25">
      <c r="A2" s="4"/>
      <c r="B2" s="4"/>
    </row>
    <row r="3" spans="1:13" ht="15" customHeight="1" x14ac:dyDescent="0.25">
      <c r="A3" s="45" t="s">
        <v>10</v>
      </c>
      <c r="B3" s="45" t="s">
        <v>11</v>
      </c>
      <c r="C3" s="45" t="s">
        <v>12</v>
      </c>
      <c r="D3" s="45" t="s">
        <v>19</v>
      </c>
      <c r="E3" s="45" t="s">
        <v>13</v>
      </c>
      <c r="F3" s="45" t="s">
        <v>14</v>
      </c>
      <c r="G3" s="45" t="s">
        <v>15</v>
      </c>
      <c r="H3" s="45" t="s">
        <v>16</v>
      </c>
      <c r="I3" s="45" t="s">
        <v>17</v>
      </c>
      <c r="J3" s="45" t="s">
        <v>18</v>
      </c>
      <c r="K3" s="45" t="s">
        <v>97</v>
      </c>
      <c r="L3" s="45" t="s">
        <v>98</v>
      </c>
      <c r="M3" s="45" t="s">
        <v>99</v>
      </c>
    </row>
    <row r="4" spans="1:13" ht="15" customHeight="1" x14ac:dyDescent="0.25">
      <c r="A4" s="46"/>
      <c r="B4" s="46"/>
      <c r="C4" s="46"/>
      <c r="D4" s="46"/>
      <c r="E4" s="46"/>
      <c r="F4" s="46" t="s">
        <v>1</v>
      </c>
      <c r="G4" s="46" t="s">
        <v>2</v>
      </c>
      <c r="H4" s="46"/>
      <c r="I4" s="46"/>
      <c r="J4" s="46"/>
      <c r="K4" s="46" t="s">
        <v>100</v>
      </c>
      <c r="L4" s="46"/>
      <c r="M4" s="46"/>
    </row>
    <row r="5" spans="1:13" x14ac:dyDescent="0.25">
      <c r="A5" s="47"/>
      <c r="B5" s="47"/>
      <c r="C5" s="47"/>
      <c r="D5" s="47"/>
      <c r="E5" s="47"/>
      <c r="F5" s="47"/>
      <c r="G5" s="47"/>
      <c r="H5" s="47"/>
      <c r="I5" s="47"/>
      <c r="J5" s="47"/>
      <c r="K5" s="47" t="s">
        <v>101</v>
      </c>
      <c r="L5" s="47"/>
      <c r="M5" s="47"/>
    </row>
    <row r="6" spans="1:13" x14ac:dyDescent="0.25">
      <c r="A6" s="14">
        <v>1</v>
      </c>
      <c r="B6" s="15"/>
      <c r="C6" s="15"/>
      <c r="D6" s="16"/>
      <c r="E6" s="16" t="s">
        <v>0</v>
      </c>
      <c r="F6" s="17"/>
      <c r="G6" s="17"/>
      <c r="H6" s="17">
        <v>229.66</v>
      </c>
      <c r="I6" s="17">
        <v>229.66</v>
      </c>
      <c r="J6" s="17">
        <v>229.66</v>
      </c>
      <c r="K6" s="17">
        <v>0</v>
      </c>
      <c r="L6" s="17">
        <v>229.66</v>
      </c>
      <c r="M6" s="17" t="s">
        <v>511</v>
      </c>
    </row>
    <row r="7" spans="1:13" x14ac:dyDescent="0.25">
      <c r="A7" s="14">
        <v>2</v>
      </c>
      <c r="B7" s="15">
        <v>40098</v>
      </c>
      <c r="C7" s="15">
        <v>40108</v>
      </c>
      <c r="D7" s="15"/>
      <c r="E7" s="16" t="s">
        <v>37</v>
      </c>
      <c r="F7" s="17"/>
      <c r="G7" s="17">
        <v>13</v>
      </c>
      <c r="H7" s="17">
        <f t="shared" ref="H7:H50" si="0">H6-F7+G7</f>
        <v>242.66</v>
      </c>
      <c r="I7" s="17">
        <f>I6-F7+G7-13</f>
        <v>229.66</v>
      </c>
      <c r="J7" s="17">
        <f>J6+G7-F7</f>
        <v>242.66</v>
      </c>
      <c r="K7" s="17">
        <v>0</v>
      </c>
      <c r="L7" s="17">
        <f>L6-F7+G7-13</f>
        <v>229.66</v>
      </c>
      <c r="M7" s="17" t="s">
        <v>512</v>
      </c>
    </row>
    <row r="8" spans="1:13" x14ac:dyDescent="0.25">
      <c r="A8" s="14">
        <v>3</v>
      </c>
      <c r="B8" s="15">
        <v>40100</v>
      </c>
      <c r="C8" s="15"/>
      <c r="D8" s="15">
        <v>40115</v>
      </c>
      <c r="E8" s="16" t="s">
        <v>513</v>
      </c>
      <c r="F8" s="17"/>
      <c r="G8" s="17"/>
      <c r="H8" s="17">
        <f t="shared" si="0"/>
        <v>242.66</v>
      </c>
      <c r="I8" s="17">
        <f t="shared" ref="I8:I50" si="1">I7-F8+G8</f>
        <v>229.66</v>
      </c>
      <c r="J8" s="17">
        <f t="shared" ref="J8:J50" si="2">J7+G8-F8</f>
        <v>242.66</v>
      </c>
      <c r="K8" s="17">
        <v>0</v>
      </c>
      <c r="L8" s="17">
        <f t="shared" ref="L8:L50" si="3">L7-F8+G8</f>
        <v>229.66</v>
      </c>
      <c r="M8" s="17"/>
    </row>
    <row r="9" spans="1:13" x14ac:dyDescent="0.25">
      <c r="A9" s="14">
        <v>4</v>
      </c>
      <c r="B9" s="15">
        <v>40105</v>
      </c>
      <c r="C9" s="15"/>
      <c r="D9" s="15"/>
      <c r="E9" s="16" t="s">
        <v>514</v>
      </c>
      <c r="F9" s="17"/>
      <c r="G9" s="17"/>
      <c r="H9" s="17">
        <f t="shared" si="0"/>
        <v>242.66</v>
      </c>
      <c r="I9" s="17">
        <f>I8-F9+G9-156.5</f>
        <v>73.16</v>
      </c>
      <c r="J9" s="17">
        <f t="shared" si="2"/>
        <v>242.66</v>
      </c>
      <c r="K9" s="17">
        <v>156.5</v>
      </c>
      <c r="L9" s="17">
        <f t="shared" si="3"/>
        <v>229.66</v>
      </c>
      <c r="M9" s="17" t="s">
        <v>515</v>
      </c>
    </row>
    <row r="10" spans="1:13" x14ac:dyDescent="0.25">
      <c r="A10" s="14">
        <v>5</v>
      </c>
      <c r="B10" s="15">
        <v>40106</v>
      </c>
      <c r="C10" s="15"/>
      <c r="D10" s="15">
        <v>40108</v>
      </c>
      <c r="E10" s="16" t="s">
        <v>32</v>
      </c>
      <c r="F10" s="17">
        <v>200</v>
      </c>
      <c r="G10" s="17"/>
      <c r="H10" s="17">
        <f t="shared" si="0"/>
        <v>42.66</v>
      </c>
      <c r="I10" s="17">
        <f t="shared" si="1"/>
        <v>-126.84</v>
      </c>
      <c r="J10" s="17">
        <f t="shared" si="2"/>
        <v>42.66</v>
      </c>
      <c r="K10" s="17">
        <v>156.5</v>
      </c>
      <c r="L10" s="17">
        <f t="shared" si="3"/>
        <v>29.659999999999997</v>
      </c>
      <c r="M10" s="17"/>
    </row>
    <row r="11" spans="1:13" x14ac:dyDescent="0.25">
      <c r="A11" s="14">
        <v>6</v>
      </c>
      <c r="B11" s="15">
        <v>40107</v>
      </c>
      <c r="C11" s="15"/>
      <c r="D11" s="15"/>
      <c r="E11" s="16" t="s">
        <v>27</v>
      </c>
      <c r="F11" s="17"/>
      <c r="G11" s="17"/>
      <c r="H11" s="17">
        <f t="shared" si="0"/>
        <v>42.66</v>
      </c>
      <c r="I11" s="17">
        <f t="shared" si="1"/>
        <v>-126.84</v>
      </c>
      <c r="J11" s="17">
        <f t="shared" si="2"/>
        <v>42.66</v>
      </c>
      <c r="K11" s="17">
        <v>156.5</v>
      </c>
      <c r="L11" s="17">
        <f t="shared" si="3"/>
        <v>29.659999999999997</v>
      </c>
      <c r="M11" s="17"/>
    </row>
    <row r="12" spans="1:13" x14ac:dyDescent="0.25">
      <c r="A12" s="14">
        <v>7</v>
      </c>
      <c r="B12" s="15">
        <v>40107</v>
      </c>
      <c r="C12" s="15">
        <v>40108</v>
      </c>
      <c r="D12" s="15"/>
      <c r="E12" s="16" t="s">
        <v>28</v>
      </c>
      <c r="F12" s="17"/>
      <c r="G12" s="17">
        <v>37</v>
      </c>
      <c r="H12" s="17">
        <f t="shared" si="0"/>
        <v>79.66</v>
      </c>
      <c r="I12" s="17">
        <f t="shared" si="1"/>
        <v>-89.84</v>
      </c>
      <c r="J12" s="17">
        <f t="shared" si="2"/>
        <v>79.66</v>
      </c>
      <c r="K12" s="17">
        <v>156.5</v>
      </c>
      <c r="L12" s="17">
        <f t="shared" si="3"/>
        <v>66.66</v>
      </c>
      <c r="M12" s="17"/>
    </row>
    <row r="13" spans="1:13" x14ac:dyDescent="0.25">
      <c r="A13" s="14">
        <v>8</v>
      </c>
      <c r="B13" s="15">
        <v>40107</v>
      </c>
      <c r="C13" s="27">
        <v>40108</v>
      </c>
      <c r="D13" s="15"/>
      <c r="E13" s="16" t="s">
        <v>29</v>
      </c>
      <c r="F13" s="17"/>
      <c r="G13" s="17">
        <v>259</v>
      </c>
      <c r="H13" s="17">
        <f t="shared" si="0"/>
        <v>338.65999999999997</v>
      </c>
      <c r="I13" s="17">
        <f t="shared" si="1"/>
        <v>169.16</v>
      </c>
      <c r="J13" s="17">
        <f t="shared" si="2"/>
        <v>338.65999999999997</v>
      </c>
      <c r="K13" s="17">
        <v>156.5</v>
      </c>
      <c r="L13" s="17">
        <f t="shared" si="3"/>
        <v>325.65999999999997</v>
      </c>
      <c r="M13" s="17"/>
    </row>
    <row r="14" spans="1:13" x14ac:dyDescent="0.25">
      <c r="A14" s="14">
        <v>9</v>
      </c>
      <c r="B14" s="15">
        <v>40108</v>
      </c>
      <c r="C14" s="15">
        <v>40108</v>
      </c>
      <c r="D14" s="15"/>
      <c r="E14" s="16" t="s">
        <v>22</v>
      </c>
      <c r="F14" s="17"/>
      <c r="G14" s="17">
        <v>63.7</v>
      </c>
      <c r="H14" s="17">
        <f t="shared" si="0"/>
        <v>402.35999999999996</v>
      </c>
      <c r="I14" s="17">
        <f t="shared" si="1"/>
        <v>232.86</v>
      </c>
      <c r="J14" s="17">
        <f t="shared" si="2"/>
        <v>402.35999999999996</v>
      </c>
      <c r="K14" s="17">
        <v>156.5</v>
      </c>
      <c r="L14" s="17">
        <f t="shared" si="3"/>
        <v>389.35999999999996</v>
      </c>
      <c r="M14" s="17"/>
    </row>
    <row r="15" spans="1:13" x14ac:dyDescent="0.25">
      <c r="A15" s="14">
        <v>10</v>
      </c>
      <c r="B15" s="15">
        <v>40109</v>
      </c>
      <c r="C15" s="15"/>
      <c r="D15" s="15">
        <v>40128</v>
      </c>
      <c r="E15" s="16" t="s">
        <v>516</v>
      </c>
      <c r="F15" s="17"/>
      <c r="G15" s="17"/>
      <c r="H15" s="17">
        <f t="shared" si="0"/>
        <v>402.35999999999996</v>
      </c>
      <c r="I15" s="17">
        <f t="shared" si="1"/>
        <v>232.86</v>
      </c>
      <c r="J15" s="17">
        <f t="shared" si="2"/>
        <v>402.35999999999996</v>
      </c>
      <c r="K15" s="17">
        <v>156.5</v>
      </c>
      <c r="L15" s="17">
        <f t="shared" si="3"/>
        <v>389.35999999999996</v>
      </c>
      <c r="M15" s="17" t="s">
        <v>517</v>
      </c>
    </row>
    <row r="16" spans="1:13" x14ac:dyDescent="0.25">
      <c r="A16" s="14">
        <v>11</v>
      </c>
      <c r="B16" s="15">
        <v>40114</v>
      </c>
      <c r="C16" s="15">
        <v>40137</v>
      </c>
      <c r="D16" s="15"/>
      <c r="E16" s="16" t="s">
        <v>21</v>
      </c>
      <c r="F16" s="17"/>
      <c r="G16" s="17">
        <v>0.28000000000000003</v>
      </c>
      <c r="H16" s="17">
        <f t="shared" si="0"/>
        <v>402.63999999999993</v>
      </c>
      <c r="I16" s="17">
        <f t="shared" si="1"/>
        <v>233.14000000000001</v>
      </c>
      <c r="J16" s="17">
        <f t="shared" si="2"/>
        <v>402.63999999999993</v>
      </c>
      <c r="K16" s="17">
        <v>156.5</v>
      </c>
      <c r="L16" s="17">
        <f t="shared" si="3"/>
        <v>389.63999999999993</v>
      </c>
      <c r="M16" s="17"/>
    </row>
    <row r="17" spans="1:13" x14ac:dyDescent="0.25">
      <c r="A17" s="14">
        <v>12</v>
      </c>
      <c r="B17" s="15">
        <v>40136</v>
      </c>
      <c r="C17" s="15"/>
      <c r="D17" s="15">
        <v>40155</v>
      </c>
      <c r="E17" s="16" t="s">
        <v>518</v>
      </c>
      <c r="F17" s="17"/>
      <c r="G17" s="17"/>
      <c r="H17" s="17">
        <f t="shared" si="0"/>
        <v>402.63999999999993</v>
      </c>
      <c r="I17" s="17">
        <f t="shared" si="1"/>
        <v>233.14000000000001</v>
      </c>
      <c r="J17" s="17">
        <f t="shared" si="2"/>
        <v>402.63999999999993</v>
      </c>
      <c r="K17" s="17">
        <v>156.5</v>
      </c>
      <c r="L17" s="17">
        <f t="shared" si="3"/>
        <v>389.63999999999993</v>
      </c>
      <c r="M17" s="17"/>
    </row>
    <row r="18" spans="1:13" x14ac:dyDescent="0.25">
      <c r="A18" s="14">
        <v>13</v>
      </c>
      <c r="B18" s="15">
        <v>40136</v>
      </c>
      <c r="C18" s="15"/>
      <c r="D18" s="15">
        <v>40155</v>
      </c>
      <c r="E18" s="16" t="s">
        <v>519</v>
      </c>
      <c r="F18" s="17"/>
      <c r="G18" s="17"/>
      <c r="H18" s="17">
        <f t="shared" si="0"/>
        <v>402.63999999999993</v>
      </c>
      <c r="I18" s="17">
        <f t="shared" si="1"/>
        <v>233.14000000000001</v>
      </c>
      <c r="J18" s="17">
        <f t="shared" si="2"/>
        <v>402.63999999999993</v>
      </c>
      <c r="K18" s="17">
        <v>156.5</v>
      </c>
      <c r="L18" s="17">
        <f t="shared" si="3"/>
        <v>389.63999999999993</v>
      </c>
      <c r="M18" s="17"/>
    </row>
    <row r="19" spans="1:13" x14ac:dyDescent="0.25">
      <c r="A19" s="14">
        <v>14</v>
      </c>
      <c r="B19" s="15">
        <v>40137</v>
      </c>
      <c r="C19" s="15">
        <v>40137</v>
      </c>
      <c r="D19" s="15"/>
      <c r="E19" s="16" t="s">
        <v>22</v>
      </c>
      <c r="F19" s="17"/>
      <c r="G19" s="17">
        <v>107.29</v>
      </c>
      <c r="H19" s="17">
        <f t="shared" si="0"/>
        <v>509.92999999999995</v>
      </c>
      <c r="I19" s="17">
        <f t="shared" si="1"/>
        <v>340.43</v>
      </c>
      <c r="J19" s="17">
        <f t="shared" si="2"/>
        <v>509.92999999999995</v>
      </c>
      <c r="K19" s="17">
        <v>156.5</v>
      </c>
      <c r="L19" s="17">
        <f t="shared" si="3"/>
        <v>496.92999999999995</v>
      </c>
      <c r="M19" s="17"/>
    </row>
    <row r="20" spans="1:13" x14ac:dyDescent="0.25">
      <c r="A20" s="14">
        <v>15</v>
      </c>
      <c r="B20" s="15">
        <v>40138</v>
      </c>
      <c r="C20" s="15"/>
      <c r="D20" s="15">
        <v>40161</v>
      </c>
      <c r="E20" s="16" t="s">
        <v>520</v>
      </c>
      <c r="F20" s="17"/>
      <c r="G20" s="17"/>
      <c r="H20" s="17">
        <f t="shared" si="0"/>
        <v>509.92999999999995</v>
      </c>
      <c r="I20" s="17">
        <f t="shared" si="1"/>
        <v>340.43</v>
      </c>
      <c r="J20" s="17">
        <f t="shared" si="2"/>
        <v>509.92999999999995</v>
      </c>
      <c r="K20" s="17">
        <v>156.5</v>
      </c>
      <c r="L20" s="17">
        <f t="shared" si="3"/>
        <v>496.92999999999995</v>
      </c>
      <c r="M20" s="17" t="s">
        <v>521</v>
      </c>
    </row>
    <row r="21" spans="1:13" x14ac:dyDescent="0.25">
      <c r="A21" s="14">
        <v>16</v>
      </c>
      <c r="B21" s="15">
        <v>40138</v>
      </c>
      <c r="C21" s="15">
        <v>40169</v>
      </c>
      <c r="D21" s="15"/>
      <c r="E21" s="16" t="s">
        <v>21</v>
      </c>
      <c r="F21" s="17"/>
      <c r="G21" s="17">
        <v>1.43</v>
      </c>
      <c r="H21" s="17">
        <f t="shared" si="0"/>
        <v>511.35999999999996</v>
      </c>
      <c r="I21" s="17">
        <f t="shared" si="1"/>
        <v>341.86</v>
      </c>
      <c r="J21" s="17">
        <f t="shared" si="2"/>
        <v>511.35999999999996</v>
      </c>
      <c r="K21" s="17">
        <v>156.5</v>
      </c>
      <c r="L21" s="17">
        <f t="shared" si="3"/>
        <v>498.35999999999996</v>
      </c>
      <c r="M21" s="17"/>
    </row>
    <row r="22" spans="1:13" x14ac:dyDescent="0.25">
      <c r="A22" s="14">
        <v>17</v>
      </c>
      <c r="B22" s="15">
        <v>40150</v>
      </c>
      <c r="C22" s="15"/>
      <c r="D22" s="15">
        <v>40158</v>
      </c>
      <c r="E22" s="16" t="s">
        <v>522</v>
      </c>
      <c r="F22" s="17"/>
      <c r="G22" s="17"/>
      <c r="H22" s="17">
        <f t="shared" si="0"/>
        <v>511.35999999999996</v>
      </c>
      <c r="I22" s="17">
        <f t="shared" si="1"/>
        <v>341.86</v>
      </c>
      <c r="J22" s="17">
        <f t="shared" si="2"/>
        <v>511.35999999999996</v>
      </c>
      <c r="K22" s="17">
        <v>156.5</v>
      </c>
      <c r="L22" s="17">
        <f t="shared" si="3"/>
        <v>498.35999999999996</v>
      </c>
      <c r="M22" s="17"/>
    </row>
    <row r="23" spans="1:13" x14ac:dyDescent="0.25">
      <c r="A23" s="14">
        <v>18</v>
      </c>
      <c r="B23" s="15">
        <v>25540</v>
      </c>
      <c r="C23" s="15"/>
      <c r="D23" s="15">
        <v>40158</v>
      </c>
      <c r="E23" s="16" t="s">
        <v>523</v>
      </c>
      <c r="F23" s="17"/>
      <c r="G23" s="17"/>
      <c r="H23" s="17">
        <f t="shared" si="0"/>
        <v>511.35999999999996</v>
      </c>
      <c r="I23" s="17">
        <f t="shared" si="1"/>
        <v>341.86</v>
      </c>
      <c r="J23" s="17">
        <f t="shared" si="2"/>
        <v>511.35999999999996</v>
      </c>
      <c r="K23" s="17">
        <v>156.5</v>
      </c>
      <c r="L23" s="17">
        <f t="shared" si="3"/>
        <v>498.35999999999996</v>
      </c>
      <c r="M23" s="17"/>
    </row>
    <row r="24" spans="1:13" x14ac:dyDescent="0.25">
      <c r="A24" s="14">
        <v>19</v>
      </c>
      <c r="B24" s="15">
        <v>40162</v>
      </c>
      <c r="C24" s="15"/>
      <c r="D24" s="15">
        <v>40178</v>
      </c>
      <c r="E24" s="16" t="s">
        <v>524</v>
      </c>
      <c r="F24" s="17"/>
      <c r="G24" s="17"/>
      <c r="H24" s="17">
        <f t="shared" si="0"/>
        <v>511.35999999999996</v>
      </c>
      <c r="I24" s="17">
        <f t="shared" si="1"/>
        <v>341.86</v>
      </c>
      <c r="J24" s="17">
        <f t="shared" si="2"/>
        <v>511.35999999999996</v>
      </c>
      <c r="K24" s="17">
        <v>156.5</v>
      </c>
      <c r="L24" s="17">
        <f t="shared" si="3"/>
        <v>498.35999999999996</v>
      </c>
      <c r="M24" s="17"/>
    </row>
    <row r="25" spans="1:13" x14ac:dyDescent="0.25">
      <c r="A25" s="14">
        <v>20</v>
      </c>
      <c r="B25" s="15">
        <v>40169</v>
      </c>
      <c r="C25" s="15">
        <v>40169</v>
      </c>
      <c r="D25" s="15"/>
      <c r="E25" s="16" t="s">
        <v>22</v>
      </c>
      <c r="F25" s="17"/>
      <c r="G25" s="17">
        <v>189.62</v>
      </c>
      <c r="H25" s="17">
        <f t="shared" si="0"/>
        <v>700.98</v>
      </c>
      <c r="I25" s="17">
        <f t="shared" si="1"/>
        <v>531.48</v>
      </c>
      <c r="J25" s="17">
        <f t="shared" si="2"/>
        <v>700.98</v>
      </c>
      <c r="K25" s="17">
        <v>156.5</v>
      </c>
      <c r="L25" s="17">
        <f t="shared" si="3"/>
        <v>687.98</v>
      </c>
      <c r="M25" s="17"/>
    </row>
    <row r="26" spans="1:13" x14ac:dyDescent="0.25">
      <c r="A26" s="14">
        <v>21</v>
      </c>
      <c r="B26" s="15">
        <v>40170</v>
      </c>
      <c r="C26" s="15"/>
      <c r="D26" s="15">
        <v>40191</v>
      </c>
      <c r="E26" s="16" t="s">
        <v>525</v>
      </c>
      <c r="F26" s="17"/>
      <c r="G26" s="17"/>
      <c r="H26" s="17">
        <f t="shared" si="0"/>
        <v>700.98</v>
      </c>
      <c r="I26" s="17">
        <f t="shared" si="1"/>
        <v>531.48</v>
      </c>
      <c r="J26" s="17">
        <f t="shared" si="2"/>
        <v>700.98</v>
      </c>
      <c r="K26" s="17">
        <v>156.5</v>
      </c>
      <c r="L26" s="17">
        <f t="shared" si="3"/>
        <v>687.98</v>
      </c>
      <c r="M26" s="17" t="s">
        <v>526</v>
      </c>
    </row>
    <row r="27" spans="1:13" x14ac:dyDescent="0.25">
      <c r="A27" s="14">
        <v>22</v>
      </c>
      <c r="B27" s="15">
        <v>40176</v>
      </c>
      <c r="C27" s="15">
        <v>40197</v>
      </c>
      <c r="D27" s="15"/>
      <c r="E27" s="16" t="s">
        <v>32</v>
      </c>
      <c r="F27" s="17">
        <v>144</v>
      </c>
      <c r="G27" s="17"/>
      <c r="H27" s="17">
        <f t="shared" si="0"/>
        <v>556.98</v>
      </c>
      <c r="I27" s="17">
        <f t="shared" si="1"/>
        <v>387.48</v>
      </c>
      <c r="J27" s="17">
        <f t="shared" si="2"/>
        <v>556.98</v>
      </c>
      <c r="K27" s="17">
        <v>156.5</v>
      </c>
      <c r="L27" s="17">
        <f t="shared" si="3"/>
        <v>543.98</v>
      </c>
      <c r="M27" s="17"/>
    </row>
    <row r="28" spans="1:13" x14ac:dyDescent="0.25">
      <c r="A28" s="14">
        <v>23</v>
      </c>
      <c r="B28" s="15">
        <v>40177</v>
      </c>
      <c r="C28" s="15">
        <v>40197</v>
      </c>
      <c r="D28" s="15"/>
      <c r="E28" s="16" t="s">
        <v>21</v>
      </c>
      <c r="F28" s="17"/>
      <c r="G28" s="17">
        <v>2.23</v>
      </c>
      <c r="H28" s="17">
        <f t="shared" si="0"/>
        <v>559.21</v>
      </c>
      <c r="I28" s="17">
        <f t="shared" si="1"/>
        <v>389.71000000000004</v>
      </c>
      <c r="J28" s="17">
        <f t="shared" si="2"/>
        <v>559.21</v>
      </c>
      <c r="K28" s="17">
        <v>156.5</v>
      </c>
      <c r="L28" s="17">
        <f t="shared" si="3"/>
        <v>546.21</v>
      </c>
      <c r="M28" s="17"/>
    </row>
    <row r="29" spans="1:13" x14ac:dyDescent="0.25">
      <c r="A29" s="14">
        <v>24</v>
      </c>
      <c r="B29" s="15">
        <v>40192</v>
      </c>
      <c r="C29" s="15"/>
      <c r="D29" s="15">
        <v>40210</v>
      </c>
      <c r="E29" s="16" t="s">
        <v>527</v>
      </c>
      <c r="F29" s="17"/>
      <c r="G29" s="17"/>
      <c r="H29" s="17">
        <f t="shared" si="0"/>
        <v>559.21</v>
      </c>
      <c r="I29" s="17">
        <f t="shared" si="1"/>
        <v>389.71000000000004</v>
      </c>
      <c r="J29" s="17">
        <f t="shared" si="2"/>
        <v>559.21</v>
      </c>
      <c r="K29" s="17">
        <v>156.5</v>
      </c>
      <c r="L29" s="17">
        <f t="shared" si="3"/>
        <v>546.21</v>
      </c>
      <c r="M29" s="17"/>
    </row>
    <row r="30" spans="1:13" x14ac:dyDescent="0.25">
      <c r="A30" s="14">
        <v>25</v>
      </c>
      <c r="B30" s="15">
        <v>40197</v>
      </c>
      <c r="C30" s="15">
        <v>40197</v>
      </c>
      <c r="D30" s="15"/>
      <c r="E30" s="16" t="s">
        <v>22</v>
      </c>
      <c r="F30" s="17"/>
      <c r="G30" s="17">
        <v>73.81</v>
      </c>
      <c r="H30" s="17">
        <f t="shared" si="0"/>
        <v>633.02</v>
      </c>
      <c r="I30" s="17">
        <f t="shared" si="1"/>
        <v>463.52000000000004</v>
      </c>
      <c r="J30" s="17">
        <f t="shared" si="2"/>
        <v>633.02</v>
      </c>
      <c r="K30" s="17">
        <v>156.5</v>
      </c>
      <c r="L30" s="17">
        <f t="shared" si="3"/>
        <v>620.02</v>
      </c>
      <c r="M30" s="17"/>
    </row>
    <row r="31" spans="1:13" x14ac:dyDescent="0.25">
      <c r="A31" s="14">
        <v>26</v>
      </c>
      <c r="B31" s="15">
        <v>40197</v>
      </c>
      <c r="C31" s="15">
        <v>40197</v>
      </c>
      <c r="D31" s="15"/>
      <c r="E31" s="16" t="s">
        <v>34</v>
      </c>
      <c r="F31" s="17">
        <v>0.03</v>
      </c>
      <c r="G31" s="17"/>
      <c r="H31" s="17">
        <f t="shared" si="0"/>
        <v>632.99</v>
      </c>
      <c r="I31" s="17">
        <f t="shared" si="1"/>
        <v>463.49000000000007</v>
      </c>
      <c r="J31" s="17">
        <f t="shared" si="2"/>
        <v>632.99</v>
      </c>
      <c r="K31" s="17">
        <v>156.5</v>
      </c>
      <c r="L31" s="17">
        <f t="shared" si="3"/>
        <v>619.99</v>
      </c>
      <c r="M31" s="17"/>
    </row>
    <row r="32" spans="1:13" x14ac:dyDescent="0.25">
      <c r="A32" s="14">
        <v>27</v>
      </c>
      <c r="B32" s="15">
        <v>40197</v>
      </c>
      <c r="C32" s="15">
        <v>40197</v>
      </c>
      <c r="D32" s="15"/>
      <c r="E32" s="16" t="s">
        <v>46</v>
      </c>
      <c r="F32" s="17">
        <v>259</v>
      </c>
      <c r="G32" s="17"/>
      <c r="H32" s="17">
        <f t="shared" si="0"/>
        <v>373.99</v>
      </c>
      <c r="I32" s="17">
        <f t="shared" si="1"/>
        <v>204.49000000000007</v>
      </c>
      <c r="J32" s="17">
        <f t="shared" si="2"/>
        <v>373.99</v>
      </c>
      <c r="K32" s="17">
        <v>156.5</v>
      </c>
      <c r="L32" s="17">
        <f t="shared" si="3"/>
        <v>360.99</v>
      </c>
      <c r="M32" s="17"/>
    </row>
    <row r="33" spans="1:13" x14ac:dyDescent="0.25">
      <c r="A33" s="14">
        <v>28</v>
      </c>
      <c r="B33" s="15">
        <v>40207</v>
      </c>
      <c r="C33" s="15">
        <v>40232</v>
      </c>
      <c r="D33" s="15"/>
      <c r="E33" s="16" t="s">
        <v>21</v>
      </c>
      <c r="F33" s="17"/>
      <c r="G33" s="17">
        <v>1.91</v>
      </c>
      <c r="H33" s="17">
        <f t="shared" si="0"/>
        <v>375.90000000000003</v>
      </c>
      <c r="I33" s="17">
        <f t="shared" si="1"/>
        <v>206.40000000000006</v>
      </c>
      <c r="J33" s="17">
        <f t="shared" si="2"/>
        <v>375.90000000000003</v>
      </c>
      <c r="K33" s="17">
        <v>156.5</v>
      </c>
      <c r="L33" s="17">
        <f t="shared" si="3"/>
        <v>362.90000000000003</v>
      </c>
      <c r="M33" s="17"/>
    </row>
    <row r="34" spans="1:13" x14ac:dyDescent="0.25">
      <c r="A34" s="14">
        <v>29</v>
      </c>
      <c r="B34" s="15">
        <v>40210</v>
      </c>
      <c r="C34" s="15">
        <v>40232</v>
      </c>
      <c r="D34" s="15"/>
      <c r="E34" s="16" t="s">
        <v>21</v>
      </c>
      <c r="F34" s="17"/>
      <c r="G34" s="17">
        <v>1.07</v>
      </c>
      <c r="H34" s="17">
        <f t="shared" si="0"/>
        <v>376.97</v>
      </c>
      <c r="I34" s="17">
        <f t="shared" si="1"/>
        <v>207.47000000000006</v>
      </c>
      <c r="J34" s="17">
        <f t="shared" si="2"/>
        <v>376.97</v>
      </c>
      <c r="K34" s="17">
        <v>156.5</v>
      </c>
      <c r="L34" s="17">
        <f t="shared" si="3"/>
        <v>363.97</v>
      </c>
      <c r="M34" s="17"/>
    </row>
    <row r="35" spans="1:13" x14ac:dyDescent="0.25">
      <c r="A35" s="14">
        <v>30</v>
      </c>
      <c r="B35" s="15">
        <v>40232</v>
      </c>
      <c r="C35" s="15"/>
      <c r="D35" s="15">
        <v>40252</v>
      </c>
      <c r="E35" s="16" t="s">
        <v>528</v>
      </c>
      <c r="F35" s="17"/>
      <c r="G35" s="17"/>
      <c r="H35" s="17">
        <f t="shared" si="0"/>
        <v>376.97</v>
      </c>
      <c r="I35" s="17">
        <f t="shared" si="1"/>
        <v>207.47000000000006</v>
      </c>
      <c r="J35" s="17">
        <f t="shared" si="2"/>
        <v>376.97</v>
      </c>
      <c r="K35" s="17">
        <v>156.5</v>
      </c>
      <c r="L35" s="17">
        <f t="shared" si="3"/>
        <v>363.97</v>
      </c>
      <c r="M35" s="17" t="s">
        <v>529</v>
      </c>
    </row>
    <row r="36" spans="1:13" x14ac:dyDescent="0.25">
      <c r="A36" s="14">
        <v>31</v>
      </c>
      <c r="B36" s="15">
        <v>40233</v>
      </c>
      <c r="C36" s="15">
        <v>40261</v>
      </c>
      <c r="D36" s="15"/>
      <c r="E36" s="16" t="s">
        <v>21</v>
      </c>
      <c r="F36" s="17"/>
      <c r="G36" s="17">
        <v>0.76</v>
      </c>
      <c r="H36" s="17">
        <f t="shared" si="0"/>
        <v>377.73</v>
      </c>
      <c r="I36" s="17">
        <f t="shared" si="1"/>
        <v>208.23000000000005</v>
      </c>
      <c r="J36" s="17">
        <f t="shared" si="2"/>
        <v>377.73</v>
      </c>
      <c r="K36" s="17">
        <v>156.5</v>
      </c>
      <c r="L36" s="17">
        <f t="shared" si="3"/>
        <v>364.73</v>
      </c>
      <c r="M36" s="17"/>
    </row>
    <row r="37" spans="1:13" x14ac:dyDescent="0.25">
      <c r="A37" s="14">
        <v>32</v>
      </c>
      <c r="B37" s="15">
        <v>40239</v>
      </c>
      <c r="C37" s="15">
        <v>40261</v>
      </c>
      <c r="D37" s="15"/>
      <c r="E37" s="16" t="s">
        <v>21</v>
      </c>
      <c r="F37" s="17"/>
      <c r="G37" s="17">
        <v>1.91</v>
      </c>
      <c r="H37" s="17">
        <f t="shared" si="0"/>
        <v>379.64000000000004</v>
      </c>
      <c r="I37" s="17">
        <f t="shared" si="1"/>
        <v>210.14000000000004</v>
      </c>
      <c r="J37" s="17">
        <f t="shared" si="2"/>
        <v>379.64000000000004</v>
      </c>
      <c r="K37" s="17">
        <v>156.5</v>
      </c>
      <c r="L37" s="17">
        <f t="shared" si="3"/>
        <v>366.64000000000004</v>
      </c>
      <c r="M37" s="17"/>
    </row>
    <row r="38" spans="1:13" x14ac:dyDescent="0.25">
      <c r="A38" s="14">
        <v>33</v>
      </c>
      <c r="B38" s="15">
        <v>40240</v>
      </c>
      <c r="C38" s="15">
        <v>40261</v>
      </c>
      <c r="D38" s="15"/>
      <c r="E38" s="16" t="s">
        <v>21</v>
      </c>
      <c r="F38" s="17"/>
      <c r="G38" s="17">
        <v>1.07</v>
      </c>
      <c r="H38" s="17">
        <f t="shared" si="0"/>
        <v>380.71000000000004</v>
      </c>
      <c r="I38" s="17">
        <f t="shared" si="1"/>
        <v>211.21000000000004</v>
      </c>
      <c r="J38" s="17">
        <f t="shared" si="2"/>
        <v>380.71000000000004</v>
      </c>
      <c r="K38" s="17">
        <v>156.5</v>
      </c>
      <c r="L38" s="17">
        <f t="shared" si="3"/>
        <v>367.71000000000004</v>
      </c>
      <c r="M38" s="17"/>
    </row>
    <row r="39" spans="1:13" x14ac:dyDescent="0.25">
      <c r="A39" s="14">
        <v>34</v>
      </c>
      <c r="B39" s="15">
        <v>40261</v>
      </c>
      <c r="C39" s="15"/>
      <c r="D39" s="15">
        <v>40281</v>
      </c>
      <c r="E39" s="16" t="s">
        <v>530</v>
      </c>
      <c r="F39" s="17"/>
      <c r="G39" s="17"/>
      <c r="H39" s="17">
        <f t="shared" si="0"/>
        <v>380.71000000000004</v>
      </c>
      <c r="I39" s="17">
        <f t="shared" si="1"/>
        <v>211.21000000000004</v>
      </c>
      <c r="J39" s="17">
        <f t="shared" si="2"/>
        <v>380.71000000000004</v>
      </c>
      <c r="K39" s="17">
        <v>156.5</v>
      </c>
      <c r="L39" s="17">
        <f t="shared" si="3"/>
        <v>367.71000000000004</v>
      </c>
      <c r="M39" s="17" t="s">
        <v>531</v>
      </c>
    </row>
    <row r="40" spans="1:13" x14ac:dyDescent="0.25">
      <c r="A40" s="14">
        <v>35</v>
      </c>
      <c r="B40" s="15">
        <v>40262</v>
      </c>
      <c r="C40" s="15">
        <v>40290</v>
      </c>
      <c r="D40" s="15"/>
      <c r="E40" s="16" t="s">
        <v>21</v>
      </c>
      <c r="F40" s="17"/>
      <c r="G40" s="17">
        <v>0.76</v>
      </c>
      <c r="H40" s="17">
        <f t="shared" si="0"/>
        <v>381.47</v>
      </c>
      <c r="I40" s="17">
        <f t="shared" si="1"/>
        <v>211.97000000000003</v>
      </c>
      <c r="J40" s="17">
        <f t="shared" si="2"/>
        <v>381.47</v>
      </c>
      <c r="K40" s="17">
        <v>156.5</v>
      </c>
      <c r="L40" s="17">
        <f t="shared" si="3"/>
        <v>368.47</v>
      </c>
      <c r="M40" s="17"/>
    </row>
    <row r="41" spans="1:13" x14ac:dyDescent="0.25">
      <c r="A41" s="14">
        <v>36</v>
      </c>
      <c r="B41" s="15">
        <v>40268</v>
      </c>
      <c r="C41" s="15">
        <v>40290</v>
      </c>
      <c r="D41" s="15"/>
      <c r="E41" s="16" t="s">
        <v>21</v>
      </c>
      <c r="F41" s="17"/>
      <c r="G41" s="17">
        <v>1.91</v>
      </c>
      <c r="H41" s="17">
        <f t="shared" si="0"/>
        <v>383.38000000000005</v>
      </c>
      <c r="I41" s="17">
        <f t="shared" si="1"/>
        <v>213.88000000000002</v>
      </c>
      <c r="J41" s="17">
        <f t="shared" si="2"/>
        <v>383.38000000000005</v>
      </c>
      <c r="K41" s="17">
        <v>156.5</v>
      </c>
      <c r="L41" s="17">
        <f t="shared" si="3"/>
        <v>370.38000000000005</v>
      </c>
      <c r="M41" s="17"/>
    </row>
    <row r="42" spans="1:13" x14ac:dyDescent="0.25">
      <c r="A42" s="14">
        <v>37</v>
      </c>
      <c r="B42" s="15">
        <v>40269</v>
      </c>
      <c r="C42" s="15">
        <v>40290</v>
      </c>
      <c r="D42" s="15"/>
      <c r="E42" s="16" t="s">
        <v>21</v>
      </c>
      <c r="F42" s="17"/>
      <c r="G42" s="17">
        <v>1.07</v>
      </c>
      <c r="H42" s="17">
        <f t="shared" si="0"/>
        <v>384.45000000000005</v>
      </c>
      <c r="I42" s="17">
        <f t="shared" si="1"/>
        <v>214.95000000000002</v>
      </c>
      <c r="J42" s="17">
        <f t="shared" si="2"/>
        <v>384.45000000000005</v>
      </c>
      <c r="K42" s="17">
        <v>156.5</v>
      </c>
      <c r="L42" s="17">
        <f t="shared" si="3"/>
        <v>371.45000000000005</v>
      </c>
      <c r="M42" s="17"/>
    </row>
    <row r="43" spans="1:13" x14ac:dyDescent="0.25">
      <c r="A43" s="14">
        <v>38</v>
      </c>
      <c r="B43" s="15">
        <v>40290</v>
      </c>
      <c r="C43" s="15"/>
      <c r="D43" s="15">
        <v>40311</v>
      </c>
      <c r="E43" s="16" t="s">
        <v>532</v>
      </c>
      <c r="F43" s="17"/>
      <c r="G43" s="17"/>
      <c r="H43" s="17">
        <f t="shared" si="0"/>
        <v>384.45000000000005</v>
      </c>
      <c r="I43" s="17">
        <f t="shared" si="1"/>
        <v>214.95000000000002</v>
      </c>
      <c r="J43" s="17">
        <f t="shared" si="2"/>
        <v>384.45000000000005</v>
      </c>
      <c r="K43" s="17">
        <v>156.5</v>
      </c>
      <c r="L43" s="17">
        <f t="shared" si="3"/>
        <v>371.45000000000005</v>
      </c>
      <c r="M43" s="17" t="s">
        <v>533</v>
      </c>
    </row>
    <row r="44" spans="1:13" x14ac:dyDescent="0.25">
      <c r="A44" s="14">
        <v>39</v>
      </c>
      <c r="B44" s="15">
        <v>40291</v>
      </c>
      <c r="C44" s="15">
        <v>40322</v>
      </c>
      <c r="D44" s="15"/>
      <c r="E44" s="16" t="s">
        <v>21</v>
      </c>
      <c r="F44" s="17"/>
      <c r="G44" s="17">
        <v>0.76</v>
      </c>
      <c r="H44" s="17">
        <f t="shared" si="0"/>
        <v>385.21000000000004</v>
      </c>
      <c r="I44" s="17">
        <f t="shared" si="1"/>
        <v>215.71</v>
      </c>
      <c r="J44" s="17">
        <f t="shared" si="2"/>
        <v>385.21000000000004</v>
      </c>
      <c r="K44" s="17">
        <v>156.5</v>
      </c>
      <c r="L44" s="17">
        <f t="shared" si="3"/>
        <v>372.21000000000004</v>
      </c>
      <c r="M44" s="17"/>
    </row>
    <row r="45" spans="1:13" x14ac:dyDescent="0.25">
      <c r="A45" s="14">
        <v>40</v>
      </c>
      <c r="B45" s="15">
        <v>40297</v>
      </c>
      <c r="C45" s="15">
        <v>40322</v>
      </c>
      <c r="D45" s="15"/>
      <c r="E45" s="16" t="s">
        <v>21</v>
      </c>
      <c r="F45" s="17"/>
      <c r="G45" s="17">
        <v>1.91</v>
      </c>
      <c r="H45" s="17">
        <f t="shared" si="0"/>
        <v>387.12000000000006</v>
      </c>
      <c r="I45" s="17">
        <f t="shared" si="1"/>
        <v>217.62</v>
      </c>
      <c r="J45" s="17">
        <f t="shared" si="2"/>
        <v>387.12000000000006</v>
      </c>
      <c r="K45" s="17">
        <v>156.5</v>
      </c>
      <c r="L45" s="17">
        <f t="shared" si="3"/>
        <v>374.12000000000006</v>
      </c>
      <c r="M45" s="17"/>
    </row>
    <row r="46" spans="1:13" x14ac:dyDescent="0.25">
      <c r="A46" s="14">
        <v>41</v>
      </c>
      <c r="B46" s="15">
        <v>40298</v>
      </c>
      <c r="C46" s="15">
        <v>40322</v>
      </c>
      <c r="D46" s="15"/>
      <c r="E46" s="16" t="s">
        <v>21</v>
      </c>
      <c r="F46" s="17"/>
      <c r="G46" s="17">
        <v>1.07</v>
      </c>
      <c r="H46" s="17">
        <f t="shared" si="0"/>
        <v>388.19000000000005</v>
      </c>
      <c r="I46" s="17">
        <f t="shared" si="1"/>
        <v>218.69</v>
      </c>
      <c r="J46" s="17">
        <f t="shared" si="2"/>
        <v>388.19000000000005</v>
      </c>
      <c r="K46" s="17">
        <v>156.5</v>
      </c>
      <c r="L46" s="17">
        <f t="shared" si="3"/>
        <v>375.19000000000005</v>
      </c>
      <c r="M46" s="17"/>
    </row>
    <row r="47" spans="1:13" x14ac:dyDescent="0.25">
      <c r="A47" s="14">
        <v>42</v>
      </c>
      <c r="B47" s="15">
        <v>40322</v>
      </c>
      <c r="C47" s="15">
        <v>40322</v>
      </c>
      <c r="D47" s="15"/>
      <c r="E47" s="16" t="s">
        <v>21</v>
      </c>
      <c r="F47" s="17"/>
      <c r="G47" s="17">
        <v>0.76</v>
      </c>
      <c r="H47" s="17">
        <f t="shared" si="0"/>
        <v>388.95000000000005</v>
      </c>
      <c r="I47" s="17">
        <f t="shared" si="1"/>
        <v>219.45</v>
      </c>
      <c r="J47" s="17">
        <f t="shared" si="2"/>
        <v>388.95000000000005</v>
      </c>
      <c r="K47" s="17">
        <v>156.5</v>
      </c>
      <c r="L47" s="17">
        <f t="shared" si="3"/>
        <v>375.95000000000005</v>
      </c>
      <c r="M47" s="17"/>
    </row>
    <row r="48" spans="1:13" x14ac:dyDescent="0.25">
      <c r="A48" s="14">
        <v>43</v>
      </c>
      <c r="B48" s="15">
        <v>40322</v>
      </c>
      <c r="C48" s="15"/>
      <c r="D48" s="15">
        <v>40343</v>
      </c>
      <c r="E48" s="16" t="s">
        <v>534</v>
      </c>
      <c r="F48" s="17"/>
      <c r="G48" s="17"/>
      <c r="H48" s="17">
        <f t="shared" si="0"/>
        <v>388.95000000000005</v>
      </c>
      <c r="I48" s="17">
        <f t="shared" si="1"/>
        <v>219.45</v>
      </c>
      <c r="J48" s="17">
        <f t="shared" si="2"/>
        <v>388.95000000000005</v>
      </c>
      <c r="K48" s="17">
        <v>156.5</v>
      </c>
      <c r="L48" s="17">
        <f t="shared" si="3"/>
        <v>375.95000000000005</v>
      </c>
      <c r="M48" s="17" t="s">
        <v>535</v>
      </c>
    </row>
    <row r="49" spans="1:13" x14ac:dyDescent="0.25">
      <c r="A49" s="14">
        <v>44</v>
      </c>
      <c r="B49" s="15">
        <v>40322</v>
      </c>
      <c r="C49" s="15"/>
      <c r="D49" s="15"/>
      <c r="E49" s="16" t="s">
        <v>536</v>
      </c>
      <c r="F49" s="17"/>
      <c r="G49" s="17"/>
      <c r="H49" s="17">
        <f t="shared" si="0"/>
        <v>388.95000000000005</v>
      </c>
      <c r="I49" s="17">
        <f t="shared" si="1"/>
        <v>219.45</v>
      </c>
      <c r="J49" s="17">
        <f t="shared" si="2"/>
        <v>388.95000000000005</v>
      </c>
      <c r="K49" s="17">
        <v>156.5</v>
      </c>
      <c r="L49" s="17">
        <f t="shared" si="3"/>
        <v>375.95000000000005</v>
      </c>
      <c r="M49" s="17"/>
    </row>
    <row r="50" spans="1:13" x14ac:dyDescent="0.25">
      <c r="A50" s="14">
        <v>45</v>
      </c>
      <c r="B50" s="15">
        <v>40352</v>
      </c>
      <c r="C50" s="15"/>
      <c r="D50" s="15">
        <v>40373</v>
      </c>
      <c r="E50" s="16" t="s">
        <v>534</v>
      </c>
      <c r="F50" s="17"/>
      <c r="G50" s="17"/>
      <c r="H50" s="17">
        <f t="shared" si="0"/>
        <v>388.95000000000005</v>
      </c>
      <c r="I50" s="17">
        <f t="shared" si="1"/>
        <v>219.45</v>
      </c>
      <c r="J50" s="17">
        <f t="shared" si="2"/>
        <v>388.95000000000005</v>
      </c>
      <c r="K50" s="17">
        <v>156.5</v>
      </c>
      <c r="L50" s="17">
        <f t="shared" si="3"/>
        <v>375.95000000000005</v>
      </c>
      <c r="M50" s="17"/>
    </row>
    <row r="51" spans="1:13" x14ac:dyDescent="0.25">
      <c r="B51" s="1"/>
      <c r="C51" s="1"/>
      <c r="D51" s="2"/>
    </row>
    <row r="52" spans="1:13" x14ac:dyDescent="0.25">
      <c r="B52" s="1"/>
      <c r="C52" s="1"/>
      <c r="D52" s="2"/>
    </row>
    <row r="53" spans="1:13" x14ac:dyDescent="0.25">
      <c r="B53" s="1"/>
      <c r="C53" s="1"/>
      <c r="D53" s="2"/>
    </row>
    <row r="54" spans="1:13" x14ac:dyDescent="0.25">
      <c r="B54" s="1"/>
      <c r="C54" s="1"/>
      <c r="D54" s="2"/>
      <c r="E54" s="6" t="s">
        <v>6</v>
      </c>
      <c r="F54" s="5"/>
      <c r="G54" s="5"/>
      <c r="H54" s="9" t="s">
        <v>7</v>
      </c>
      <c r="I54" s="9" t="s">
        <v>8</v>
      </c>
    </row>
    <row r="55" spans="1:13" x14ac:dyDescent="0.25">
      <c r="B55" s="1"/>
      <c r="C55" s="1"/>
      <c r="D55" s="2"/>
      <c r="E55" s="5"/>
      <c r="F55" s="5"/>
      <c r="G55" s="5"/>
      <c r="H55" s="10" t="s">
        <v>3</v>
      </c>
      <c r="I55" s="10" t="s">
        <v>4</v>
      </c>
    </row>
    <row r="56" spans="1:13" x14ac:dyDescent="0.25">
      <c r="B56" s="1"/>
      <c r="C56" s="1"/>
      <c r="D56" s="2"/>
      <c r="E56" s="7" t="s">
        <v>9</v>
      </c>
      <c r="F56" s="8"/>
      <c r="G56" s="8"/>
      <c r="H56" s="3">
        <f>+H50</f>
        <v>388.95000000000005</v>
      </c>
      <c r="I56" s="3">
        <f>+J50</f>
        <v>388.95000000000005</v>
      </c>
    </row>
    <row r="57" spans="1:13" x14ac:dyDescent="0.25">
      <c r="B57" s="1"/>
      <c r="C57" s="1"/>
      <c r="D57" s="2"/>
      <c r="E57" s="7" t="s">
        <v>537</v>
      </c>
      <c r="F57" s="8"/>
      <c r="G57" s="8"/>
      <c r="H57" s="3">
        <v>-13</v>
      </c>
      <c r="I57" s="3">
        <v>-13</v>
      </c>
    </row>
    <row r="58" spans="1:13" x14ac:dyDescent="0.25">
      <c r="B58" s="1"/>
      <c r="C58" s="1"/>
      <c r="D58" s="2"/>
      <c r="E58" s="7" t="s">
        <v>538</v>
      </c>
      <c r="F58" s="8"/>
      <c r="G58" s="8"/>
      <c r="H58" s="3">
        <v>-156.5</v>
      </c>
      <c r="I58" s="3"/>
    </row>
    <row r="59" spans="1:13" x14ac:dyDescent="0.25">
      <c r="B59" s="1"/>
      <c r="C59" s="1"/>
      <c r="E59" s="11" t="s">
        <v>5</v>
      </c>
      <c r="F59" s="12"/>
      <c r="G59" s="12"/>
      <c r="H59" s="13">
        <f>SUM(H56:H58)</f>
        <v>219.45000000000005</v>
      </c>
      <c r="I59" s="13">
        <f>SUM(I56:I58)</f>
        <v>375.95000000000005</v>
      </c>
    </row>
    <row r="60" spans="1:13" x14ac:dyDescent="0.25">
      <c r="E60" s="5"/>
      <c r="F60" s="5"/>
      <c r="G60" s="5"/>
      <c r="H60" s="5"/>
      <c r="I60" s="5"/>
    </row>
  </sheetData>
  <mergeCells count="14">
    <mergeCell ref="J3:J5"/>
    <mergeCell ref="K3:K5"/>
    <mergeCell ref="L3:L5"/>
    <mergeCell ref="M3:M5"/>
    <mergeCell ref="A1:M1"/>
    <mergeCell ref="A3:A5"/>
    <mergeCell ref="B3:B5"/>
    <mergeCell ref="C3:C5"/>
    <mergeCell ref="D3:D5"/>
    <mergeCell ref="E3:E5"/>
    <mergeCell ref="F3:F5"/>
    <mergeCell ref="G3:G5"/>
    <mergeCell ref="H3:H5"/>
    <mergeCell ref="I3:I5"/>
  </mergeCells>
  <pageMargins left="0.25" right="0.25" top="0.75" bottom="0.75" header="0.3" footer="0.3"/>
  <pageSetup paperSize="5" orientation="landscape" r:id="rId1"/>
  <headerFooter>
    <oddFooter>Page 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</Prefix>
    <DocumentSetType xmlns="dc463f71-b30c-4ab2-9473-d307f9d35888">Testimony</DocumentSetType>
    <IsConfidential xmlns="dc463f71-b30c-4ab2-9473-d307f9d35888">false</IsConfidential>
    <AgendaOrder xmlns="dc463f71-b30c-4ab2-9473-d307f9d35888">false</AgendaOrder>
    <CaseType xmlns="dc463f71-b30c-4ab2-9473-d307f9d35888">Formal Complaint</CaseType>
    <IndustryCode xmlns="dc463f71-b30c-4ab2-9473-d307f9d35888">501</IndustryCode>
    <CaseStatus xmlns="dc463f71-b30c-4ab2-9473-d307f9d35888">Closed</CaseStatus>
    <OpenedDate xmlns="dc463f71-b30c-4ab2-9473-d307f9d35888">2011-05-02T07:00:00+00:00</OpenedDate>
    <Date1 xmlns="dc463f71-b30c-4ab2-9473-d307f9d35888">2012-07-06T07:00:00+00:00</Date1>
    <IsDocumentOrder xmlns="dc463f71-b30c-4ab2-9473-d307f9d35888" xsi:nil="true"/>
    <IsHighlyConfidential xmlns="dc463f71-b30c-4ab2-9473-d307f9d35888">false</IsHighlyConfidential>
    <CaseCompanyNames xmlns="dc463f71-b30c-4ab2-9473-d307f9d35888">Puget Sound Energy</CaseCompanyNames>
    <DocketNumber xmlns="dc463f71-b30c-4ab2-9473-d307f9d35888">110808</DocketNumber>
    <DelegatedOrder xmlns="dc463f71-b30c-4ab2-9473-d307f9d35888">false</DelegatedOrder>
    <Visibility xmlns="dc463f71-b30c-4ab2-9473-d307f9d35888" xsi:nil="true"/>
    <Nickname xmlns="http://schemas.microsoft.com/sharepoint/v3" xsi:nil="true"/>
    <SignificantOrder xmlns="dc463f71-b30c-4ab2-9473-d307f9d35888">false</SignificantOrder>
  </documentManagement>
</p:properties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A2C16ED37629714BB1E1EDBE5545B438" ma:contentTypeVersion="135" ma:contentTypeDescription="" ma:contentTypeScope="" ma:versionID="b1f94222ca92b06a2fd18dc7638c93ca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c67bbc6b01ef53d9eb67ed595f238ae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5E29F35-DDB8-490C-B31B-61016BE8D953}"/>
</file>

<file path=customXml/itemProps2.xml><?xml version="1.0" encoding="utf-8"?>
<ds:datastoreItem xmlns:ds="http://schemas.openxmlformats.org/officeDocument/2006/customXml" ds:itemID="{999916E4-83E2-43AF-BEE3-219F6B7A3EB0}"/>
</file>

<file path=customXml/itemProps3.xml><?xml version="1.0" encoding="utf-8"?>
<ds:datastoreItem xmlns:ds="http://schemas.openxmlformats.org/officeDocument/2006/customXml" ds:itemID="{52CB003B-1FD0-4BBE-A435-CED38C7B798B}"/>
</file>

<file path=customXml/itemProps4.xml><?xml version="1.0" encoding="utf-8"?>
<ds:datastoreItem xmlns:ds="http://schemas.openxmlformats.org/officeDocument/2006/customXml" ds:itemID="{3F5637C9-B4E1-464D-A5E2-A6071FE4A91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21</vt:i4>
      </vt:variant>
      <vt:variant>
        <vt:lpstr>Named Ranges</vt:lpstr>
      </vt:variant>
      <vt:variant>
        <vt:i4>21</vt:i4>
      </vt:variant>
    </vt:vector>
  </HeadingPairs>
  <TitlesOfParts>
    <vt:vector size="42" baseType="lpstr">
      <vt:lpstr>Account B</vt:lpstr>
      <vt:lpstr>Account C</vt:lpstr>
      <vt:lpstr>Account D</vt:lpstr>
      <vt:lpstr>Account E</vt:lpstr>
      <vt:lpstr>Account G</vt:lpstr>
      <vt:lpstr>Account H</vt:lpstr>
      <vt:lpstr>Account J</vt:lpstr>
      <vt:lpstr>Account K</vt:lpstr>
      <vt:lpstr>Account L</vt:lpstr>
      <vt:lpstr>Account N</vt:lpstr>
      <vt:lpstr>Account O</vt:lpstr>
      <vt:lpstr>Account P</vt:lpstr>
      <vt:lpstr>Account Q</vt:lpstr>
      <vt:lpstr>Account R</vt:lpstr>
      <vt:lpstr>Account S</vt:lpstr>
      <vt:lpstr>Account T</vt:lpstr>
      <vt:lpstr>Account V</vt:lpstr>
      <vt:lpstr>Account W</vt:lpstr>
      <vt:lpstr>Account X</vt:lpstr>
      <vt:lpstr>Account Y</vt:lpstr>
      <vt:lpstr>Account Z</vt:lpstr>
      <vt:lpstr>'Account B'!Print_Titles</vt:lpstr>
      <vt:lpstr>'Account C'!Print_Titles</vt:lpstr>
      <vt:lpstr>'Account D'!Print_Titles</vt:lpstr>
      <vt:lpstr>'Account E'!Print_Titles</vt:lpstr>
      <vt:lpstr>'Account G'!Print_Titles</vt:lpstr>
      <vt:lpstr>'Account H'!Print_Titles</vt:lpstr>
      <vt:lpstr>'Account J'!Print_Titles</vt:lpstr>
      <vt:lpstr>'Account K'!Print_Titles</vt:lpstr>
      <vt:lpstr>'Account L'!Print_Titles</vt:lpstr>
      <vt:lpstr>'Account N'!Print_Titles</vt:lpstr>
      <vt:lpstr>'Account O'!Print_Titles</vt:lpstr>
      <vt:lpstr>'Account P'!Print_Titles</vt:lpstr>
      <vt:lpstr>'Account Q'!Print_Titles</vt:lpstr>
      <vt:lpstr>'Account R'!Print_Titles</vt:lpstr>
      <vt:lpstr>'Account S'!Print_Titles</vt:lpstr>
      <vt:lpstr>'Account T'!Print_Titles</vt:lpstr>
      <vt:lpstr>'Account V'!Print_Titles</vt:lpstr>
      <vt:lpstr>'Account W'!Print_Titles</vt:lpstr>
      <vt:lpstr>'Account X'!Print_Titles</vt:lpstr>
      <vt:lpstr>'Account Y'!Print_Titles</vt:lpstr>
      <vt:lpstr>'Account Z'!Print_Titles</vt:lpstr>
    </vt:vector>
  </TitlesOfParts>
  <Company>Washington Utilities and Transportation Commission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Elliott, Vicki (UTC)</dc:creator>
  <cp:lastModifiedBy>DeMarco, Betsy (UTC)</cp:lastModifiedBy>
  <cp:lastPrinted>2012-06-18T16:17:47Z</cp:lastPrinted>
  <dcterms:created xsi:type="dcterms:W3CDTF">2012-05-15T18:44:24Z</dcterms:created>
  <dcterms:modified xsi:type="dcterms:W3CDTF">2012-06-27T17:49:29Z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0x0101006E56B4D1795A2E4DB2F0B01679ED314A00A2C16ED37629714BB1E1EDBE5545B438</vt:lpwstr>
  </property>
  <property fmtid="{D5CDD505-2E9C-101B-9397-08002B2CF9AE}" pid="3" name="_docset_NoMedatataSyncRequired">
    <vt:lpwstr>False</vt:lpwstr>
  </property>
</Properties>
</file>