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535" tabRatio="834"/>
  </bookViews>
  <sheets>
    <sheet name="Page 8.9" sheetId="2" r:id="rId1"/>
    <sheet name="Page 8.9.1 - 8.9.2" sheetId="16" r:id="rId2"/>
  </sheets>
  <definedNames>
    <definedName name="_xlnm.Print_Area" localSheetId="0">'Page 8.9'!$A$1:$J$64</definedName>
    <definedName name="_xlnm.Print_Area" localSheetId="1">'Page 8.9.1 - 8.9.2'!$A$1:$H$78</definedName>
    <definedName name="_xlnm.Print_Titles" localSheetId="1">'Page 8.9.1 - 8.9.2'!$1:$9</definedName>
  </definedNames>
  <calcPr calcId="152511" iterate="1"/>
</workbook>
</file>

<file path=xl/calcChain.xml><?xml version="1.0" encoding="utf-8"?>
<calcChain xmlns="http://schemas.openxmlformats.org/spreadsheetml/2006/main">
  <c r="I12" i="2" l="1"/>
  <c r="F15" i="2"/>
  <c r="I15" i="2" s="1"/>
  <c r="F10" i="2" l="1"/>
  <c r="I10" i="2" s="1"/>
  <c r="F11" i="16" l="1"/>
  <c r="F26" i="2"/>
  <c r="F25" i="2"/>
  <c r="F9" i="2"/>
  <c r="I9" i="2" s="1"/>
  <c r="F32" i="2" l="1"/>
  <c r="F16" i="2" s="1"/>
  <c r="I16" i="2" s="1"/>
  <c r="B76" i="16" l="1"/>
  <c r="B55" i="16" l="1"/>
  <c r="D11" i="16" l="1"/>
  <c r="H11" i="16" l="1"/>
  <c r="D12" i="16"/>
  <c r="F12" i="16" s="1"/>
  <c r="D13" i="16" l="1"/>
  <c r="F13" i="16" s="1"/>
  <c r="H12" i="16"/>
  <c r="D14" i="16" l="1"/>
  <c r="H13" i="16"/>
  <c r="D15" i="16" l="1"/>
  <c r="F15" i="16" s="1"/>
  <c r="F14" i="16"/>
  <c r="D16" i="16"/>
  <c r="F16" i="16" s="1"/>
  <c r="D17" i="16" l="1"/>
  <c r="D18" i="16" l="1"/>
  <c r="F18" i="16" s="1"/>
  <c r="F17" i="16"/>
  <c r="D19" i="16" l="1"/>
  <c r="F19" i="16" s="1"/>
  <c r="A1" i="16" l="1"/>
  <c r="H14" i="16" l="1"/>
  <c r="H15" i="16" l="1"/>
  <c r="H16" i="16" l="1"/>
  <c r="A2" i="16"/>
  <c r="A3" i="16"/>
  <c r="H17" i="16" l="1"/>
  <c r="H18" i="16" s="1"/>
  <c r="D20" i="16"/>
  <c r="F20" i="16" s="1"/>
  <c r="H19" i="16" l="1"/>
  <c r="D21" i="16"/>
  <c r="F21" i="16" s="1"/>
  <c r="D22" i="16" l="1"/>
  <c r="F22" i="16" s="1"/>
  <c r="H20" i="16"/>
  <c r="D23" i="16" l="1"/>
  <c r="H21" i="16"/>
  <c r="D24" i="16" l="1"/>
  <c r="F24" i="16" s="1"/>
  <c r="F23" i="16"/>
  <c r="H22" i="16"/>
  <c r="D25" i="16" l="1"/>
  <c r="F25" i="16" s="1"/>
  <c r="D26" i="16"/>
  <c r="F26" i="16" s="1"/>
  <c r="H23" i="16"/>
  <c r="H24" i="16" s="1"/>
  <c r="D27" i="16" l="1"/>
  <c r="F27" i="16" s="1"/>
  <c r="H25" i="16"/>
  <c r="D28" i="16" l="1"/>
  <c r="H26" i="16"/>
  <c r="D29" i="16" l="1"/>
  <c r="F29" i="16" s="1"/>
  <c r="F28" i="16"/>
  <c r="H27" i="16"/>
  <c r="D30" i="16" l="1"/>
  <c r="F30" i="16" s="1"/>
  <c r="D31" i="16"/>
  <c r="F31" i="16" s="1"/>
  <c r="H28" i="16"/>
  <c r="H29" i="16" s="1"/>
  <c r="D32" i="16" l="1"/>
  <c r="F32" i="16" s="1"/>
  <c r="H30" i="16"/>
  <c r="D33" i="16" l="1"/>
  <c r="F33" i="16" s="1"/>
  <c r="H31" i="16"/>
  <c r="D34" i="16" l="1"/>
  <c r="F34" i="16" s="1"/>
  <c r="H32" i="16"/>
  <c r="D35" i="16" l="1"/>
  <c r="H33" i="16"/>
  <c r="D36" i="16" l="1"/>
  <c r="F35" i="16"/>
  <c r="H34" i="16"/>
  <c r="D37" i="16" l="1"/>
  <c r="F36" i="16"/>
  <c r="H35" i="16"/>
  <c r="F37" i="16" l="1"/>
  <c r="D38" i="16"/>
  <c r="H36" i="16"/>
  <c r="H37" i="16" s="1"/>
  <c r="F38" i="16" l="1"/>
  <c r="H38" i="16" s="1"/>
  <c r="D39" i="16"/>
  <c r="F39" i="16" l="1"/>
  <c r="H39" i="16" s="1"/>
  <c r="D40" i="16"/>
  <c r="F40" i="16" l="1"/>
  <c r="H40" i="16" s="1"/>
  <c r="D41" i="16"/>
  <c r="F41" i="16" l="1"/>
  <c r="H41" i="16" s="1"/>
  <c r="D42" i="16"/>
  <c r="F42" i="16" l="1"/>
  <c r="H42" i="16" s="1"/>
  <c r="D43" i="16"/>
  <c r="F43" i="16" l="1"/>
  <c r="H43" i="16" s="1"/>
  <c r="D44" i="16"/>
  <c r="F44" i="16" l="1"/>
  <c r="D45" i="16"/>
  <c r="H44" i="16" l="1"/>
  <c r="F45" i="16"/>
  <c r="D46" i="16"/>
  <c r="F46" i="16" l="1"/>
  <c r="D47" i="16"/>
  <c r="H45" i="16"/>
  <c r="H46" i="16" l="1"/>
  <c r="F47" i="16"/>
  <c r="D48" i="16"/>
  <c r="D49" i="16" l="1"/>
  <c r="F48" i="16"/>
  <c r="H47" i="16"/>
  <c r="H48" i="16" l="1"/>
  <c r="F49" i="16"/>
  <c r="D50" i="16"/>
  <c r="F50" i="16" l="1"/>
  <c r="D51" i="16"/>
  <c r="H49" i="16"/>
  <c r="H50" i="16" s="1"/>
  <c r="F51" i="16" l="1"/>
  <c r="D52" i="16"/>
  <c r="F52" i="16" l="1"/>
  <c r="D53" i="16"/>
  <c r="H51" i="16"/>
  <c r="H52" i="16" l="1"/>
  <c r="F53" i="16"/>
  <c r="D54" i="16"/>
  <c r="F54" i="16" l="1"/>
  <c r="D55" i="16"/>
  <c r="F20" i="2" s="1"/>
  <c r="D58" i="16"/>
  <c r="H53" i="16"/>
  <c r="H54" i="16" l="1"/>
  <c r="H55" i="16" s="1"/>
  <c r="D59" i="16"/>
  <c r="F58" i="16"/>
  <c r="F55" i="16"/>
  <c r="F59" i="16" l="1"/>
  <c r="D60" i="16"/>
  <c r="H58" i="16"/>
  <c r="F60" i="16" l="1"/>
  <c r="D61" i="16"/>
  <c r="H59" i="16"/>
  <c r="H60" i="16" l="1"/>
  <c r="F61" i="16"/>
  <c r="D62" i="16"/>
  <c r="F62" i="16" l="1"/>
  <c r="D63" i="16"/>
  <c r="H61" i="16"/>
  <c r="H62" i="16" l="1"/>
  <c r="F63" i="16"/>
  <c r="H63" i="16" s="1"/>
  <c r="D64" i="16"/>
  <c r="F64" i="16" l="1"/>
  <c r="D65" i="16"/>
  <c r="F65" i="16" l="1"/>
  <c r="D66" i="16"/>
  <c r="H64" i="16"/>
  <c r="F66" i="16" l="1"/>
  <c r="D67" i="16"/>
  <c r="H65" i="16"/>
  <c r="H66" i="16" l="1"/>
  <c r="F67" i="16"/>
  <c r="H67" i="16" s="1"/>
  <c r="D68" i="16"/>
  <c r="F68" i="16" l="1"/>
  <c r="D69" i="16"/>
  <c r="H68" i="16"/>
  <c r="F69" i="16" l="1"/>
  <c r="H69" i="16" s="1"/>
  <c r="D70" i="16"/>
  <c r="F70" i="16" l="1"/>
  <c r="D71" i="16"/>
  <c r="F71" i="16" l="1"/>
  <c r="D72" i="16"/>
  <c r="H70" i="16"/>
  <c r="H71" i="16" l="1"/>
  <c r="F72" i="16"/>
  <c r="D73" i="16"/>
  <c r="F73" i="16" l="1"/>
  <c r="D74" i="16"/>
  <c r="H72" i="16"/>
  <c r="H73" i="16" s="1"/>
  <c r="F74" i="16" l="1"/>
  <c r="D75" i="16"/>
  <c r="F27" i="2"/>
  <c r="F75" i="16" l="1"/>
  <c r="D76" i="16"/>
  <c r="F21" i="2" s="1"/>
  <c r="F22" i="2" s="1"/>
  <c r="F11" i="2" s="1"/>
  <c r="I11" i="2" s="1"/>
  <c r="H74" i="16"/>
  <c r="H75" i="16" l="1"/>
  <c r="H76" i="16" s="1"/>
  <c r="F76" i="16"/>
</calcChain>
</file>

<file path=xl/sharedStrings.xml><?xml version="1.0" encoding="utf-8"?>
<sst xmlns="http://schemas.openxmlformats.org/spreadsheetml/2006/main" count="68" uniqueCount="43">
  <si>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</si>
  <si>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</si>
  <si>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</si>
  <si>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</si>
  <si>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</si>
  <si>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</si>
  <si>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</si>
  <si>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</si>
  <si>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</si>
  <si>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Description of Adjustment:</t>
  </si>
  <si>
    <t>108SP</t>
  </si>
  <si>
    <t>Balance</t>
  </si>
  <si>
    <t>Adjustment to Rate Base:</t>
  </si>
  <si>
    <t>Removal of Bridger SCR</t>
  </si>
  <si>
    <t>Depreciation Reserve</t>
  </si>
  <si>
    <t>JBG</t>
  </si>
  <si>
    <t>Steam Plant</t>
  </si>
  <si>
    <t>Depreciation Rates:</t>
  </si>
  <si>
    <t>Steam JBG</t>
  </si>
  <si>
    <t>Capital Additions</t>
  </si>
  <si>
    <t>Steam</t>
  </si>
  <si>
    <t>Depreciation Expense</t>
  </si>
  <si>
    <t>Adjustment to Tax</t>
  </si>
  <si>
    <t>Accum Def Income Tax Balance</t>
  </si>
  <si>
    <t>8.9.1</t>
  </si>
  <si>
    <t>WASHINGTON</t>
  </si>
  <si>
    <t>8.9</t>
  </si>
  <si>
    <t>Ref 8.9</t>
  </si>
  <si>
    <t>RES</t>
  </si>
  <si>
    <t>Pro Forma Steam Plant</t>
  </si>
  <si>
    <t>PRO</t>
  </si>
  <si>
    <t>June 2019 Plant Balance</t>
  </si>
  <si>
    <t>December 2020 Plant Balance</t>
  </si>
  <si>
    <t>Adjustment to December 2020 Balance</t>
  </si>
  <si>
    <t>June 2019 Depreciation Reserve</t>
  </si>
  <si>
    <t>Adjustment to December 2020 Depreciation Reserve</t>
  </si>
  <si>
    <t>December 2020 Depreciation Reserve</t>
  </si>
  <si>
    <t>Below</t>
  </si>
  <si>
    <t>June 2019 ADIT</t>
  </si>
  <si>
    <t>December 2020 ADIT</t>
  </si>
  <si>
    <t>Washington General Rate Case – 2021</t>
  </si>
  <si>
    <t>REF #</t>
  </si>
  <si>
    <t>8.9.2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</si>
</sst>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_(* #,##0.000_);_(* \(#,##0.000\);_(* &quot;-&quot;??_);_(@_)"/>
  </numFmts>
  <fonts count="8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" fillId="0" borderId="0"/>
    <xf numFmtId="0" fontId="3" fillId="0" borderId="0"/>
    <xf numFmtId="41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165" fontId="3" fillId="0" borderId="0" xfId="2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1" fontId="3" fillId="0" borderId="0" xfId="1" applyNumberFormat="1" applyFont="1" applyBorder="1" applyAlignment="1">
      <alignment horizontal="center"/>
    </xf>
    <xf numFmtId="41" fontId="3" fillId="0" borderId="0" xfId="1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/>
    <xf numFmtId="41" fontId="3" fillId="0" borderId="0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0" xfId="0" quotePrefix="1" applyFont="1" applyBorder="1" applyAlignment="1">
      <alignment horizontal="left"/>
    </xf>
    <xf numFmtId="0" fontId="3" fillId="0" borderId="6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1" applyNumberFormat="1" applyFont="1"/>
    <xf numFmtId="0" fontId="5" fillId="0" borderId="0" xfId="0" applyFont="1"/>
    <xf numFmtId="0" fontId="4" fillId="0" borderId="10" xfId="0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4" fillId="0" borderId="1" xfId="0" applyNumberFormat="1" applyFont="1" applyBorder="1"/>
    <xf numFmtId="165" fontId="3" fillId="0" borderId="0" xfId="3" applyNumberFormat="1" applyFont="1" applyFill="1" applyAlignment="1" applyProtection="1">
      <alignment horizontal="center"/>
      <protection locked="0"/>
    </xf>
    <xf numFmtId="165" fontId="3" fillId="0" borderId="0" xfId="2" applyNumberFormat="1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166" fontId="3" fillId="0" borderId="0" xfId="2" applyNumberFormat="1" applyFont="1" applyFill="1"/>
    <xf numFmtId="164" fontId="3" fillId="0" borderId="0" xfId="1" applyNumberFormat="1" applyFont="1" applyFill="1"/>
    <xf numFmtId="41" fontId="4" fillId="0" borderId="10" xfId="1" applyNumberFormat="1" applyFont="1" applyBorder="1" applyAlignment="1">
      <alignment horizontal="center"/>
    </xf>
    <xf numFmtId="41" fontId="4" fillId="0" borderId="0" xfId="1" applyNumberFormat="1" applyFont="1" applyBorder="1" applyAlignment="1">
      <alignment horizontal="center"/>
    </xf>
    <xf numFmtId="41" fontId="3" fillId="0" borderId="10" xfId="1" applyNumberFormat="1" applyFont="1" applyBorder="1" applyAlignment="1">
      <alignment horizontal="center"/>
    </xf>
    <xf numFmtId="41" fontId="4" fillId="0" borderId="1" xfId="1" applyNumberFormat="1" applyFont="1" applyBorder="1" applyAlignment="1">
      <alignment horizontal="center"/>
    </xf>
    <xf numFmtId="41" fontId="3" fillId="0" borderId="0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1" xfId="0" applyNumberFormat="1" applyFont="1" applyFill="1" applyBorder="1"/>
    <xf numFmtId="167" fontId="3" fillId="0" borderId="0" xfId="1" applyNumberFormat="1" applyFont="1"/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</cellXfs>
  <cellStyles count="14">
    <cellStyle name="Comma" xfId="1" builtinId="3"/>
    <cellStyle name="Comma [0] 2" xfId="7"/>
    <cellStyle name="Comma [0] 3" xfId="4"/>
    <cellStyle name="Comma 2" xfId="12"/>
    <cellStyle name="Normal" xfId="0" builtinId="0"/>
    <cellStyle name="Normal 10" xfId="6"/>
    <cellStyle name="Normal 10 2 2 2 2" xfId="9"/>
    <cellStyle name="Normal 2" xfId="11"/>
    <cellStyle name="Normal 2 10 2 2 2 3" xfId="10"/>
    <cellStyle name="Normal 2 3" xfId="5"/>
    <cellStyle name="Normal 3 10" xfId="8"/>
    <cellStyle name="Normal 4" xfId="13"/>
    <cellStyle name="Percent" xfId="2" builtinId="5"/>
    <cellStyle name="Percent 5" xfId="3"/>
  </cellStyles>
  <dxfs count="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</xdr:row>
      <xdr:rowOff>95250</xdr:rowOff>
    </xdr:from>
    <xdr:to>
      <xdr:col>9</xdr:col>
      <xdr:colOff>171450</xdr:colOff>
      <xdr:row>63</xdr:row>
      <xdr:rowOff>85725</xdr:rowOff>
    </xdr:to>
    <xdr:sp macro="" textlink="">
      <xdr:nvSpPr>
        <xdr:cNvPr id="2049" name="Text 12"/>
        <xdr:cNvSpPr txBox="1">
          <a:spLocks noChangeArrowheads="1"/>
        </xdr:cNvSpPr>
      </xdr:nvSpPr>
      <xdr:spPr bwMode="auto">
        <a:xfrm>
          <a:off x="180975" y="7562850"/>
          <a:ext cx="6429375" cy="1209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This restating adjustment removes the Jim Bridger unit 3 and unit 4 SCR system from rate base as ordered in Docket UE-152253 Order 12, as well as additional maintenance costs associated with the Jim Bridger unit 3 and unit 4 SCR system that occurred after the General Rate Case.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This adjustment also removes pro-forma capital additions and associated depreciation reserve for Jim Bridger unit 3 and unit 4 SCR system.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2"/>
  <sheetViews>
    <sheetView tabSelected="1" view="pageBreakPreview" zoomScale="90" zoomScaleNormal="85" zoomScaleSheetLayoutView="90" workbookViewId="0"/>
  </sheetViews>
  <sheetFormatPr defaultColWidth="8.75" defaultRowHeight="12.75" x14ac:dyDescent="0.2"/>
  <cols>
    <col min="1" max="1" width="2.25" style="2" customWidth="1"/>
    <col min="2" max="2" width="6.25" style="2" customWidth="1"/>
    <col min="3" max="3" width="20.625" style="2" customWidth="1"/>
    <col min="4" max="4" width="8.5" style="2" customWidth="1"/>
    <col min="5" max="5" width="5.25" style="2" customWidth="1"/>
    <col min="6" max="6" width="12.25" style="2" bestFit="1" customWidth="1"/>
    <col min="7" max="7" width="9.75" style="2" customWidth="1"/>
    <col min="8" max="8" width="9" style="2" customWidth="1"/>
    <col min="9" max="9" width="11.375" style="2" customWidth="1"/>
    <col min="10" max="10" width="7.25" style="2" customWidth="1"/>
    <col min="11" max="11" width="8.75" style="2"/>
    <col min="12" max="12" width="11" style="2" bestFit="1" customWidth="1"/>
    <col min="13" max="13" width="8.75" style="2"/>
    <col min="14" max="14" width="14.25" style="2" bestFit="1" customWidth="1"/>
    <col min="15" max="16384" width="8.75" style="2"/>
  </cols>
  <sheetData>
    <row r="1" spans="1:14" ht="12" customHeight="1" x14ac:dyDescent="0.2">
      <c r="B1" s="3" t="s">
        <v>0</v>
      </c>
      <c r="D1" s="4"/>
      <c r="E1" s="4"/>
      <c r="F1" s="4"/>
      <c r="G1" s="4"/>
      <c r="H1" s="4"/>
      <c r="I1" s="29" t="s">
        <v>1</v>
      </c>
      <c r="J1" s="5" t="s">
        <v>26</v>
      </c>
    </row>
    <row r="2" spans="1:14" ht="12" customHeight="1" x14ac:dyDescent="0.2">
      <c r="B2" s="3" t="s">
        <v>40</v>
      </c>
      <c r="D2" s="4"/>
      <c r="E2" s="4"/>
      <c r="F2" s="4"/>
      <c r="G2" s="4"/>
      <c r="H2" s="4"/>
      <c r="I2" s="4"/>
      <c r="J2" s="5"/>
    </row>
    <row r="3" spans="1:14" ht="12" customHeight="1" x14ac:dyDescent="0.2">
      <c r="B3" s="3" t="s">
        <v>13</v>
      </c>
      <c r="D3" s="4"/>
      <c r="E3" s="4"/>
      <c r="F3" s="4"/>
      <c r="G3" s="4"/>
      <c r="H3" s="4"/>
      <c r="I3" s="4"/>
      <c r="J3" s="5"/>
    </row>
    <row r="4" spans="1:14" ht="12" customHeight="1" x14ac:dyDescent="0.2">
      <c r="D4" s="4"/>
      <c r="E4" s="4"/>
      <c r="F4" s="4"/>
      <c r="G4" s="4"/>
      <c r="H4" s="4"/>
      <c r="I4" s="4"/>
      <c r="J4" s="5"/>
    </row>
    <row r="5" spans="1:14" ht="12" customHeight="1" x14ac:dyDescent="0.2">
      <c r="D5" s="4"/>
      <c r="E5" s="4"/>
      <c r="F5" s="4"/>
      <c r="G5" s="4"/>
      <c r="H5" s="4"/>
      <c r="I5" s="4"/>
      <c r="J5" s="5"/>
    </row>
    <row r="6" spans="1:14" ht="12" customHeight="1" x14ac:dyDescent="0.2">
      <c r="D6" s="4"/>
      <c r="E6" s="4"/>
      <c r="F6" s="4" t="s">
        <v>2</v>
      </c>
      <c r="G6" s="4"/>
      <c r="H6" s="4"/>
      <c r="I6" s="4" t="s">
        <v>25</v>
      </c>
      <c r="J6" s="5"/>
    </row>
    <row r="7" spans="1:14" ht="12" customHeight="1" x14ac:dyDescent="0.2"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7" t="s">
        <v>41</v>
      </c>
    </row>
    <row r="8" spans="1:14" ht="12" customHeight="1" x14ac:dyDescent="0.2">
      <c r="A8" s="8"/>
      <c r="B8" s="9" t="s">
        <v>12</v>
      </c>
      <c r="C8" s="8"/>
      <c r="D8" s="10"/>
      <c r="E8" s="10"/>
      <c r="F8" s="10"/>
      <c r="G8" s="10"/>
      <c r="H8" s="10"/>
      <c r="I8" s="11"/>
      <c r="J8" s="5"/>
    </row>
    <row r="9" spans="1:14" ht="12" customHeight="1" x14ac:dyDescent="0.2">
      <c r="A9" s="8"/>
      <c r="B9" s="2" t="s">
        <v>16</v>
      </c>
      <c r="C9" s="8"/>
      <c r="D9" s="10">
        <v>312</v>
      </c>
      <c r="E9" s="4" t="s">
        <v>28</v>
      </c>
      <c r="F9" s="12">
        <f>-'Page 8.9.1 - 8.9.2'!B55</f>
        <v>-226655572.08999997</v>
      </c>
      <c r="G9" s="10" t="s">
        <v>15</v>
      </c>
      <c r="H9" s="36">
        <v>0.21577192756641544</v>
      </c>
      <c r="I9" s="13">
        <f>H9*F9</f>
        <v>-48905909.683527932</v>
      </c>
      <c r="J9" s="5" t="s">
        <v>24</v>
      </c>
      <c r="N9" s="52"/>
    </row>
    <row r="10" spans="1:14" ht="12" customHeight="1" x14ac:dyDescent="0.2">
      <c r="A10" s="8"/>
      <c r="B10" s="2" t="s">
        <v>16</v>
      </c>
      <c r="C10" s="8"/>
      <c r="D10" s="10" t="s">
        <v>10</v>
      </c>
      <c r="E10" s="4" t="s">
        <v>28</v>
      </c>
      <c r="F10" s="12">
        <f>-'Page 8.9.1 - 8.9.2'!H54</f>
        <v>19226902.064434178</v>
      </c>
      <c r="G10" s="10" t="s">
        <v>15</v>
      </c>
      <c r="H10" s="37">
        <v>0.21577192756641544</v>
      </c>
      <c r="I10" s="13">
        <f t="shared" ref="I10:I12" si="0">H10*F10</f>
        <v>4148625.7195736552</v>
      </c>
      <c r="J10" s="5" t="s">
        <v>24</v>
      </c>
    </row>
    <row r="11" spans="1:14" ht="12" customHeight="1" x14ac:dyDescent="0.2">
      <c r="A11" s="8"/>
      <c r="B11" s="2" t="s">
        <v>29</v>
      </c>
      <c r="C11" s="8"/>
      <c r="D11" s="10">
        <v>312</v>
      </c>
      <c r="E11" s="4" t="s">
        <v>30</v>
      </c>
      <c r="F11" s="12">
        <f>-F22</f>
        <v>-4940683.1599999666</v>
      </c>
      <c r="G11" s="10" t="s">
        <v>15</v>
      </c>
      <c r="H11" s="37">
        <v>0.21577192756641544</v>
      </c>
      <c r="I11" s="13">
        <f t="shared" si="0"/>
        <v>-1066060.7289281213</v>
      </c>
      <c r="J11" s="5" t="s">
        <v>37</v>
      </c>
      <c r="N11" s="52"/>
    </row>
    <row r="12" spans="1:14" ht="12" customHeight="1" x14ac:dyDescent="0.2">
      <c r="A12" s="8"/>
      <c r="B12" s="2" t="s">
        <v>29</v>
      </c>
      <c r="C12" s="8"/>
      <c r="D12" s="10" t="s">
        <v>10</v>
      </c>
      <c r="E12" s="4" t="s">
        <v>30</v>
      </c>
      <c r="F12" s="12">
        <v>9570432.1439621784</v>
      </c>
      <c r="G12" s="10" t="s">
        <v>15</v>
      </c>
      <c r="H12" s="37">
        <v>0.21577192756641544</v>
      </c>
      <c r="I12" s="13">
        <f t="shared" si="0"/>
        <v>2065030.5913463011</v>
      </c>
      <c r="J12" s="5" t="s">
        <v>37</v>
      </c>
    </row>
    <row r="13" spans="1:14" ht="12" customHeight="1" x14ac:dyDescent="0.2">
      <c r="A13" s="8"/>
      <c r="C13" s="8"/>
      <c r="D13" s="10"/>
      <c r="E13" s="10"/>
      <c r="F13" s="12"/>
      <c r="G13" s="10"/>
      <c r="H13" s="37"/>
      <c r="I13" s="13"/>
      <c r="J13" s="5"/>
      <c r="N13" s="52"/>
    </row>
    <row r="14" spans="1:14" ht="12" customHeight="1" x14ac:dyDescent="0.2">
      <c r="A14" s="8"/>
      <c r="B14" s="9" t="s">
        <v>22</v>
      </c>
      <c r="C14" s="8"/>
      <c r="D14" s="10"/>
      <c r="E14" s="10"/>
      <c r="F14" s="12"/>
      <c r="G14" s="10"/>
      <c r="H14" s="37"/>
      <c r="I14" s="13"/>
      <c r="J14" s="5"/>
      <c r="N14" s="52"/>
    </row>
    <row r="15" spans="1:14" ht="12" customHeight="1" x14ac:dyDescent="0.2">
      <c r="A15" s="8"/>
      <c r="B15" s="2" t="s">
        <v>23</v>
      </c>
      <c r="C15" s="8"/>
      <c r="D15" s="10">
        <v>282</v>
      </c>
      <c r="E15" s="4" t="s">
        <v>28</v>
      </c>
      <c r="F15" s="47">
        <f>-F30</f>
        <v>10555779.394572232</v>
      </c>
      <c r="G15" s="10" t="s">
        <v>15</v>
      </c>
      <c r="H15" s="37">
        <v>0.21577192756641544</v>
      </c>
      <c r="I15" s="13">
        <f t="shared" ref="I15:I16" si="1">H15*F15</f>
        <v>2277640.8669327004</v>
      </c>
      <c r="J15" s="5"/>
      <c r="N15" s="52"/>
    </row>
    <row r="16" spans="1:14" ht="12" customHeight="1" x14ac:dyDescent="0.2">
      <c r="A16" s="8"/>
      <c r="B16" s="2" t="s">
        <v>23</v>
      </c>
      <c r="C16" s="8"/>
      <c r="D16" s="10">
        <v>282</v>
      </c>
      <c r="E16" s="4" t="s">
        <v>30</v>
      </c>
      <c r="F16" s="12">
        <f>-F32</f>
        <v>450464.53542776778</v>
      </c>
      <c r="G16" s="10" t="s">
        <v>15</v>
      </c>
      <c r="H16" s="1">
        <v>0.21577192756641544</v>
      </c>
      <c r="I16" s="13">
        <f t="shared" si="1"/>
        <v>97197.601109559298</v>
      </c>
      <c r="J16" s="5"/>
      <c r="N16" s="52"/>
    </row>
    <row r="17" spans="1:14" ht="12" customHeight="1" x14ac:dyDescent="0.2">
      <c r="A17" s="8"/>
      <c r="C17" s="8"/>
      <c r="D17" s="10"/>
      <c r="E17" s="4"/>
      <c r="F17" s="12"/>
      <c r="G17" s="10"/>
      <c r="H17" s="1"/>
      <c r="I17" s="13"/>
      <c r="J17" s="5"/>
      <c r="N17" s="52"/>
    </row>
    <row r="18" spans="1:14" ht="12" customHeight="1" x14ac:dyDescent="0.2">
      <c r="A18" s="8"/>
      <c r="B18" s="14"/>
      <c r="C18" s="8"/>
      <c r="D18" s="10"/>
      <c r="E18" s="10"/>
      <c r="F18" s="12"/>
      <c r="G18" s="10"/>
      <c r="H18" s="1"/>
      <c r="I18" s="13"/>
      <c r="J18" s="5"/>
      <c r="N18" s="52"/>
    </row>
    <row r="19" spans="1:14" ht="12" customHeight="1" x14ac:dyDescent="0.2">
      <c r="A19" s="8"/>
      <c r="B19" s="14"/>
      <c r="C19" s="8"/>
      <c r="D19" s="10"/>
      <c r="E19" s="10"/>
      <c r="F19" s="12"/>
      <c r="G19" s="10"/>
      <c r="H19" s="1"/>
      <c r="I19" s="13"/>
      <c r="J19" s="5"/>
      <c r="N19" s="52"/>
    </row>
    <row r="20" spans="1:14" ht="12" customHeight="1" x14ac:dyDescent="0.2">
      <c r="A20" s="8"/>
      <c r="B20" s="14" t="s">
        <v>31</v>
      </c>
      <c r="C20" s="8"/>
      <c r="D20" s="10"/>
      <c r="E20" s="10"/>
      <c r="F20" s="12">
        <f>'Page 8.9.1 - 8.9.2'!D55</f>
        <v>226655572.08999997</v>
      </c>
      <c r="G20" s="10"/>
      <c r="H20" s="1"/>
      <c r="I20" s="13"/>
      <c r="J20" s="5" t="s">
        <v>24</v>
      </c>
      <c r="N20" s="52"/>
    </row>
    <row r="21" spans="1:14" ht="12" customHeight="1" x14ac:dyDescent="0.2">
      <c r="A21" s="8"/>
      <c r="B21" s="14" t="s">
        <v>32</v>
      </c>
      <c r="C21" s="8"/>
      <c r="D21" s="10"/>
      <c r="E21" s="10"/>
      <c r="F21" s="45">
        <f>'Page 8.9.1 - 8.9.2'!D76</f>
        <v>231596255.24999994</v>
      </c>
      <c r="G21" s="10"/>
      <c r="H21" s="1"/>
      <c r="I21" s="13"/>
      <c r="J21" s="5" t="s">
        <v>42</v>
      </c>
      <c r="N21" s="52"/>
    </row>
    <row r="22" spans="1:14" ht="12" customHeight="1" x14ac:dyDescent="0.2">
      <c r="A22" s="8"/>
      <c r="B22" s="3" t="s">
        <v>33</v>
      </c>
      <c r="C22" s="8"/>
      <c r="D22" s="10"/>
      <c r="E22" s="10"/>
      <c r="F22" s="43">
        <f>F21-F20</f>
        <v>4940683.1599999666</v>
      </c>
      <c r="G22" s="10"/>
      <c r="H22" s="1"/>
      <c r="I22" s="13"/>
      <c r="J22" s="5"/>
      <c r="N22" s="52"/>
    </row>
    <row r="23" spans="1:14" ht="12" customHeight="1" x14ac:dyDescent="0.2">
      <c r="A23" s="8"/>
      <c r="C23" s="8"/>
      <c r="D23" s="10"/>
      <c r="E23" s="10"/>
      <c r="F23" s="44"/>
      <c r="G23" s="10"/>
      <c r="H23" s="1"/>
      <c r="I23" s="13"/>
      <c r="J23" s="5"/>
      <c r="N23" s="52"/>
    </row>
    <row r="24" spans="1:14" ht="12" customHeight="1" x14ac:dyDescent="0.2">
      <c r="A24" s="8"/>
      <c r="B24" s="14"/>
      <c r="C24" s="8"/>
      <c r="D24" s="10"/>
      <c r="E24" s="10"/>
      <c r="F24" s="12"/>
      <c r="G24" s="10"/>
      <c r="H24" s="1"/>
      <c r="I24" s="13"/>
      <c r="J24" s="5"/>
      <c r="N24" s="52"/>
    </row>
    <row r="25" spans="1:14" ht="12" customHeight="1" x14ac:dyDescent="0.2">
      <c r="A25" s="8"/>
      <c r="B25" s="14" t="s">
        <v>34</v>
      </c>
      <c r="C25" s="8"/>
      <c r="D25" s="10"/>
      <c r="E25" s="10"/>
      <c r="F25" s="12">
        <f>'Page 8.9.1 - 8.9.2'!H55</f>
        <v>-19226902.064434178</v>
      </c>
      <c r="G25" s="10"/>
      <c r="H25" s="1"/>
      <c r="I25" s="13"/>
      <c r="J25" s="5" t="s">
        <v>24</v>
      </c>
      <c r="N25" s="52"/>
    </row>
    <row r="26" spans="1:14" ht="12" customHeight="1" x14ac:dyDescent="0.2">
      <c r="A26" s="8"/>
      <c r="B26" s="14" t="s">
        <v>36</v>
      </c>
      <c r="C26" s="8"/>
      <c r="D26" s="10"/>
      <c r="E26" s="10"/>
      <c r="F26" s="45">
        <f>'Page 8.9.1 - 8.9.2'!H76</f>
        <v>-28797334.208396357</v>
      </c>
      <c r="G26" s="10"/>
      <c r="H26" s="1"/>
      <c r="I26" s="13"/>
      <c r="J26" s="5" t="s">
        <v>42</v>
      </c>
      <c r="N26" s="52"/>
    </row>
    <row r="27" spans="1:14" ht="12" customHeight="1" x14ac:dyDescent="0.2">
      <c r="A27" s="8"/>
      <c r="B27" s="3" t="s">
        <v>35</v>
      </c>
      <c r="C27" s="8"/>
      <c r="D27" s="10"/>
      <c r="E27" s="10"/>
      <c r="F27" s="43">
        <f>F26-F25</f>
        <v>-9570432.1439621784</v>
      </c>
      <c r="G27" s="10"/>
      <c r="H27" s="1"/>
      <c r="I27" s="13"/>
      <c r="J27" s="5"/>
      <c r="N27" s="52"/>
    </row>
    <row r="28" spans="1:14" ht="12" customHeight="1" x14ac:dyDescent="0.2">
      <c r="A28" s="8"/>
      <c r="B28" s="14"/>
      <c r="C28" s="8"/>
      <c r="D28" s="10"/>
      <c r="E28" s="10"/>
      <c r="F28" s="12"/>
      <c r="G28" s="10"/>
      <c r="H28" s="1"/>
      <c r="I28" s="13"/>
      <c r="J28" s="5"/>
      <c r="N28" s="52"/>
    </row>
    <row r="29" spans="1:14" ht="12" customHeight="1" x14ac:dyDescent="0.2">
      <c r="A29" s="8"/>
      <c r="B29" s="14"/>
      <c r="C29" s="8"/>
      <c r="D29" s="10"/>
      <c r="E29" s="10"/>
      <c r="F29" s="12"/>
      <c r="G29" s="10"/>
      <c r="H29" s="1"/>
      <c r="I29" s="13"/>
      <c r="J29" s="5"/>
      <c r="N29" s="52"/>
    </row>
    <row r="30" spans="1:14" ht="12" customHeight="1" x14ac:dyDescent="0.2">
      <c r="A30" s="8"/>
      <c r="B30" s="14" t="s">
        <v>38</v>
      </c>
      <c r="C30" s="8"/>
      <c r="D30" s="10"/>
      <c r="E30" s="10"/>
      <c r="F30" s="12">
        <v>-10555779.394572232</v>
      </c>
      <c r="G30" s="10"/>
      <c r="H30" s="1"/>
      <c r="I30" s="13"/>
      <c r="J30" s="5"/>
      <c r="N30" s="52"/>
    </row>
    <row r="31" spans="1:14" ht="12" customHeight="1" x14ac:dyDescent="0.2">
      <c r="A31" s="8"/>
      <c r="B31" s="14" t="s">
        <v>39</v>
      </c>
      <c r="C31" s="8"/>
      <c r="D31" s="10"/>
      <c r="E31" s="10"/>
      <c r="F31" s="12">
        <v>-11006243.93</v>
      </c>
      <c r="G31" s="10"/>
      <c r="H31" s="1"/>
      <c r="I31" s="13"/>
      <c r="J31" s="5"/>
      <c r="N31" s="52"/>
    </row>
    <row r="32" spans="1:14" ht="12" customHeight="1" x14ac:dyDescent="0.2">
      <c r="B32" s="3" t="s">
        <v>33</v>
      </c>
      <c r="C32" s="8"/>
      <c r="D32" s="10"/>
      <c r="E32" s="10"/>
      <c r="F32" s="46">
        <f>+F31-F30</f>
        <v>-450464.53542776778</v>
      </c>
      <c r="G32" s="10"/>
      <c r="H32" s="1"/>
      <c r="I32" s="13"/>
      <c r="J32" s="5"/>
      <c r="N32" s="52"/>
    </row>
    <row r="33" spans="2:10" ht="12" customHeight="1" x14ac:dyDescent="0.2">
      <c r="C33" s="8"/>
      <c r="D33" s="10"/>
      <c r="E33" s="10"/>
      <c r="F33" s="12"/>
      <c r="G33" s="10"/>
      <c r="H33" s="1"/>
      <c r="I33" s="13"/>
      <c r="J33" s="5"/>
    </row>
    <row r="34" spans="2:10" ht="12" customHeight="1" x14ac:dyDescent="0.2">
      <c r="C34" s="8"/>
      <c r="D34" s="10"/>
      <c r="E34" s="10"/>
      <c r="F34" s="12"/>
      <c r="G34" s="10"/>
      <c r="H34" s="1"/>
      <c r="I34" s="13"/>
      <c r="J34" s="5"/>
    </row>
    <row r="35" spans="2:10" ht="12" customHeight="1" x14ac:dyDescent="0.2">
      <c r="C35" s="8"/>
      <c r="D35" s="10"/>
      <c r="E35" s="10"/>
      <c r="F35" s="12"/>
      <c r="G35" s="10"/>
      <c r="H35" s="1"/>
      <c r="I35" s="13"/>
      <c r="J35" s="5"/>
    </row>
    <row r="36" spans="2:10" ht="12" customHeight="1" x14ac:dyDescent="0.2">
      <c r="C36" s="8"/>
      <c r="D36" s="10"/>
      <c r="E36" s="10"/>
      <c r="F36" s="12"/>
      <c r="G36" s="10"/>
      <c r="H36" s="1"/>
      <c r="I36" s="13"/>
      <c r="J36" s="5"/>
    </row>
    <row r="37" spans="2:10" ht="12" customHeight="1" x14ac:dyDescent="0.2">
      <c r="C37" s="8"/>
      <c r="D37" s="10"/>
      <c r="E37" s="10"/>
      <c r="F37" s="12"/>
      <c r="G37" s="10"/>
      <c r="H37" s="1"/>
      <c r="I37" s="13"/>
      <c r="J37" s="5"/>
    </row>
    <row r="38" spans="2:10" ht="12" customHeight="1" x14ac:dyDescent="0.2">
      <c r="C38" s="8"/>
      <c r="D38" s="10"/>
      <c r="E38" s="10"/>
      <c r="F38" s="12"/>
      <c r="G38" s="10"/>
      <c r="H38" s="1"/>
      <c r="I38" s="13"/>
      <c r="J38" s="5"/>
    </row>
    <row r="39" spans="2:10" ht="12" customHeight="1" x14ac:dyDescent="0.2">
      <c r="C39" s="8"/>
      <c r="D39" s="10"/>
      <c r="E39" s="10"/>
      <c r="F39" s="12"/>
      <c r="G39" s="10"/>
      <c r="H39" s="1"/>
      <c r="I39" s="13"/>
      <c r="J39" s="5"/>
    </row>
    <row r="40" spans="2:10" ht="12" customHeight="1" x14ac:dyDescent="0.2">
      <c r="C40" s="8"/>
      <c r="D40" s="10"/>
      <c r="E40" s="10"/>
      <c r="F40" s="12"/>
      <c r="G40" s="10"/>
      <c r="H40" s="1"/>
      <c r="I40" s="13"/>
      <c r="J40" s="5"/>
    </row>
    <row r="41" spans="2:10" ht="12" customHeight="1" x14ac:dyDescent="0.2">
      <c r="C41" s="8"/>
      <c r="D41" s="10"/>
      <c r="E41" s="10"/>
      <c r="F41" s="12"/>
      <c r="G41" s="10"/>
      <c r="H41" s="1"/>
      <c r="I41" s="13"/>
      <c r="J41" s="5"/>
    </row>
    <row r="42" spans="2:10" ht="12" customHeight="1" x14ac:dyDescent="0.2">
      <c r="C42" s="8"/>
      <c r="D42" s="10"/>
      <c r="E42" s="10"/>
      <c r="F42" s="12"/>
      <c r="G42" s="10"/>
      <c r="H42" s="1"/>
      <c r="I42" s="13"/>
      <c r="J42" s="5"/>
    </row>
    <row r="43" spans="2:10" ht="12" customHeight="1" x14ac:dyDescent="0.2">
      <c r="C43" s="8"/>
      <c r="D43" s="10"/>
      <c r="E43" s="10"/>
      <c r="F43" s="12"/>
      <c r="G43" s="10"/>
      <c r="H43" s="1"/>
      <c r="I43" s="13"/>
      <c r="J43" s="5"/>
    </row>
    <row r="44" spans="2:10" ht="12" customHeight="1" x14ac:dyDescent="0.2">
      <c r="B44" s="14"/>
      <c r="C44" s="8"/>
      <c r="D44" s="10"/>
      <c r="E44" s="10"/>
      <c r="F44" s="12"/>
      <c r="G44" s="10"/>
      <c r="H44" s="1"/>
      <c r="I44" s="13"/>
      <c r="J44" s="5"/>
    </row>
    <row r="45" spans="2:10" ht="12" customHeight="1" x14ac:dyDescent="0.2">
      <c r="B45" s="48"/>
      <c r="C45" s="8"/>
      <c r="D45" s="10"/>
      <c r="E45" s="10"/>
      <c r="F45" s="12"/>
      <c r="G45" s="10"/>
      <c r="H45" s="1"/>
      <c r="I45" s="13"/>
      <c r="J45" s="5"/>
    </row>
    <row r="46" spans="2:10" ht="12" customHeight="1" x14ac:dyDescent="0.2">
      <c r="B46" s="48"/>
      <c r="C46" s="8"/>
      <c r="D46" s="10"/>
      <c r="E46" s="10"/>
      <c r="F46" s="12"/>
      <c r="G46" s="10"/>
      <c r="H46" s="1"/>
      <c r="I46" s="13"/>
      <c r="J46" s="5"/>
    </row>
    <row r="47" spans="2:10" ht="12" customHeight="1" x14ac:dyDescent="0.2">
      <c r="B47" s="15"/>
      <c r="C47" s="8"/>
      <c r="D47" s="10"/>
      <c r="E47" s="10"/>
      <c r="F47" s="12"/>
      <c r="G47" s="10"/>
      <c r="H47" s="1"/>
      <c r="I47" s="13"/>
      <c r="J47" s="5"/>
    </row>
    <row r="48" spans="2:10" ht="12" customHeight="1" x14ac:dyDescent="0.2">
      <c r="B48" s="14"/>
      <c r="C48" s="8"/>
      <c r="D48" s="10"/>
      <c r="E48" s="10"/>
      <c r="F48" s="12"/>
      <c r="G48" s="10"/>
      <c r="H48" s="1"/>
      <c r="I48" s="13"/>
      <c r="J48" s="5"/>
    </row>
    <row r="49" spans="1:10" ht="12" customHeight="1" x14ac:dyDescent="0.2">
      <c r="B49" s="14"/>
      <c r="C49" s="8"/>
      <c r="D49" s="10"/>
      <c r="E49" s="10"/>
      <c r="F49" s="12"/>
      <c r="G49" s="10"/>
      <c r="H49" s="1"/>
      <c r="I49" s="13"/>
      <c r="J49" s="5"/>
    </row>
    <row r="50" spans="1:10" ht="12" customHeight="1" x14ac:dyDescent="0.2">
      <c r="B50" s="14"/>
      <c r="C50" s="8"/>
      <c r="D50" s="10"/>
      <c r="E50" s="10"/>
      <c r="F50" s="12"/>
      <c r="G50" s="10"/>
      <c r="H50" s="1"/>
      <c r="I50" s="13"/>
      <c r="J50" s="5"/>
    </row>
    <row r="51" spans="1:10" ht="12" customHeight="1" x14ac:dyDescent="0.2">
      <c r="B51" s="14"/>
      <c r="C51" s="8"/>
      <c r="D51" s="10"/>
      <c r="E51" s="10"/>
      <c r="F51" s="12"/>
      <c r="G51" s="10"/>
      <c r="H51" s="1"/>
      <c r="I51" s="13"/>
      <c r="J51" s="5"/>
    </row>
    <row r="52" spans="1:10" ht="12" customHeight="1" x14ac:dyDescent="0.2">
      <c r="A52" s="8"/>
      <c r="B52" s="14"/>
      <c r="C52" s="8"/>
      <c r="D52" s="10"/>
      <c r="E52" s="10"/>
      <c r="F52" s="12"/>
      <c r="G52" s="10"/>
      <c r="H52" s="1"/>
      <c r="I52" s="13"/>
      <c r="J52" s="5"/>
    </row>
    <row r="53" spans="1:10" ht="12" customHeight="1" x14ac:dyDescent="0.2">
      <c r="A53" s="8"/>
      <c r="B53" s="14"/>
      <c r="C53" s="8"/>
      <c r="D53" s="10"/>
      <c r="E53" s="10"/>
      <c r="F53" s="12"/>
      <c r="G53" s="10"/>
      <c r="H53" s="1"/>
      <c r="I53" s="13"/>
      <c r="J53" s="5"/>
    </row>
    <row r="54" spans="1:10" ht="12" customHeight="1" x14ac:dyDescent="0.2">
      <c r="A54" s="8"/>
      <c r="B54" s="14"/>
      <c r="C54" s="8"/>
      <c r="D54" s="10"/>
      <c r="E54" s="10"/>
      <c r="F54" s="12"/>
      <c r="G54" s="10"/>
      <c r="H54" s="1"/>
      <c r="I54" s="13"/>
      <c r="J54" s="5"/>
    </row>
    <row r="55" spans="1:10" ht="12" customHeight="1" thickBot="1" x14ac:dyDescent="0.25">
      <c r="A55" s="8"/>
      <c r="B55" s="15" t="s">
        <v>9</v>
      </c>
      <c r="C55" s="8"/>
      <c r="D55" s="10"/>
      <c r="E55" s="10"/>
      <c r="F55" s="16"/>
      <c r="G55" s="10"/>
      <c r="H55" s="10"/>
      <c r="I55" s="10"/>
      <c r="J55" s="5"/>
    </row>
    <row r="56" spans="1:10" ht="12" customHeight="1" x14ac:dyDescent="0.2">
      <c r="A56" s="17"/>
      <c r="B56" s="18"/>
      <c r="C56" s="18"/>
      <c r="D56" s="19"/>
      <c r="E56" s="19"/>
      <c r="F56" s="19"/>
      <c r="G56" s="19"/>
      <c r="H56" s="19"/>
      <c r="I56" s="19"/>
      <c r="J56" s="20"/>
    </row>
    <row r="57" spans="1:10" ht="12" customHeight="1" x14ac:dyDescent="0.2">
      <c r="A57" s="21"/>
      <c r="B57" s="22"/>
      <c r="C57" s="8"/>
      <c r="D57" s="10"/>
      <c r="E57" s="10"/>
      <c r="F57" s="10"/>
      <c r="G57" s="10"/>
      <c r="H57" s="10"/>
      <c r="I57" s="10"/>
      <c r="J57" s="23"/>
    </row>
    <row r="58" spans="1:10" ht="12" customHeight="1" x14ac:dyDescent="0.2">
      <c r="A58" s="21"/>
      <c r="B58" s="22"/>
      <c r="C58" s="8"/>
      <c r="D58" s="10"/>
      <c r="E58" s="10"/>
      <c r="F58" s="10"/>
      <c r="G58" s="10"/>
      <c r="H58" s="10"/>
      <c r="I58" s="10"/>
      <c r="J58" s="23"/>
    </row>
    <row r="59" spans="1:10" ht="12" customHeight="1" x14ac:dyDescent="0.2">
      <c r="A59" s="21"/>
      <c r="B59" s="22"/>
      <c r="C59" s="8"/>
      <c r="D59" s="10"/>
      <c r="E59" s="10"/>
      <c r="F59" s="10"/>
      <c r="G59" s="10"/>
      <c r="H59" s="10"/>
      <c r="I59" s="10"/>
      <c r="J59" s="23"/>
    </row>
    <row r="60" spans="1:10" ht="12" customHeight="1" x14ac:dyDescent="0.2">
      <c r="A60" s="21"/>
      <c r="B60" s="22"/>
      <c r="C60" s="8"/>
      <c r="D60" s="10"/>
      <c r="E60" s="10"/>
      <c r="F60" s="10"/>
      <c r="G60" s="10"/>
      <c r="H60" s="10"/>
      <c r="I60" s="10"/>
      <c r="J60" s="23"/>
    </row>
    <row r="61" spans="1:10" ht="12" customHeight="1" x14ac:dyDescent="0.2">
      <c r="A61" s="21"/>
      <c r="B61" s="22"/>
      <c r="C61" s="8"/>
      <c r="D61" s="10"/>
      <c r="E61" s="10"/>
      <c r="F61" s="24"/>
      <c r="G61" s="10"/>
      <c r="H61" s="10"/>
      <c r="I61" s="10"/>
      <c r="J61" s="23"/>
    </row>
    <row r="62" spans="1:10" ht="12" customHeight="1" x14ac:dyDescent="0.2">
      <c r="A62" s="21"/>
      <c r="B62" s="22"/>
      <c r="C62" s="8"/>
      <c r="D62" s="10"/>
      <c r="E62" s="10"/>
      <c r="F62" s="10"/>
      <c r="G62" s="10"/>
      <c r="H62" s="10"/>
      <c r="I62" s="10"/>
      <c r="J62" s="23"/>
    </row>
    <row r="63" spans="1:10" ht="12" customHeight="1" x14ac:dyDescent="0.2">
      <c r="A63" s="21"/>
      <c r="B63" s="22"/>
      <c r="C63" s="8"/>
      <c r="D63" s="10"/>
      <c r="E63" s="10"/>
      <c r="F63" s="10"/>
      <c r="G63" s="10"/>
      <c r="H63" s="10"/>
      <c r="I63" s="10"/>
      <c r="J63" s="23"/>
    </row>
    <row r="64" spans="1:10" ht="12" customHeight="1" thickBot="1" x14ac:dyDescent="0.25">
      <c r="A64" s="25"/>
      <c r="B64" s="26"/>
      <c r="C64" s="26"/>
      <c r="D64" s="27"/>
      <c r="E64" s="27"/>
      <c r="F64" s="27"/>
      <c r="G64" s="27"/>
      <c r="H64" s="27"/>
      <c r="I64" s="27"/>
      <c r="J64" s="28"/>
    </row>
    <row r="65" spans="4:9" ht="12" customHeight="1" x14ac:dyDescent="0.2"/>
    <row r="67" spans="4:9" x14ac:dyDescent="0.2">
      <c r="D67" s="6"/>
      <c r="G67" s="53"/>
      <c r="I67" s="53"/>
    </row>
    <row r="68" spans="4:9" x14ac:dyDescent="0.2">
      <c r="D68" s="29"/>
    </row>
    <row r="69" spans="4:9" x14ac:dyDescent="0.2">
      <c r="D69" s="29"/>
    </row>
    <row r="70" spans="4:9" x14ac:dyDescent="0.2">
      <c r="D70" s="29"/>
    </row>
    <row r="71" spans="4:9" x14ac:dyDescent="0.2">
      <c r="D71" s="29"/>
    </row>
    <row r="72" spans="4:9" x14ac:dyDescent="0.2">
      <c r="D72" s="29"/>
    </row>
    <row r="73" spans="4:9" x14ac:dyDescent="0.2">
      <c r="D73" s="29"/>
    </row>
    <row r="74" spans="4:9" x14ac:dyDescent="0.2">
      <c r="D74" s="29"/>
    </row>
    <row r="75" spans="4:9" x14ac:dyDescent="0.2">
      <c r="D75" s="29"/>
    </row>
    <row r="76" spans="4:9" x14ac:dyDescent="0.2">
      <c r="D76" s="29"/>
    </row>
    <row r="77" spans="4:9" x14ac:dyDescent="0.2">
      <c r="D77" s="29"/>
    </row>
    <row r="78" spans="4:9" x14ac:dyDescent="0.2">
      <c r="D78" s="29"/>
    </row>
    <row r="79" spans="4:9" x14ac:dyDescent="0.2">
      <c r="D79" s="29"/>
    </row>
    <row r="80" spans="4:9" x14ac:dyDescent="0.2">
      <c r="D80" s="29"/>
    </row>
    <row r="81" spans="4:4" x14ac:dyDescent="0.2">
      <c r="D81" s="29"/>
    </row>
    <row r="82" spans="4:4" x14ac:dyDescent="0.2">
      <c r="D82" s="29"/>
    </row>
    <row r="83" spans="4:4" x14ac:dyDescent="0.2">
      <c r="D83" s="29"/>
    </row>
    <row r="84" spans="4:4" x14ac:dyDescent="0.2">
      <c r="D84" s="29"/>
    </row>
    <row r="85" spans="4:4" x14ac:dyDescent="0.2">
      <c r="D85" s="29"/>
    </row>
    <row r="86" spans="4:4" x14ac:dyDescent="0.2">
      <c r="D86" s="29"/>
    </row>
    <row r="87" spans="4:4" x14ac:dyDescent="0.2">
      <c r="D87" s="29"/>
    </row>
    <row r="88" spans="4:4" x14ac:dyDescent="0.2">
      <c r="D88" s="29"/>
    </row>
    <row r="89" spans="4:4" x14ac:dyDescent="0.2">
      <c r="D89" s="29"/>
    </row>
    <row r="90" spans="4:4" x14ac:dyDescent="0.2">
      <c r="D90" s="29"/>
    </row>
    <row r="91" spans="4:4" x14ac:dyDescent="0.2">
      <c r="D91" s="29"/>
    </row>
    <row r="92" spans="4:4" x14ac:dyDescent="0.2">
      <c r="D92" s="29"/>
    </row>
    <row r="93" spans="4:4" x14ac:dyDescent="0.2">
      <c r="D93" s="29"/>
    </row>
    <row r="94" spans="4:4" x14ac:dyDescent="0.2">
      <c r="D94" s="29"/>
    </row>
    <row r="95" spans="4:4" x14ac:dyDescent="0.2">
      <c r="D95" s="29"/>
    </row>
    <row r="96" spans="4:4" x14ac:dyDescent="0.2">
      <c r="D96" s="29"/>
    </row>
    <row r="97" spans="4:4" x14ac:dyDescent="0.2">
      <c r="D97" s="29"/>
    </row>
    <row r="98" spans="4:4" x14ac:dyDescent="0.2">
      <c r="D98" s="29"/>
    </row>
    <row r="99" spans="4:4" x14ac:dyDescent="0.2">
      <c r="D99" s="29"/>
    </row>
    <row r="100" spans="4:4" x14ac:dyDescent="0.2">
      <c r="D100" s="29"/>
    </row>
    <row r="101" spans="4:4" x14ac:dyDescent="0.2">
      <c r="D101" s="29"/>
    </row>
    <row r="102" spans="4:4" x14ac:dyDescent="0.2">
      <c r="D102" s="29"/>
    </row>
    <row r="103" spans="4:4" x14ac:dyDescent="0.2">
      <c r="D103" s="29"/>
    </row>
    <row r="104" spans="4:4" x14ac:dyDescent="0.2">
      <c r="D104" s="29"/>
    </row>
    <row r="105" spans="4:4" x14ac:dyDescent="0.2">
      <c r="D105" s="29"/>
    </row>
    <row r="106" spans="4:4" x14ac:dyDescent="0.2">
      <c r="D106" s="29"/>
    </row>
    <row r="107" spans="4:4" x14ac:dyDescent="0.2">
      <c r="D107" s="29"/>
    </row>
    <row r="108" spans="4:4" x14ac:dyDescent="0.2">
      <c r="D108" s="29"/>
    </row>
    <row r="109" spans="4:4" x14ac:dyDescent="0.2">
      <c r="D109" s="29"/>
    </row>
    <row r="110" spans="4:4" x14ac:dyDescent="0.2">
      <c r="D110" s="29"/>
    </row>
    <row r="111" spans="4:4" x14ac:dyDescent="0.2">
      <c r="D111" s="29"/>
    </row>
    <row r="112" spans="4:4" x14ac:dyDescent="0.2">
      <c r="D112" s="29"/>
    </row>
    <row r="113" spans="4:4" x14ac:dyDescent="0.2">
      <c r="D113" s="29"/>
    </row>
    <row r="114" spans="4:4" x14ac:dyDescent="0.2">
      <c r="D114" s="29"/>
    </row>
    <row r="115" spans="4:4" x14ac:dyDescent="0.2">
      <c r="D115" s="29"/>
    </row>
    <row r="116" spans="4:4" x14ac:dyDescent="0.2">
      <c r="D116" s="29"/>
    </row>
    <row r="117" spans="4:4" x14ac:dyDescent="0.2">
      <c r="D117" s="29"/>
    </row>
    <row r="118" spans="4:4" x14ac:dyDescent="0.2">
      <c r="D118" s="29"/>
    </row>
    <row r="119" spans="4:4" x14ac:dyDescent="0.2">
      <c r="D119" s="29"/>
    </row>
    <row r="120" spans="4:4" x14ac:dyDescent="0.2">
      <c r="D120" s="29"/>
    </row>
    <row r="121" spans="4:4" x14ac:dyDescent="0.2">
      <c r="D121" s="29"/>
    </row>
    <row r="122" spans="4:4" x14ac:dyDescent="0.2">
      <c r="D122" s="29"/>
    </row>
    <row r="123" spans="4:4" x14ac:dyDescent="0.2">
      <c r="D123" s="29"/>
    </row>
    <row r="124" spans="4:4" x14ac:dyDescent="0.2">
      <c r="D124" s="29"/>
    </row>
    <row r="125" spans="4:4" x14ac:dyDescent="0.2">
      <c r="D125" s="29"/>
    </row>
    <row r="126" spans="4:4" x14ac:dyDescent="0.2">
      <c r="D126" s="29"/>
    </row>
    <row r="127" spans="4:4" x14ac:dyDescent="0.2">
      <c r="D127" s="29"/>
    </row>
    <row r="128" spans="4:4" x14ac:dyDescent="0.2">
      <c r="D128" s="29"/>
    </row>
    <row r="129" spans="4:4" x14ac:dyDescent="0.2">
      <c r="D129" s="29"/>
    </row>
    <row r="130" spans="4:4" x14ac:dyDescent="0.2">
      <c r="D130" s="29"/>
    </row>
    <row r="131" spans="4:4" x14ac:dyDescent="0.2">
      <c r="D131" s="29"/>
    </row>
    <row r="132" spans="4:4" x14ac:dyDescent="0.2">
      <c r="D132" s="29"/>
    </row>
    <row r="133" spans="4:4" x14ac:dyDescent="0.2">
      <c r="D133" s="29"/>
    </row>
    <row r="134" spans="4:4" x14ac:dyDescent="0.2">
      <c r="D134" s="29"/>
    </row>
    <row r="135" spans="4:4" x14ac:dyDescent="0.2">
      <c r="D135" s="29"/>
    </row>
    <row r="136" spans="4:4" x14ac:dyDescent="0.2">
      <c r="D136" s="29"/>
    </row>
    <row r="137" spans="4:4" x14ac:dyDescent="0.2">
      <c r="D137" s="29"/>
    </row>
    <row r="138" spans="4:4" x14ac:dyDescent="0.2">
      <c r="D138" s="29"/>
    </row>
    <row r="139" spans="4:4" x14ac:dyDescent="0.2">
      <c r="D139" s="29"/>
    </row>
    <row r="140" spans="4:4" x14ac:dyDescent="0.2">
      <c r="D140" s="29"/>
    </row>
    <row r="141" spans="4:4" x14ac:dyDescent="0.2">
      <c r="D141" s="29"/>
    </row>
    <row r="142" spans="4:4" x14ac:dyDescent="0.2">
      <c r="D142" s="29"/>
    </row>
    <row r="143" spans="4:4" x14ac:dyDescent="0.2">
      <c r="D143" s="29"/>
    </row>
    <row r="144" spans="4:4" x14ac:dyDescent="0.2">
      <c r="D144" s="29"/>
    </row>
    <row r="145" spans="4:4" x14ac:dyDescent="0.2">
      <c r="D145" s="29"/>
    </row>
    <row r="146" spans="4:4" x14ac:dyDescent="0.2">
      <c r="D146" s="29"/>
    </row>
    <row r="147" spans="4:4" x14ac:dyDescent="0.2">
      <c r="D147" s="29"/>
    </row>
    <row r="148" spans="4:4" x14ac:dyDescent="0.2">
      <c r="D148" s="29"/>
    </row>
    <row r="149" spans="4:4" x14ac:dyDescent="0.2">
      <c r="D149" s="29"/>
    </row>
    <row r="150" spans="4:4" x14ac:dyDescent="0.2">
      <c r="D150" s="29"/>
    </row>
    <row r="151" spans="4:4" x14ac:dyDescent="0.2">
      <c r="D151" s="29"/>
    </row>
    <row r="152" spans="4:4" x14ac:dyDescent="0.2">
      <c r="D152" s="29"/>
    </row>
    <row r="153" spans="4:4" x14ac:dyDescent="0.2">
      <c r="D153" s="29"/>
    </row>
    <row r="154" spans="4:4" x14ac:dyDescent="0.2">
      <c r="D154" s="29"/>
    </row>
    <row r="155" spans="4:4" x14ac:dyDescent="0.2">
      <c r="D155" s="29"/>
    </row>
    <row r="156" spans="4:4" x14ac:dyDescent="0.2">
      <c r="D156" s="29"/>
    </row>
    <row r="157" spans="4:4" x14ac:dyDescent="0.2">
      <c r="D157" s="29"/>
    </row>
    <row r="158" spans="4:4" x14ac:dyDescent="0.2">
      <c r="D158" s="29"/>
    </row>
    <row r="159" spans="4:4" x14ac:dyDescent="0.2">
      <c r="D159" s="29"/>
    </row>
    <row r="160" spans="4:4" x14ac:dyDescent="0.2">
      <c r="D160" s="29"/>
    </row>
    <row r="161" spans="4:4" x14ac:dyDescent="0.2">
      <c r="D161" s="29"/>
    </row>
    <row r="162" spans="4:4" x14ac:dyDescent="0.2">
      <c r="D162" s="29"/>
    </row>
    <row r="163" spans="4:4" x14ac:dyDescent="0.2">
      <c r="D163" s="29"/>
    </row>
    <row r="164" spans="4:4" x14ac:dyDescent="0.2">
      <c r="D164" s="29"/>
    </row>
    <row r="165" spans="4:4" x14ac:dyDescent="0.2">
      <c r="D165" s="29"/>
    </row>
    <row r="166" spans="4:4" x14ac:dyDescent="0.2">
      <c r="D166" s="29"/>
    </row>
    <row r="167" spans="4:4" x14ac:dyDescent="0.2">
      <c r="D167" s="29"/>
    </row>
    <row r="168" spans="4:4" x14ac:dyDescent="0.2">
      <c r="D168" s="29"/>
    </row>
    <row r="169" spans="4:4" x14ac:dyDescent="0.2">
      <c r="D169" s="29"/>
    </row>
    <row r="170" spans="4:4" x14ac:dyDescent="0.2">
      <c r="D170" s="29"/>
    </row>
    <row r="171" spans="4:4" x14ac:dyDescent="0.2">
      <c r="D171" s="29"/>
    </row>
    <row r="172" spans="4:4" x14ac:dyDescent="0.2">
      <c r="D172" s="29"/>
    </row>
    <row r="173" spans="4:4" x14ac:dyDescent="0.2">
      <c r="D173" s="29"/>
    </row>
    <row r="174" spans="4:4" x14ac:dyDescent="0.2">
      <c r="D174" s="29"/>
    </row>
    <row r="175" spans="4:4" x14ac:dyDescent="0.2">
      <c r="D175" s="29"/>
    </row>
    <row r="176" spans="4:4" x14ac:dyDescent="0.2">
      <c r="D176" s="29"/>
    </row>
    <row r="177" spans="4:4" x14ac:dyDescent="0.2">
      <c r="D177" s="29"/>
    </row>
    <row r="178" spans="4:4" x14ac:dyDescent="0.2">
      <c r="D178" s="29"/>
    </row>
    <row r="179" spans="4:4" x14ac:dyDescent="0.2">
      <c r="D179" s="29"/>
    </row>
    <row r="180" spans="4:4" x14ac:dyDescent="0.2">
      <c r="D180" s="29"/>
    </row>
    <row r="181" spans="4:4" x14ac:dyDescent="0.2">
      <c r="D181" s="29"/>
    </row>
    <row r="182" spans="4:4" x14ac:dyDescent="0.2">
      <c r="D182" s="29"/>
    </row>
    <row r="183" spans="4:4" x14ac:dyDescent="0.2">
      <c r="D183" s="29"/>
    </row>
    <row r="184" spans="4:4" x14ac:dyDescent="0.2">
      <c r="D184" s="29"/>
    </row>
    <row r="185" spans="4:4" x14ac:dyDescent="0.2">
      <c r="D185" s="29"/>
    </row>
    <row r="186" spans="4:4" x14ac:dyDescent="0.2">
      <c r="D186" s="29"/>
    </row>
    <row r="187" spans="4:4" x14ac:dyDescent="0.2">
      <c r="D187" s="29"/>
    </row>
    <row r="188" spans="4:4" x14ac:dyDescent="0.2">
      <c r="D188" s="29"/>
    </row>
    <row r="189" spans="4:4" x14ac:dyDescent="0.2">
      <c r="D189" s="29"/>
    </row>
    <row r="190" spans="4:4" x14ac:dyDescent="0.2">
      <c r="D190" s="29"/>
    </row>
    <row r="191" spans="4:4" x14ac:dyDescent="0.2">
      <c r="D191" s="29"/>
    </row>
    <row r="192" spans="4:4" x14ac:dyDescent="0.2">
      <c r="D192" s="29"/>
    </row>
    <row r="193" spans="4:4" x14ac:dyDescent="0.2">
      <c r="D193" s="29"/>
    </row>
    <row r="194" spans="4:4" x14ac:dyDescent="0.2">
      <c r="D194" s="29"/>
    </row>
    <row r="195" spans="4:4" x14ac:dyDescent="0.2">
      <c r="D195" s="29"/>
    </row>
    <row r="196" spans="4:4" x14ac:dyDescent="0.2">
      <c r="D196" s="29"/>
    </row>
    <row r="197" spans="4:4" x14ac:dyDescent="0.2">
      <c r="D197" s="29"/>
    </row>
    <row r="198" spans="4:4" x14ac:dyDescent="0.2">
      <c r="D198" s="29"/>
    </row>
    <row r="199" spans="4:4" x14ac:dyDescent="0.2">
      <c r="D199" s="29"/>
    </row>
    <row r="200" spans="4:4" x14ac:dyDescent="0.2">
      <c r="D200" s="29"/>
    </row>
    <row r="201" spans="4:4" x14ac:dyDescent="0.2">
      <c r="D201" s="29"/>
    </row>
    <row r="202" spans="4:4" x14ac:dyDescent="0.2">
      <c r="D202" s="29"/>
    </row>
    <row r="203" spans="4:4" x14ac:dyDescent="0.2">
      <c r="D203" s="29"/>
    </row>
    <row r="204" spans="4:4" x14ac:dyDescent="0.2">
      <c r="D204" s="29"/>
    </row>
    <row r="205" spans="4:4" x14ac:dyDescent="0.2">
      <c r="D205" s="29"/>
    </row>
    <row r="206" spans="4:4" x14ac:dyDescent="0.2">
      <c r="D206" s="29"/>
    </row>
    <row r="207" spans="4:4" x14ac:dyDescent="0.2">
      <c r="D207" s="29"/>
    </row>
    <row r="208" spans="4:4" x14ac:dyDescent="0.2">
      <c r="D208" s="29"/>
    </row>
    <row r="209" spans="4:4" x14ac:dyDescent="0.2">
      <c r="D209" s="29"/>
    </row>
    <row r="210" spans="4:4" x14ac:dyDescent="0.2">
      <c r="D210" s="29"/>
    </row>
    <row r="211" spans="4:4" x14ac:dyDescent="0.2">
      <c r="D211" s="29"/>
    </row>
    <row r="212" spans="4:4" x14ac:dyDescent="0.2">
      <c r="D212" s="29"/>
    </row>
    <row r="213" spans="4:4" x14ac:dyDescent="0.2">
      <c r="D213" s="29"/>
    </row>
    <row r="214" spans="4:4" x14ac:dyDescent="0.2">
      <c r="D214" s="29"/>
    </row>
    <row r="215" spans="4:4" x14ac:dyDescent="0.2">
      <c r="D215" s="29"/>
    </row>
    <row r="216" spans="4:4" x14ac:dyDescent="0.2">
      <c r="D216" s="29"/>
    </row>
    <row r="217" spans="4:4" x14ac:dyDescent="0.2">
      <c r="D217" s="29"/>
    </row>
    <row r="218" spans="4:4" x14ac:dyDescent="0.2">
      <c r="D218" s="29"/>
    </row>
    <row r="219" spans="4:4" x14ac:dyDescent="0.2">
      <c r="D219" s="29"/>
    </row>
    <row r="220" spans="4:4" x14ac:dyDescent="0.2">
      <c r="D220" s="29"/>
    </row>
    <row r="221" spans="4:4" x14ac:dyDescent="0.2">
      <c r="D221" s="29"/>
    </row>
    <row r="222" spans="4:4" x14ac:dyDescent="0.2">
      <c r="D222" s="29"/>
    </row>
    <row r="223" spans="4:4" x14ac:dyDescent="0.2">
      <c r="D223" s="29"/>
    </row>
    <row r="224" spans="4:4" x14ac:dyDescent="0.2">
      <c r="D224" s="29"/>
    </row>
    <row r="225" spans="4:4" x14ac:dyDescent="0.2">
      <c r="D225" s="29"/>
    </row>
    <row r="226" spans="4:4" x14ac:dyDescent="0.2">
      <c r="D226" s="29"/>
    </row>
    <row r="227" spans="4:4" x14ac:dyDescent="0.2">
      <c r="D227" s="29"/>
    </row>
    <row r="228" spans="4:4" x14ac:dyDescent="0.2">
      <c r="D228" s="29"/>
    </row>
    <row r="229" spans="4:4" x14ac:dyDescent="0.2">
      <c r="D229" s="29"/>
    </row>
    <row r="230" spans="4:4" x14ac:dyDescent="0.2">
      <c r="D230" s="29"/>
    </row>
    <row r="231" spans="4:4" x14ac:dyDescent="0.2">
      <c r="D231" s="29"/>
    </row>
    <row r="232" spans="4:4" x14ac:dyDescent="0.2">
      <c r="D232" s="29"/>
    </row>
    <row r="233" spans="4:4" x14ac:dyDescent="0.2">
      <c r="D233" s="29"/>
    </row>
    <row r="234" spans="4:4" x14ac:dyDescent="0.2">
      <c r="D234" s="29"/>
    </row>
    <row r="235" spans="4:4" x14ac:dyDescent="0.2">
      <c r="D235" s="29"/>
    </row>
    <row r="236" spans="4:4" x14ac:dyDescent="0.2">
      <c r="D236" s="29"/>
    </row>
    <row r="237" spans="4:4" x14ac:dyDescent="0.2">
      <c r="D237" s="29"/>
    </row>
    <row r="238" spans="4:4" x14ac:dyDescent="0.2">
      <c r="D238" s="29"/>
    </row>
    <row r="239" spans="4:4" x14ac:dyDescent="0.2">
      <c r="D239" s="29"/>
    </row>
    <row r="240" spans="4:4" x14ac:dyDescent="0.2">
      <c r="D240" s="29"/>
    </row>
    <row r="241" spans="4:4" x14ac:dyDescent="0.2">
      <c r="D241" s="29"/>
    </row>
    <row r="242" spans="4:4" x14ac:dyDescent="0.2">
      <c r="D242" s="29"/>
    </row>
    <row r="243" spans="4:4" x14ac:dyDescent="0.2">
      <c r="D243" s="29"/>
    </row>
    <row r="244" spans="4:4" x14ac:dyDescent="0.2">
      <c r="D244" s="29"/>
    </row>
    <row r="245" spans="4:4" x14ac:dyDescent="0.2">
      <c r="D245" s="29"/>
    </row>
    <row r="246" spans="4:4" x14ac:dyDescent="0.2">
      <c r="D246" s="29"/>
    </row>
    <row r="247" spans="4:4" x14ac:dyDescent="0.2">
      <c r="D247" s="29"/>
    </row>
    <row r="248" spans="4:4" x14ac:dyDescent="0.2">
      <c r="D248" s="29"/>
    </row>
    <row r="249" spans="4:4" x14ac:dyDescent="0.2">
      <c r="D249" s="29"/>
    </row>
    <row r="250" spans="4:4" x14ac:dyDescent="0.2">
      <c r="D250" s="29"/>
    </row>
    <row r="251" spans="4:4" x14ac:dyDescent="0.2">
      <c r="D251" s="29"/>
    </row>
    <row r="252" spans="4:4" x14ac:dyDescent="0.2">
      <c r="D252" s="29"/>
    </row>
    <row r="253" spans="4:4" x14ac:dyDescent="0.2">
      <c r="D253" s="29"/>
    </row>
    <row r="254" spans="4:4" x14ac:dyDescent="0.2">
      <c r="D254" s="29"/>
    </row>
    <row r="255" spans="4:4" x14ac:dyDescent="0.2">
      <c r="D255" s="29"/>
    </row>
    <row r="256" spans="4:4" x14ac:dyDescent="0.2">
      <c r="D256" s="29"/>
    </row>
    <row r="257" spans="4:4" x14ac:dyDescent="0.2">
      <c r="D257" s="29"/>
    </row>
    <row r="258" spans="4:4" x14ac:dyDescent="0.2">
      <c r="D258" s="29"/>
    </row>
    <row r="259" spans="4:4" x14ac:dyDescent="0.2">
      <c r="D259" s="29"/>
    </row>
    <row r="260" spans="4:4" x14ac:dyDescent="0.2">
      <c r="D260" s="29"/>
    </row>
    <row r="261" spans="4:4" x14ac:dyDescent="0.2">
      <c r="D261" s="29"/>
    </row>
    <row r="262" spans="4:4" x14ac:dyDescent="0.2">
      <c r="D262" s="29"/>
    </row>
    <row r="263" spans="4:4" x14ac:dyDescent="0.2">
      <c r="D263" s="29"/>
    </row>
    <row r="264" spans="4:4" x14ac:dyDescent="0.2">
      <c r="D264" s="29"/>
    </row>
    <row r="265" spans="4:4" x14ac:dyDescent="0.2">
      <c r="D265" s="29"/>
    </row>
    <row r="266" spans="4:4" x14ac:dyDescent="0.2">
      <c r="D266" s="29"/>
    </row>
    <row r="267" spans="4:4" x14ac:dyDescent="0.2">
      <c r="D267" s="29"/>
    </row>
    <row r="268" spans="4:4" x14ac:dyDescent="0.2">
      <c r="D268" s="29"/>
    </row>
    <row r="269" spans="4:4" x14ac:dyDescent="0.2">
      <c r="D269" s="29"/>
    </row>
    <row r="270" spans="4:4" x14ac:dyDescent="0.2">
      <c r="D270" s="29"/>
    </row>
    <row r="271" spans="4:4" x14ac:dyDescent="0.2">
      <c r="D271" s="29"/>
    </row>
    <row r="272" spans="4:4" x14ac:dyDescent="0.2">
      <c r="D272" s="29"/>
    </row>
    <row r="273" spans="4:4" x14ac:dyDescent="0.2">
      <c r="D273" s="29"/>
    </row>
    <row r="274" spans="4:4" x14ac:dyDescent="0.2">
      <c r="D274" s="29"/>
    </row>
    <row r="275" spans="4:4" x14ac:dyDescent="0.2">
      <c r="D275" s="29"/>
    </row>
    <row r="276" spans="4:4" x14ac:dyDescent="0.2">
      <c r="D276" s="29"/>
    </row>
    <row r="277" spans="4:4" x14ac:dyDescent="0.2">
      <c r="D277" s="29"/>
    </row>
    <row r="278" spans="4:4" x14ac:dyDescent="0.2">
      <c r="D278" s="29"/>
    </row>
    <row r="279" spans="4:4" x14ac:dyDescent="0.2">
      <c r="D279" s="29"/>
    </row>
    <row r="280" spans="4:4" x14ac:dyDescent="0.2">
      <c r="D280" s="29"/>
    </row>
    <row r="281" spans="4:4" x14ac:dyDescent="0.2">
      <c r="D281" s="29"/>
    </row>
    <row r="282" spans="4:4" x14ac:dyDescent="0.2">
      <c r="D282" s="29"/>
    </row>
    <row r="283" spans="4:4" x14ac:dyDescent="0.2">
      <c r="D283" s="29"/>
    </row>
    <row r="284" spans="4:4" x14ac:dyDescent="0.2">
      <c r="D284" s="29"/>
    </row>
    <row r="285" spans="4:4" x14ac:dyDescent="0.2">
      <c r="D285" s="29"/>
    </row>
    <row r="286" spans="4:4" x14ac:dyDescent="0.2">
      <c r="D286" s="29"/>
    </row>
    <row r="287" spans="4:4" x14ac:dyDescent="0.2">
      <c r="D287" s="29"/>
    </row>
    <row r="288" spans="4:4" x14ac:dyDescent="0.2">
      <c r="D288" s="29"/>
    </row>
    <row r="289" spans="4:4" x14ac:dyDescent="0.2">
      <c r="D289" s="29"/>
    </row>
    <row r="290" spans="4:4" x14ac:dyDescent="0.2">
      <c r="D290" s="29"/>
    </row>
    <row r="291" spans="4:4" x14ac:dyDescent="0.2">
      <c r="D291" s="29"/>
    </row>
    <row r="292" spans="4:4" x14ac:dyDescent="0.2">
      <c r="D292" s="29"/>
    </row>
    <row r="293" spans="4:4" x14ac:dyDescent="0.2">
      <c r="D293" s="29"/>
    </row>
    <row r="294" spans="4:4" x14ac:dyDescent="0.2">
      <c r="D294" s="29"/>
    </row>
    <row r="295" spans="4:4" x14ac:dyDescent="0.2">
      <c r="D295" s="29"/>
    </row>
    <row r="296" spans="4:4" x14ac:dyDescent="0.2">
      <c r="D296" s="29"/>
    </row>
    <row r="297" spans="4:4" x14ac:dyDescent="0.2">
      <c r="D297" s="29"/>
    </row>
    <row r="298" spans="4:4" x14ac:dyDescent="0.2">
      <c r="D298" s="29"/>
    </row>
    <row r="299" spans="4:4" x14ac:dyDescent="0.2">
      <c r="D299" s="29"/>
    </row>
    <row r="300" spans="4:4" x14ac:dyDescent="0.2">
      <c r="D300" s="29"/>
    </row>
    <row r="301" spans="4:4" x14ac:dyDescent="0.2">
      <c r="D301" s="29"/>
    </row>
    <row r="302" spans="4:4" x14ac:dyDescent="0.2">
      <c r="D302" s="29"/>
    </row>
    <row r="303" spans="4:4" x14ac:dyDescent="0.2">
      <c r="D303" s="29"/>
    </row>
    <row r="304" spans="4:4" x14ac:dyDescent="0.2">
      <c r="D304" s="29"/>
    </row>
    <row r="305" spans="4:4" x14ac:dyDescent="0.2">
      <c r="D305" s="29"/>
    </row>
    <row r="306" spans="4:4" x14ac:dyDescent="0.2">
      <c r="D306" s="29"/>
    </row>
    <row r="307" spans="4:4" x14ac:dyDescent="0.2">
      <c r="D307" s="29"/>
    </row>
    <row r="308" spans="4:4" x14ac:dyDescent="0.2">
      <c r="D308" s="29"/>
    </row>
    <row r="309" spans="4:4" x14ac:dyDescent="0.2">
      <c r="D309" s="29"/>
    </row>
    <row r="310" spans="4:4" x14ac:dyDescent="0.2">
      <c r="D310" s="29"/>
    </row>
    <row r="311" spans="4:4" x14ac:dyDescent="0.2">
      <c r="D311" s="29"/>
    </row>
    <row r="312" spans="4:4" x14ac:dyDescent="0.2">
      <c r="D312" s="29"/>
    </row>
    <row r="313" spans="4:4" x14ac:dyDescent="0.2">
      <c r="D313" s="29"/>
    </row>
    <row r="314" spans="4:4" x14ac:dyDescent="0.2">
      <c r="D314" s="29"/>
    </row>
    <row r="315" spans="4:4" x14ac:dyDescent="0.2">
      <c r="D315" s="29"/>
    </row>
    <row r="316" spans="4:4" x14ac:dyDescent="0.2">
      <c r="D316" s="29"/>
    </row>
    <row r="317" spans="4:4" x14ac:dyDescent="0.2">
      <c r="D317" s="29"/>
    </row>
    <row r="318" spans="4:4" x14ac:dyDescent="0.2">
      <c r="D318" s="29"/>
    </row>
    <row r="319" spans="4:4" x14ac:dyDescent="0.2">
      <c r="D319" s="29"/>
    </row>
    <row r="320" spans="4:4" x14ac:dyDescent="0.2">
      <c r="D320" s="29"/>
    </row>
    <row r="321" spans="4:4" x14ac:dyDescent="0.2">
      <c r="D321" s="29"/>
    </row>
    <row r="322" spans="4:4" x14ac:dyDescent="0.2">
      <c r="D322" s="29"/>
    </row>
    <row r="323" spans="4:4" x14ac:dyDescent="0.2">
      <c r="D323" s="29"/>
    </row>
    <row r="324" spans="4:4" x14ac:dyDescent="0.2">
      <c r="D324" s="29"/>
    </row>
    <row r="325" spans="4:4" x14ac:dyDescent="0.2">
      <c r="D325" s="29"/>
    </row>
    <row r="326" spans="4:4" x14ac:dyDescent="0.2">
      <c r="D326" s="29"/>
    </row>
    <row r="327" spans="4:4" x14ac:dyDescent="0.2">
      <c r="D327" s="29"/>
    </row>
    <row r="328" spans="4:4" x14ac:dyDescent="0.2">
      <c r="D328" s="29"/>
    </row>
    <row r="329" spans="4:4" x14ac:dyDescent="0.2">
      <c r="D329" s="29"/>
    </row>
    <row r="330" spans="4:4" x14ac:dyDescent="0.2">
      <c r="D330" s="29"/>
    </row>
    <row r="331" spans="4:4" x14ac:dyDescent="0.2">
      <c r="D331" s="29"/>
    </row>
    <row r="332" spans="4:4" x14ac:dyDescent="0.2">
      <c r="D332" s="29"/>
    </row>
    <row r="333" spans="4:4" x14ac:dyDescent="0.2">
      <c r="D333" s="29"/>
    </row>
    <row r="334" spans="4:4" x14ac:dyDescent="0.2">
      <c r="D334" s="29"/>
    </row>
    <row r="335" spans="4:4" x14ac:dyDescent="0.2">
      <c r="D335" s="29"/>
    </row>
    <row r="336" spans="4:4" x14ac:dyDescent="0.2">
      <c r="D336" s="29"/>
    </row>
    <row r="337" spans="4:4" x14ac:dyDescent="0.2">
      <c r="D337" s="29"/>
    </row>
    <row r="338" spans="4:4" x14ac:dyDescent="0.2">
      <c r="D338" s="29"/>
    </row>
    <row r="339" spans="4:4" x14ac:dyDescent="0.2">
      <c r="D339" s="29"/>
    </row>
    <row r="340" spans="4:4" x14ac:dyDescent="0.2">
      <c r="D340" s="29"/>
    </row>
    <row r="341" spans="4:4" x14ac:dyDescent="0.2">
      <c r="D341" s="29"/>
    </row>
    <row r="342" spans="4:4" x14ac:dyDescent="0.2">
      <c r="D342" s="29"/>
    </row>
    <row r="343" spans="4:4" x14ac:dyDescent="0.2">
      <c r="D343" s="29"/>
    </row>
    <row r="344" spans="4:4" x14ac:dyDescent="0.2">
      <c r="D344" s="29"/>
    </row>
    <row r="345" spans="4:4" x14ac:dyDescent="0.2">
      <c r="D345" s="29"/>
    </row>
    <row r="346" spans="4:4" x14ac:dyDescent="0.2">
      <c r="D346" s="29"/>
    </row>
    <row r="347" spans="4:4" x14ac:dyDescent="0.2">
      <c r="D347" s="29"/>
    </row>
    <row r="348" spans="4:4" x14ac:dyDescent="0.2">
      <c r="D348" s="29"/>
    </row>
    <row r="349" spans="4:4" x14ac:dyDescent="0.2">
      <c r="D349" s="29"/>
    </row>
    <row r="350" spans="4:4" x14ac:dyDescent="0.2">
      <c r="D350" s="29"/>
    </row>
    <row r="351" spans="4:4" x14ac:dyDescent="0.2">
      <c r="D351" s="29"/>
    </row>
    <row r="352" spans="4:4" x14ac:dyDescent="0.2">
      <c r="D352" s="29"/>
    </row>
    <row r="353" spans="4:4" x14ac:dyDescent="0.2">
      <c r="D353" s="29"/>
    </row>
    <row r="354" spans="4:4" x14ac:dyDescent="0.2">
      <c r="D354" s="29"/>
    </row>
    <row r="355" spans="4:4" x14ac:dyDescent="0.2">
      <c r="D355" s="29"/>
    </row>
    <row r="356" spans="4:4" x14ac:dyDescent="0.2">
      <c r="D356" s="29"/>
    </row>
    <row r="357" spans="4:4" x14ac:dyDescent="0.2">
      <c r="D357" s="29"/>
    </row>
    <row r="358" spans="4:4" x14ac:dyDescent="0.2">
      <c r="D358" s="29"/>
    </row>
    <row r="359" spans="4:4" x14ac:dyDescent="0.2">
      <c r="D359" s="29"/>
    </row>
    <row r="360" spans="4:4" x14ac:dyDescent="0.2">
      <c r="D360" s="29"/>
    </row>
    <row r="361" spans="4:4" x14ac:dyDescent="0.2">
      <c r="D361" s="29"/>
    </row>
    <row r="362" spans="4:4" x14ac:dyDescent="0.2">
      <c r="D362" s="29"/>
    </row>
    <row r="363" spans="4:4" x14ac:dyDescent="0.2">
      <c r="D363" s="29"/>
    </row>
    <row r="364" spans="4:4" x14ac:dyDescent="0.2">
      <c r="D364" s="29"/>
    </row>
    <row r="365" spans="4:4" x14ac:dyDescent="0.2">
      <c r="D365" s="29"/>
    </row>
    <row r="366" spans="4:4" x14ac:dyDescent="0.2">
      <c r="D366" s="29"/>
    </row>
    <row r="367" spans="4:4" x14ac:dyDescent="0.2">
      <c r="D367" s="29"/>
    </row>
    <row r="368" spans="4:4" x14ac:dyDescent="0.2">
      <c r="D368" s="29"/>
    </row>
    <row r="369" spans="4:4" x14ac:dyDescent="0.2">
      <c r="D369" s="29"/>
    </row>
    <row r="370" spans="4:4" x14ac:dyDescent="0.2">
      <c r="D370" s="29"/>
    </row>
    <row r="371" spans="4:4" x14ac:dyDescent="0.2">
      <c r="D371" s="29"/>
    </row>
    <row r="372" spans="4:4" x14ac:dyDescent="0.2">
      <c r="D372" s="29"/>
    </row>
    <row r="373" spans="4:4" x14ac:dyDescent="0.2">
      <c r="D373" s="29"/>
    </row>
    <row r="374" spans="4:4" x14ac:dyDescent="0.2">
      <c r="D374" s="29"/>
    </row>
    <row r="375" spans="4:4" x14ac:dyDescent="0.2">
      <c r="D375" s="29"/>
    </row>
    <row r="376" spans="4:4" x14ac:dyDescent="0.2">
      <c r="D376" s="29"/>
    </row>
    <row r="377" spans="4:4" x14ac:dyDescent="0.2">
      <c r="D377" s="29"/>
    </row>
    <row r="378" spans="4:4" x14ac:dyDescent="0.2">
      <c r="D378" s="29"/>
    </row>
    <row r="379" spans="4:4" x14ac:dyDescent="0.2">
      <c r="D379" s="29"/>
    </row>
    <row r="380" spans="4:4" x14ac:dyDescent="0.2">
      <c r="D380" s="29"/>
    </row>
    <row r="381" spans="4:4" x14ac:dyDescent="0.2">
      <c r="D381" s="29"/>
    </row>
    <row r="382" spans="4:4" x14ac:dyDescent="0.2">
      <c r="D382" s="29"/>
    </row>
    <row r="383" spans="4:4" x14ac:dyDescent="0.2">
      <c r="D383" s="29"/>
    </row>
    <row r="384" spans="4:4" x14ac:dyDescent="0.2">
      <c r="D384" s="29"/>
    </row>
    <row r="385" spans="4:4" x14ac:dyDescent="0.2">
      <c r="D385" s="29"/>
    </row>
    <row r="386" spans="4:4" x14ac:dyDescent="0.2">
      <c r="D386" s="29"/>
    </row>
    <row r="387" spans="4:4" x14ac:dyDescent="0.2">
      <c r="D387" s="29"/>
    </row>
    <row r="388" spans="4:4" x14ac:dyDescent="0.2">
      <c r="D388" s="29"/>
    </row>
    <row r="389" spans="4:4" x14ac:dyDescent="0.2">
      <c r="D389" s="29"/>
    </row>
    <row r="390" spans="4:4" x14ac:dyDescent="0.2">
      <c r="D390" s="29"/>
    </row>
    <row r="391" spans="4:4" x14ac:dyDescent="0.2">
      <c r="D391" s="29"/>
    </row>
    <row r="392" spans="4:4" x14ac:dyDescent="0.2">
      <c r="D392" s="29"/>
    </row>
    <row r="393" spans="4:4" x14ac:dyDescent="0.2">
      <c r="D393" s="29"/>
    </row>
    <row r="394" spans="4:4" x14ac:dyDescent="0.2">
      <c r="D394" s="29"/>
    </row>
    <row r="395" spans="4:4" x14ac:dyDescent="0.2">
      <c r="D395" s="29"/>
    </row>
    <row r="396" spans="4:4" x14ac:dyDescent="0.2">
      <c r="D396" s="29"/>
    </row>
    <row r="397" spans="4:4" x14ac:dyDescent="0.2">
      <c r="D397" s="29"/>
    </row>
    <row r="398" spans="4:4" x14ac:dyDescent="0.2">
      <c r="D398" s="29"/>
    </row>
    <row r="399" spans="4:4" x14ac:dyDescent="0.2">
      <c r="D399" s="29"/>
    </row>
    <row r="400" spans="4:4" x14ac:dyDescent="0.2">
      <c r="D400" s="29"/>
    </row>
    <row r="401" spans="4:4" x14ac:dyDescent="0.2">
      <c r="D401" s="29"/>
    </row>
    <row r="402" spans="4:4" x14ac:dyDescent="0.2">
      <c r="D402" s="29"/>
    </row>
  </sheetData>
  <phoneticPr fontId="0" type="noConversion"/>
  <conditionalFormatting sqref="J1">
    <cfRule type="cellIs" dxfId="8" priority="10" stopIfTrue="1" operator="equal">
      <formula>"x.x"</formula>
    </cfRule>
  </conditionalFormatting>
  <conditionalFormatting sqref="B9 B15:B16 B13">
    <cfRule type="cellIs" dxfId="7" priority="11" stopIfTrue="1" operator="equal">
      <formula>"Title"</formula>
    </cfRule>
  </conditionalFormatting>
  <conditionalFormatting sqref="B14">
    <cfRule type="cellIs" dxfId="6" priority="12" stopIfTrue="1" operator="equal">
      <formula>"Adjustment to Income/Expense/Rate Base:"</formula>
    </cfRule>
  </conditionalFormatting>
  <conditionalFormatting sqref="I6">
    <cfRule type="cellIs" dxfId="5" priority="13" stopIfTrue="1" operator="equal">
      <formula>"Update"</formula>
    </cfRule>
  </conditionalFormatting>
  <conditionalFormatting sqref="B8">
    <cfRule type="cellIs" dxfId="4" priority="9" stopIfTrue="1" operator="equal">
      <formula>"Adjustment to Income/Expense/Rate Base:"</formula>
    </cfRule>
  </conditionalFormatting>
  <conditionalFormatting sqref="B17">
    <cfRule type="cellIs" dxfId="3" priority="4" stopIfTrue="1" operator="equal">
      <formula>"Title"</formula>
    </cfRule>
  </conditionalFormatting>
  <conditionalFormatting sqref="B10">
    <cfRule type="cellIs" dxfId="2" priority="3" stopIfTrue="1" operator="equal">
      <formula>"Title"</formula>
    </cfRule>
  </conditionalFormatting>
  <conditionalFormatting sqref="B11">
    <cfRule type="cellIs" dxfId="1" priority="2" stopIfTrue="1" operator="equal">
      <formula>"Title"</formula>
    </cfRule>
  </conditionalFormatting>
  <conditionalFormatting sqref="B12">
    <cfRule type="cellIs" dxfId="0" priority="1" stopIfTrue="1" operator="equal">
      <formula>"Title"</formula>
    </cfRule>
  </conditionalFormatting>
  <dataValidations count="4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9 E13:E14 E18:E54">
      <formula1>"1, 2, 3"</formula1>
    </dataValidation>
    <dataValidation type="list" allowBlank="1" showInputMessage="1" showErrorMessage="1" errorTitle="Oops!" error="You must enter a state, or, if the adjustment is system, enter all states." sqref="I6">
      <formula1>$I$68:$I$75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:D54">
      <formula1>$D$68:$D$402</formula1>
    </dataValidation>
    <dataValidation type="list" errorStyle="warning" allowBlank="1" showInputMessage="1" showErrorMessage="1" errorTitle="Factor" error="This factor is not included in the drop-down list. Is this the factor you want to use?" sqref="G9:G54">
      <formula1>$G$68:$G$159</formula1>
    </dataValidation>
  </dataValidations>
  <printOptions horizontalCentered="1"/>
  <pageMargins left="0.7" right="0.7" top="0.75" bottom="0.75" header="0.3" footer="0.3"/>
  <pageSetup scale="90" fitToHeight="0" orientation="portrait" r:id="rId1"/>
  <headerFooter alignWithMargins="0"/>
  <ignoredErrors>
    <ignoredError sqref="J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view="pageBreakPreview" zoomScaleNormal="85" zoomScaleSheetLayoutView="100" workbookViewId="0">
      <selection activeCell="A4" sqref="A4"/>
    </sheetView>
  </sheetViews>
  <sheetFormatPr defaultRowHeight="12.75" outlineLevelCol="1" x14ac:dyDescent="0.2"/>
  <cols>
    <col min="1" max="1" width="14.25" style="2" customWidth="1"/>
    <col min="2" max="2" width="18.125" style="2" customWidth="1"/>
    <col min="3" max="3" width="1.875" style="2" customWidth="1"/>
    <col min="4" max="4" width="18.125" style="2" customWidth="1"/>
    <col min="5" max="5" width="1.875" style="39" hidden="1" customWidth="1" outlineLevel="1"/>
    <col min="6" max="6" width="15.875" style="39" hidden="1" customWidth="1" outlineLevel="1"/>
    <col min="7" max="7" width="1.875" style="2" customWidth="1" collapsed="1"/>
    <col min="8" max="8" width="19.875" style="2" customWidth="1"/>
    <col min="9" max="9" width="9" style="2" customWidth="1"/>
    <col min="10" max="16384" width="9" style="2"/>
  </cols>
  <sheetData>
    <row r="1" spans="1:12" x14ac:dyDescent="0.2">
      <c r="A1" s="3" t="str">
        <f>'Page 8.9'!B1</f>
        <v>PacifiCorp</v>
      </c>
    </row>
    <row r="2" spans="1:12" x14ac:dyDescent="0.2">
      <c r="A2" s="3" t="str">
        <f>'Page 8.9'!B2</f>
        <v>Washington General Rate Case – 2021</v>
      </c>
    </row>
    <row r="3" spans="1:12" x14ac:dyDescent="0.2">
      <c r="A3" s="3" t="str">
        <f>'Page 8.9'!B3</f>
        <v>Removal of Bridger SCR</v>
      </c>
    </row>
    <row r="4" spans="1:12" ht="6.75" customHeight="1" x14ac:dyDescent="0.2"/>
    <row r="5" spans="1:12" x14ac:dyDescent="0.2">
      <c r="A5" s="31" t="s">
        <v>17</v>
      </c>
    </row>
    <row r="6" spans="1:12" x14ac:dyDescent="0.2">
      <c r="A6" s="2" t="s">
        <v>18</v>
      </c>
      <c r="B6" s="41">
        <v>2.7877853955982225E-2</v>
      </c>
    </row>
    <row r="7" spans="1:12" ht="5.25" customHeight="1" x14ac:dyDescent="0.2"/>
    <row r="8" spans="1:12" s="39" customFormat="1" x14ac:dyDescent="0.2">
      <c r="B8" s="40" t="s">
        <v>19</v>
      </c>
      <c r="D8" s="40" t="s">
        <v>11</v>
      </c>
      <c r="F8" s="40" t="s">
        <v>21</v>
      </c>
      <c r="H8" s="40" t="s">
        <v>14</v>
      </c>
    </row>
    <row r="9" spans="1:12" x14ac:dyDescent="0.2">
      <c r="B9" s="32" t="s">
        <v>20</v>
      </c>
      <c r="D9" s="32" t="s">
        <v>20</v>
      </c>
      <c r="F9" s="49" t="s">
        <v>20</v>
      </c>
      <c r="H9" s="32" t="s">
        <v>20</v>
      </c>
    </row>
    <row r="10" spans="1:12" x14ac:dyDescent="0.2">
      <c r="B10" s="38"/>
      <c r="D10" s="38"/>
      <c r="F10" s="50"/>
      <c r="H10" s="38"/>
    </row>
    <row r="11" spans="1:12" x14ac:dyDescent="0.2">
      <c r="A11" s="33">
        <v>42309</v>
      </c>
      <c r="B11" s="30">
        <v>100220454.01999997</v>
      </c>
      <c r="D11" s="30">
        <f t="shared" ref="D11:D54" si="0">D10+B11</f>
        <v>100220454.01999997</v>
      </c>
      <c r="F11" s="42">
        <f>(((D11+D10)/2)*$B$6)/12</f>
        <v>116413.79919049128</v>
      </c>
      <c r="H11" s="30">
        <f>-F11</f>
        <v>-116413.79919049128</v>
      </c>
      <c r="J11" s="34"/>
      <c r="K11" s="34"/>
      <c r="L11" s="34"/>
    </row>
    <row r="12" spans="1:12" x14ac:dyDescent="0.2">
      <c r="A12" s="33">
        <v>42339</v>
      </c>
      <c r="B12" s="30">
        <v>1313113.2799999996</v>
      </c>
      <c r="D12" s="30">
        <f t="shared" si="0"/>
        <v>101533567.29999997</v>
      </c>
      <c r="F12" s="42">
        <f t="shared" ref="F12:F23" si="1">(((D12+D11)/2)*$B$6)/12</f>
        <v>234352.88089129512</v>
      </c>
      <c r="H12" s="30">
        <f t="shared" ref="H12:H54" si="2">H11-F12</f>
        <v>-350766.68008178641</v>
      </c>
      <c r="J12" s="34"/>
      <c r="K12" s="34"/>
      <c r="L12" s="34"/>
    </row>
    <row r="13" spans="1:12" x14ac:dyDescent="0.2">
      <c r="A13" s="33">
        <v>42370</v>
      </c>
      <c r="B13" s="30">
        <v>885719.71999999986</v>
      </c>
      <c r="D13" s="30">
        <f t="shared" si="0"/>
        <v>102419287.01999997</v>
      </c>
      <c r="F13" s="42">
        <f t="shared" si="1"/>
        <v>236906.99527661153</v>
      </c>
      <c r="H13" s="30">
        <f t="shared" si="2"/>
        <v>-587673.67535839789</v>
      </c>
      <c r="J13" s="34"/>
      <c r="K13" s="34"/>
      <c r="L13" s="34"/>
    </row>
    <row r="14" spans="1:12" x14ac:dyDescent="0.2">
      <c r="A14" s="33">
        <v>42401</v>
      </c>
      <c r="B14" s="30">
        <v>910802</v>
      </c>
      <c r="D14" s="30">
        <f t="shared" si="0"/>
        <v>103330089.01999997</v>
      </c>
      <c r="F14" s="42">
        <f t="shared" si="1"/>
        <v>238993.79403239943</v>
      </c>
      <c r="H14" s="30">
        <f t="shared" si="2"/>
        <v>-826667.46939079731</v>
      </c>
      <c r="J14" s="34"/>
      <c r="K14" s="34"/>
      <c r="L14" s="34"/>
    </row>
    <row r="15" spans="1:12" x14ac:dyDescent="0.2">
      <c r="A15" s="33">
        <v>42430</v>
      </c>
      <c r="B15" s="30">
        <v>366401.31000000006</v>
      </c>
      <c r="D15" s="30">
        <f t="shared" si="0"/>
        <v>103696490.32999997</v>
      </c>
      <c r="F15" s="42">
        <f t="shared" si="1"/>
        <v>240477.36433857764</v>
      </c>
      <c r="H15" s="30">
        <f t="shared" si="2"/>
        <v>-1067144.8337293749</v>
      </c>
      <c r="J15" s="34"/>
      <c r="K15" s="34"/>
      <c r="L15" s="34"/>
    </row>
    <row r="16" spans="1:12" x14ac:dyDescent="0.2">
      <c r="A16" s="33">
        <v>42461</v>
      </c>
      <c r="B16" s="30">
        <v>13070.909999999998</v>
      </c>
      <c r="D16" s="30">
        <f t="shared" si="0"/>
        <v>103709561.23999996</v>
      </c>
      <c r="F16" s="42">
        <f t="shared" ref="F16" si="3">(((D16+D15)/2)*$B$6)/12</f>
        <v>240918.15063564069</v>
      </c>
      <c r="H16" s="30">
        <f t="shared" si="2"/>
        <v>-1308062.9843650155</v>
      </c>
      <c r="J16" s="34"/>
      <c r="K16" s="34"/>
      <c r="L16" s="34"/>
    </row>
    <row r="17" spans="1:12" x14ac:dyDescent="0.2">
      <c r="A17" s="33">
        <v>42491</v>
      </c>
      <c r="B17" s="30">
        <v>-9908.5500000000011</v>
      </c>
      <c r="D17" s="30">
        <f t="shared" si="0"/>
        <v>103699652.68999997</v>
      </c>
      <c r="F17" s="42">
        <f t="shared" si="1"/>
        <v>240921.82396106722</v>
      </c>
      <c r="H17" s="30">
        <f t="shared" si="2"/>
        <v>-1548984.8083260828</v>
      </c>
      <c r="J17" s="34"/>
      <c r="K17" s="34"/>
      <c r="L17" s="34"/>
    </row>
    <row r="18" spans="1:12" x14ac:dyDescent="0.2">
      <c r="A18" s="33">
        <v>42522</v>
      </c>
      <c r="B18" s="30">
        <v>11325.88</v>
      </c>
      <c r="D18" s="30">
        <f t="shared" si="0"/>
        <v>103710978.56999996</v>
      </c>
      <c r="F18" s="42">
        <f t="shared" si="1"/>
        <v>240923.47029934832</v>
      </c>
      <c r="H18" s="30">
        <f t="shared" si="2"/>
        <v>-1789908.278625431</v>
      </c>
      <c r="J18" s="34"/>
      <c r="K18" s="34"/>
      <c r="L18" s="34"/>
    </row>
    <row r="19" spans="1:12" x14ac:dyDescent="0.2">
      <c r="A19" s="33">
        <v>42552</v>
      </c>
      <c r="B19" s="30">
        <v>-44261.709999999992</v>
      </c>
      <c r="D19" s="30">
        <f t="shared" si="0"/>
        <v>103666716.85999997</v>
      </c>
      <c r="F19" s="42">
        <f t="shared" si="1"/>
        <v>240885.21278857088</v>
      </c>
      <c r="H19" s="30">
        <f t="shared" si="2"/>
        <v>-2030793.4914140019</v>
      </c>
      <c r="J19" s="34"/>
      <c r="K19" s="34"/>
      <c r="L19" s="34"/>
    </row>
    <row r="20" spans="1:12" x14ac:dyDescent="0.2">
      <c r="A20" s="33">
        <v>42583</v>
      </c>
      <c r="B20" s="30">
        <v>4492.63</v>
      </c>
      <c r="D20" s="30">
        <f t="shared" si="0"/>
        <v>103671209.48999996</v>
      </c>
      <c r="F20" s="42">
        <f t="shared" si="1"/>
        <v>240839.01793006237</v>
      </c>
      <c r="H20" s="30">
        <f t="shared" si="2"/>
        <v>-2271632.5093440642</v>
      </c>
      <c r="J20" s="34"/>
      <c r="K20" s="34"/>
      <c r="L20" s="34"/>
    </row>
    <row r="21" spans="1:12" x14ac:dyDescent="0.2">
      <c r="A21" s="33">
        <v>42614</v>
      </c>
      <c r="B21" s="30">
        <v>0</v>
      </c>
      <c r="D21" s="30">
        <f t="shared" si="0"/>
        <v>103671209.48999996</v>
      </c>
      <c r="F21" s="42">
        <f t="shared" si="1"/>
        <v>240844.23646685481</v>
      </c>
      <c r="H21" s="30">
        <f t="shared" si="2"/>
        <v>-2512476.745810919</v>
      </c>
      <c r="J21" s="34"/>
      <c r="K21" s="34"/>
      <c r="L21" s="34"/>
    </row>
    <row r="22" spans="1:12" x14ac:dyDescent="0.2">
      <c r="A22" s="33">
        <v>42644</v>
      </c>
      <c r="B22" s="30">
        <v>3962372.6400000006</v>
      </c>
      <c r="D22" s="30">
        <f t="shared" si="0"/>
        <v>107633582.12999997</v>
      </c>
      <c r="F22" s="42">
        <f t="shared" si="1"/>
        <v>245446.83837423395</v>
      </c>
      <c r="H22" s="30">
        <f t="shared" si="2"/>
        <v>-2757923.5841851528</v>
      </c>
      <c r="J22" s="34"/>
      <c r="K22" s="34"/>
      <c r="L22" s="34"/>
    </row>
    <row r="23" spans="1:12" x14ac:dyDescent="0.2">
      <c r="A23" s="33">
        <v>42675</v>
      </c>
      <c r="B23" s="30">
        <v>114351364.96999998</v>
      </c>
      <c r="D23" s="30">
        <f t="shared" si="0"/>
        <v>221984947.09999996</v>
      </c>
      <c r="F23" s="42">
        <f t="shared" si="1"/>
        <v>382877.38412748318</v>
      </c>
      <c r="H23" s="30">
        <f t="shared" si="2"/>
        <v>-3140800.968312636</v>
      </c>
      <c r="J23" s="34"/>
      <c r="K23" s="34"/>
      <c r="L23" s="34"/>
    </row>
    <row r="24" spans="1:12" x14ac:dyDescent="0.2">
      <c r="A24" s="33">
        <v>42705</v>
      </c>
      <c r="B24" s="30">
        <v>921773.4</v>
      </c>
      <c r="D24" s="30">
        <f t="shared" si="0"/>
        <v>222906720.49999997</v>
      </c>
      <c r="F24" s="42">
        <f t="shared" ref="F24:F47" si="4">(((D24+D23)/2)*$B$6)/12</f>
        <v>516776.03898275777</v>
      </c>
      <c r="H24" s="30">
        <f t="shared" si="2"/>
        <v>-3657577.0072953939</v>
      </c>
      <c r="J24" s="34"/>
      <c r="K24" s="34"/>
      <c r="L24" s="34"/>
    </row>
    <row r="25" spans="1:12" x14ac:dyDescent="0.2">
      <c r="A25" s="33">
        <v>42736</v>
      </c>
      <c r="B25" s="30">
        <v>586749.28000000026</v>
      </c>
      <c r="D25" s="30">
        <f t="shared" si="0"/>
        <v>223493469.77999997</v>
      </c>
      <c r="F25" s="42">
        <f t="shared" si="4"/>
        <v>518528.30460618815</v>
      </c>
      <c r="H25" s="30">
        <f t="shared" si="2"/>
        <v>-4176105.3119015819</v>
      </c>
      <c r="J25" s="34"/>
      <c r="K25" s="34"/>
      <c r="L25" s="34"/>
    </row>
    <row r="26" spans="1:12" x14ac:dyDescent="0.2">
      <c r="A26" s="33">
        <v>42767</v>
      </c>
      <c r="B26" s="30">
        <v>25518.759999999951</v>
      </c>
      <c r="D26" s="30">
        <f t="shared" si="0"/>
        <v>223518988.53999996</v>
      </c>
      <c r="F26" s="42">
        <f t="shared" si="4"/>
        <v>519239.50123123126</v>
      </c>
      <c r="H26" s="30">
        <f t="shared" si="2"/>
        <v>-4695344.8131328132</v>
      </c>
      <c r="J26" s="34"/>
      <c r="K26" s="34"/>
      <c r="L26" s="34"/>
    </row>
    <row r="27" spans="1:12" x14ac:dyDescent="0.2">
      <c r="A27" s="33">
        <v>42795</v>
      </c>
      <c r="B27" s="30">
        <v>-356500.79000000493</v>
      </c>
      <c r="D27" s="30">
        <f t="shared" si="0"/>
        <v>223162487.74999997</v>
      </c>
      <c r="F27" s="42">
        <f t="shared" si="4"/>
        <v>518855.04003563151</v>
      </c>
      <c r="H27" s="30">
        <f t="shared" si="2"/>
        <v>-5214199.8531684447</v>
      </c>
      <c r="J27" s="34"/>
      <c r="K27" s="34"/>
      <c r="L27" s="34"/>
    </row>
    <row r="28" spans="1:12" x14ac:dyDescent="0.2">
      <c r="A28" s="33">
        <v>42826</v>
      </c>
      <c r="B28" s="30">
        <v>18450.29</v>
      </c>
      <c r="D28" s="30">
        <f t="shared" si="0"/>
        <v>223180938.03999996</v>
      </c>
      <c r="F28" s="42">
        <f t="shared" si="4"/>
        <v>518462.36826610035</v>
      </c>
      <c r="H28" s="30">
        <f t="shared" si="2"/>
        <v>-5732662.2214345448</v>
      </c>
      <c r="J28" s="34"/>
      <c r="K28" s="34"/>
      <c r="L28" s="34"/>
    </row>
    <row r="29" spans="1:12" x14ac:dyDescent="0.2">
      <c r="A29" s="33">
        <v>42856</v>
      </c>
      <c r="B29" s="30">
        <v>64047.7</v>
      </c>
      <c r="D29" s="30">
        <f t="shared" si="0"/>
        <v>223244985.73999995</v>
      </c>
      <c r="F29" s="42">
        <f t="shared" si="4"/>
        <v>518558.19605430373</v>
      </c>
      <c r="H29" s="30">
        <f t="shared" si="2"/>
        <v>-6251220.4174888488</v>
      </c>
      <c r="J29" s="34"/>
      <c r="K29" s="34"/>
      <c r="L29" s="34"/>
    </row>
    <row r="30" spans="1:12" x14ac:dyDescent="0.2">
      <c r="A30" s="33">
        <v>42887</v>
      </c>
      <c r="B30" s="30">
        <v>64805.460000000006</v>
      </c>
      <c r="D30" s="30">
        <f t="shared" si="0"/>
        <v>223309791.19999996</v>
      </c>
      <c r="F30" s="42">
        <f t="shared" si="4"/>
        <v>518707.86895331409</v>
      </c>
      <c r="H30" s="30">
        <f t="shared" si="2"/>
        <v>-6769928.2864421625</v>
      </c>
      <c r="J30" s="34"/>
      <c r="K30" s="34"/>
      <c r="L30" s="34"/>
    </row>
    <row r="31" spans="1:12" x14ac:dyDescent="0.2">
      <c r="A31" s="33">
        <v>42917</v>
      </c>
      <c r="B31" s="30">
        <v>11505.589999999997</v>
      </c>
      <c r="D31" s="30">
        <f t="shared" si="0"/>
        <v>223321296.78999996</v>
      </c>
      <c r="F31" s="42">
        <f t="shared" si="4"/>
        <v>518796.51013277768</v>
      </c>
      <c r="H31" s="30">
        <f t="shared" si="2"/>
        <v>-7288724.79657494</v>
      </c>
      <c r="J31" s="34"/>
      <c r="K31" s="34"/>
      <c r="L31" s="34"/>
    </row>
    <row r="32" spans="1:12" x14ac:dyDescent="0.2">
      <c r="A32" s="33">
        <v>42948</v>
      </c>
      <c r="B32" s="30">
        <v>6854.29</v>
      </c>
      <c r="D32" s="30">
        <f t="shared" si="0"/>
        <v>223328151.07999995</v>
      </c>
      <c r="F32" s="42">
        <f t="shared" si="4"/>
        <v>518817.83655166469</v>
      </c>
      <c r="H32" s="30">
        <f t="shared" si="2"/>
        <v>-7807542.6331266044</v>
      </c>
      <c r="J32" s="34"/>
      <c r="K32" s="34"/>
      <c r="L32" s="34"/>
    </row>
    <row r="33" spans="1:12" x14ac:dyDescent="0.2">
      <c r="A33" s="33">
        <v>42979</v>
      </c>
      <c r="B33" s="30">
        <v>-42285.950000000004</v>
      </c>
      <c r="D33" s="30">
        <f t="shared" si="0"/>
        <v>223285865.12999997</v>
      </c>
      <c r="F33" s="42">
        <f t="shared" si="4"/>
        <v>518776.67994154402</v>
      </c>
      <c r="H33" s="30">
        <f t="shared" si="2"/>
        <v>-8326319.3130681487</v>
      </c>
      <c r="J33" s="34"/>
      <c r="K33" s="34"/>
      <c r="L33" s="34"/>
    </row>
    <row r="34" spans="1:12" x14ac:dyDescent="0.2">
      <c r="A34" s="33">
        <v>43009</v>
      </c>
      <c r="B34" s="30">
        <v>4624.5599999999995</v>
      </c>
      <c r="D34" s="30">
        <f t="shared" si="0"/>
        <v>223290489.68999997</v>
      </c>
      <c r="F34" s="42">
        <f t="shared" si="4"/>
        <v>518732.93332778569</v>
      </c>
      <c r="H34" s="30">
        <f t="shared" si="2"/>
        <v>-8845052.2463959344</v>
      </c>
      <c r="J34" s="34"/>
      <c r="K34" s="34"/>
      <c r="L34" s="34"/>
    </row>
    <row r="35" spans="1:12" x14ac:dyDescent="0.2">
      <c r="A35" s="33">
        <v>43040</v>
      </c>
      <c r="B35" s="30">
        <v>-131313.72999999998</v>
      </c>
      <c r="D35" s="30">
        <f t="shared" si="0"/>
        <v>223159175.95999998</v>
      </c>
      <c r="F35" s="42">
        <f t="shared" si="4"/>
        <v>518585.77407032478</v>
      </c>
      <c r="H35" s="30">
        <f t="shared" si="2"/>
        <v>-9363638.0204662587</v>
      </c>
      <c r="J35" s="34"/>
      <c r="K35" s="34"/>
      <c r="L35" s="34"/>
    </row>
    <row r="36" spans="1:12" x14ac:dyDescent="0.2">
      <c r="A36" s="33">
        <v>43070</v>
      </c>
      <c r="B36" s="30">
        <v>885.33</v>
      </c>
      <c r="D36" s="30">
        <f t="shared" si="0"/>
        <v>223160061.28999999</v>
      </c>
      <c r="F36" s="42">
        <f t="shared" si="4"/>
        <v>518434.27140837006</v>
      </c>
      <c r="H36" s="30">
        <f t="shared" si="2"/>
        <v>-9882072.2918746285</v>
      </c>
      <c r="J36" s="34"/>
      <c r="K36" s="34"/>
      <c r="L36" s="34"/>
    </row>
    <row r="37" spans="1:12" x14ac:dyDescent="0.2">
      <c r="A37" s="33">
        <v>43101</v>
      </c>
      <c r="B37" s="30">
        <v>15474.380000000001</v>
      </c>
      <c r="D37" s="30">
        <f t="shared" si="0"/>
        <v>223175535.66999999</v>
      </c>
      <c r="F37" s="42">
        <f>(((D37+D36)/2)*$B$6)/12</f>
        <v>518453.27447529259</v>
      </c>
      <c r="H37" s="30">
        <f t="shared" si="2"/>
        <v>-10400525.566349922</v>
      </c>
      <c r="J37" s="34"/>
      <c r="K37" s="34"/>
      <c r="L37" s="34"/>
    </row>
    <row r="38" spans="1:12" x14ac:dyDescent="0.2">
      <c r="A38" s="33">
        <v>43132</v>
      </c>
      <c r="B38" s="30">
        <v>8758.9699999999993</v>
      </c>
      <c r="D38" s="30">
        <f t="shared" si="0"/>
        <v>223184294.63999999</v>
      </c>
      <c r="F38" s="42">
        <f t="shared" si="4"/>
        <v>518481.42338329944</v>
      </c>
      <c r="H38" s="30">
        <f t="shared" si="2"/>
        <v>-10919006.989733221</v>
      </c>
      <c r="J38" s="34"/>
      <c r="K38" s="34"/>
      <c r="L38" s="34"/>
    </row>
    <row r="39" spans="1:12" x14ac:dyDescent="0.2">
      <c r="A39" s="33">
        <v>43160</v>
      </c>
      <c r="B39" s="30">
        <v>0</v>
      </c>
      <c r="D39" s="30">
        <f t="shared" si="0"/>
        <v>223184294.63999999</v>
      </c>
      <c r="F39" s="42">
        <f t="shared" si="4"/>
        <v>518491.59760356881</v>
      </c>
      <c r="H39" s="30">
        <f t="shared" si="2"/>
        <v>-11437498.58733679</v>
      </c>
      <c r="J39" s="34"/>
      <c r="K39" s="34"/>
      <c r="L39" s="34"/>
    </row>
    <row r="40" spans="1:12" x14ac:dyDescent="0.2">
      <c r="A40" s="33">
        <v>43191</v>
      </c>
      <c r="B40" s="30">
        <v>0</v>
      </c>
      <c r="D40" s="30">
        <f t="shared" si="0"/>
        <v>223184294.63999999</v>
      </c>
      <c r="F40" s="42">
        <f t="shared" si="4"/>
        <v>518491.59760356881</v>
      </c>
      <c r="H40" s="30">
        <f t="shared" si="2"/>
        <v>-11955990.184940359</v>
      </c>
      <c r="J40" s="34"/>
      <c r="K40" s="34"/>
      <c r="L40" s="34"/>
    </row>
    <row r="41" spans="1:12" x14ac:dyDescent="0.2">
      <c r="A41" s="33">
        <v>43221</v>
      </c>
      <c r="B41" s="30">
        <v>0</v>
      </c>
      <c r="D41" s="30">
        <f t="shared" si="0"/>
        <v>223184294.63999999</v>
      </c>
      <c r="F41" s="42">
        <f t="shared" si="4"/>
        <v>518491.59760356881</v>
      </c>
      <c r="H41" s="30">
        <f t="shared" si="2"/>
        <v>-12474481.782543927</v>
      </c>
      <c r="J41" s="34"/>
      <c r="K41" s="34"/>
      <c r="L41" s="34"/>
    </row>
    <row r="42" spans="1:12" x14ac:dyDescent="0.2">
      <c r="A42" s="33">
        <v>43252</v>
      </c>
      <c r="B42" s="30">
        <v>0</v>
      </c>
      <c r="D42" s="30">
        <f t="shared" si="0"/>
        <v>223184294.63999999</v>
      </c>
      <c r="F42" s="42">
        <f t="shared" si="4"/>
        <v>518491.59760356881</v>
      </c>
      <c r="H42" s="30">
        <f t="shared" si="2"/>
        <v>-12992973.380147496</v>
      </c>
      <c r="J42" s="34"/>
      <c r="K42" s="34"/>
      <c r="L42" s="34"/>
    </row>
    <row r="43" spans="1:12" x14ac:dyDescent="0.2">
      <c r="A43" s="33">
        <v>43282</v>
      </c>
      <c r="B43" s="30">
        <v>0</v>
      </c>
      <c r="D43" s="30">
        <f t="shared" si="0"/>
        <v>223184294.63999999</v>
      </c>
      <c r="F43" s="42">
        <f t="shared" si="4"/>
        <v>518491.59760356881</v>
      </c>
      <c r="H43" s="30">
        <f t="shared" si="2"/>
        <v>-13511464.977751065</v>
      </c>
      <c r="J43" s="34"/>
      <c r="K43" s="34"/>
      <c r="L43" s="34"/>
    </row>
    <row r="44" spans="1:12" x14ac:dyDescent="0.2">
      <c r="A44" s="33">
        <v>43313</v>
      </c>
      <c r="B44" s="30">
        <v>-32331.209999999995</v>
      </c>
      <c r="D44" s="30">
        <f t="shared" si="0"/>
        <v>223151963.42999998</v>
      </c>
      <c r="F44" s="42">
        <f t="shared" si="4"/>
        <v>518454.04240562714</v>
      </c>
      <c r="H44" s="30">
        <f t="shared" si="2"/>
        <v>-14029919.020156693</v>
      </c>
      <c r="J44" s="34"/>
      <c r="K44" s="34"/>
      <c r="L44" s="34"/>
    </row>
    <row r="45" spans="1:12" x14ac:dyDescent="0.2">
      <c r="A45" s="33">
        <v>43344</v>
      </c>
      <c r="B45" s="30">
        <v>0</v>
      </c>
      <c r="D45" s="30">
        <f t="shared" si="0"/>
        <v>223151963.42999998</v>
      </c>
      <c r="F45" s="42">
        <f t="shared" si="4"/>
        <v>518416.48720768542</v>
      </c>
      <c r="H45" s="30">
        <f t="shared" si="2"/>
        <v>-14548335.507364377</v>
      </c>
      <c r="J45" s="34"/>
      <c r="K45" s="34"/>
      <c r="L45" s="34"/>
    </row>
    <row r="46" spans="1:12" x14ac:dyDescent="0.2">
      <c r="A46" s="33">
        <v>43374</v>
      </c>
      <c r="B46" s="30">
        <v>348.89000000000004</v>
      </c>
      <c r="D46" s="30">
        <f t="shared" si="0"/>
        <v>223152312.31999996</v>
      </c>
      <c r="F46" s="42">
        <f t="shared" si="4"/>
        <v>518416.89247037162</v>
      </c>
      <c r="H46" s="30">
        <f t="shared" si="2"/>
        <v>-15066752.399834748</v>
      </c>
      <c r="J46" s="34"/>
      <c r="K46" s="34"/>
      <c r="L46" s="34"/>
    </row>
    <row r="47" spans="1:12" x14ac:dyDescent="0.2">
      <c r="A47" s="33">
        <v>43405</v>
      </c>
      <c r="B47" s="30">
        <v>-348.89000000000004</v>
      </c>
      <c r="D47" s="30">
        <f t="shared" si="0"/>
        <v>223151963.42999998</v>
      </c>
      <c r="F47" s="42">
        <f t="shared" si="4"/>
        <v>518416.89247037162</v>
      </c>
      <c r="H47" s="30">
        <f t="shared" si="2"/>
        <v>-15585169.292305119</v>
      </c>
      <c r="J47" s="34"/>
      <c r="K47" s="34"/>
      <c r="L47" s="34"/>
    </row>
    <row r="48" spans="1:12" x14ac:dyDescent="0.2">
      <c r="A48" s="33">
        <v>43435</v>
      </c>
      <c r="B48" s="30">
        <v>0</v>
      </c>
      <c r="D48" s="30">
        <f t="shared" si="0"/>
        <v>223151963.42999998</v>
      </c>
      <c r="F48" s="42">
        <f>(((D48+D47)/2)*$B$6)/12</f>
        <v>518416.48720768542</v>
      </c>
      <c r="H48" s="30">
        <f t="shared" si="2"/>
        <v>-16103585.779512804</v>
      </c>
      <c r="J48" s="34"/>
      <c r="K48" s="34"/>
      <c r="L48" s="34"/>
    </row>
    <row r="49" spans="1:12" x14ac:dyDescent="0.2">
      <c r="A49" s="33">
        <v>43466</v>
      </c>
      <c r="B49" s="30">
        <v>0</v>
      </c>
      <c r="D49" s="30">
        <f t="shared" si="0"/>
        <v>223151963.42999998</v>
      </c>
      <c r="F49" s="42">
        <f t="shared" ref="F49:F53" si="5">(((D49+D48)/2)*$B$6)/12</f>
        <v>518416.48720768542</v>
      </c>
      <c r="H49" s="30">
        <f t="shared" si="2"/>
        <v>-16622002.266720489</v>
      </c>
      <c r="J49" s="34"/>
      <c r="K49" s="34"/>
      <c r="L49" s="34"/>
    </row>
    <row r="50" spans="1:12" x14ac:dyDescent="0.2">
      <c r="A50" s="33">
        <v>43497</v>
      </c>
      <c r="B50" s="30">
        <v>0</v>
      </c>
      <c r="D50" s="30">
        <f t="shared" si="0"/>
        <v>223151963.42999998</v>
      </c>
      <c r="F50" s="42">
        <f t="shared" si="5"/>
        <v>518416.48720768542</v>
      </c>
      <c r="H50" s="30">
        <f t="shared" si="2"/>
        <v>-17140418.753928173</v>
      </c>
      <c r="J50" s="34"/>
      <c r="K50" s="34"/>
      <c r="L50" s="34"/>
    </row>
    <row r="51" spans="1:12" x14ac:dyDescent="0.2">
      <c r="A51" s="33">
        <v>43525</v>
      </c>
      <c r="B51" s="30">
        <v>0</v>
      </c>
      <c r="D51" s="30">
        <f t="shared" si="0"/>
        <v>223151963.42999998</v>
      </c>
      <c r="F51" s="42">
        <f t="shared" si="5"/>
        <v>518416.48720768542</v>
      </c>
      <c r="H51" s="30">
        <f t="shared" si="2"/>
        <v>-17658835.241135858</v>
      </c>
      <c r="J51" s="34"/>
      <c r="K51" s="34"/>
      <c r="L51" s="34"/>
    </row>
    <row r="52" spans="1:12" x14ac:dyDescent="0.2">
      <c r="A52" s="33">
        <v>43556</v>
      </c>
      <c r="B52" s="30">
        <v>0</v>
      </c>
      <c r="D52" s="30">
        <f t="shared" si="0"/>
        <v>223151963.42999998</v>
      </c>
      <c r="F52" s="42">
        <f t="shared" si="5"/>
        <v>518416.48720768542</v>
      </c>
      <c r="H52" s="30">
        <f t="shared" si="2"/>
        <v>-18177251.728343543</v>
      </c>
      <c r="J52" s="34"/>
      <c r="K52" s="34"/>
      <c r="L52" s="34"/>
    </row>
    <row r="53" spans="1:12" x14ac:dyDescent="0.2">
      <c r="A53" s="33">
        <v>43586</v>
      </c>
      <c r="B53" s="30">
        <v>3765418.7800000003</v>
      </c>
      <c r="D53" s="30">
        <f t="shared" si="0"/>
        <v>226917382.20999998</v>
      </c>
      <c r="F53" s="42">
        <f t="shared" si="5"/>
        <v>522790.31199235021</v>
      </c>
      <c r="H53" s="30">
        <f t="shared" si="2"/>
        <v>-18700042.040335894</v>
      </c>
      <c r="J53" s="34"/>
      <c r="K53" s="34"/>
      <c r="L53" s="34"/>
    </row>
    <row r="54" spans="1:12" x14ac:dyDescent="0.2">
      <c r="A54" s="33">
        <v>43617</v>
      </c>
      <c r="B54" s="30">
        <v>-261810.12000000008</v>
      </c>
      <c r="D54" s="30">
        <f t="shared" si="0"/>
        <v>226655572.08999997</v>
      </c>
      <c r="F54" s="42">
        <f>(((D54+D53)/2)*$B$6)/12</f>
        <v>526860.02409828326</v>
      </c>
      <c r="H54" s="30">
        <f t="shared" si="2"/>
        <v>-19226902.064434178</v>
      </c>
      <c r="J54" s="34"/>
      <c r="K54" s="34"/>
      <c r="L54" s="34"/>
    </row>
    <row r="55" spans="1:12" x14ac:dyDescent="0.2">
      <c r="A55" s="33"/>
      <c r="B55" s="35">
        <f>SUM(B11:B54)</f>
        <v>226655572.08999997</v>
      </c>
      <c r="D55" s="35">
        <f>D54</f>
        <v>226655572.08999997</v>
      </c>
      <c r="F55" s="51">
        <f>SUM(F11:F54)</f>
        <v>19226902.064434178</v>
      </c>
      <c r="H55" s="35">
        <f>H54</f>
        <v>-19226902.064434178</v>
      </c>
      <c r="J55" s="34"/>
      <c r="K55" s="34"/>
      <c r="L55" s="34"/>
    </row>
    <row r="56" spans="1:12" x14ac:dyDescent="0.2">
      <c r="A56" s="33"/>
      <c r="B56" s="30"/>
      <c r="D56" s="54" t="s">
        <v>27</v>
      </c>
      <c r="E56" s="55"/>
      <c r="F56" s="56"/>
      <c r="G56" s="29"/>
      <c r="H56" s="54" t="s">
        <v>27</v>
      </c>
      <c r="J56" s="34"/>
      <c r="K56" s="34"/>
      <c r="L56" s="34"/>
    </row>
    <row r="57" spans="1:12" x14ac:dyDescent="0.2">
      <c r="A57" s="33"/>
      <c r="B57" s="30"/>
      <c r="D57" s="30"/>
      <c r="F57" s="42"/>
      <c r="H57" s="30"/>
      <c r="J57" s="34"/>
      <c r="K57" s="34"/>
      <c r="L57" s="34"/>
    </row>
    <row r="58" spans="1:12" x14ac:dyDescent="0.2">
      <c r="A58" s="33">
        <v>43647</v>
      </c>
      <c r="B58" s="30">
        <v>699004.48</v>
      </c>
      <c r="D58" s="30">
        <f>D54+B58</f>
        <v>227354576.56999996</v>
      </c>
      <c r="F58" s="42">
        <f>(((D58+D54)/2)*$B$6)/12</f>
        <v>527367.85911988572</v>
      </c>
      <c r="H58" s="30">
        <f>H55-F58</f>
        <v>-19754269.923554063</v>
      </c>
      <c r="J58" s="34"/>
      <c r="K58" s="34"/>
      <c r="L58" s="34"/>
    </row>
    <row r="59" spans="1:12" x14ac:dyDescent="0.2">
      <c r="A59" s="33">
        <v>43678</v>
      </c>
      <c r="B59" s="30">
        <v>0</v>
      </c>
      <c r="D59" s="30">
        <f t="shared" ref="D59:D75" si="6">D58+B59</f>
        <v>227354576.56999996</v>
      </c>
      <c r="F59" s="42">
        <f>(((D59+D58)/2)*$B$6)/12</f>
        <v>528179.80682021973</v>
      </c>
      <c r="H59" s="30">
        <f t="shared" ref="H59:H75" si="7">H58-F59</f>
        <v>-20282449.730374284</v>
      </c>
      <c r="J59" s="34"/>
      <c r="K59" s="34"/>
      <c r="L59" s="34"/>
    </row>
    <row r="60" spans="1:12" x14ac:dyDescent="0.2">
      <c r="A60" s="33">
        <v>43709</v>
      </c>
      <c r="B60" s="30">
        <v>0</v>
      </c>
      <c r="D60" s="30">
        <f t="shared" si="6"/>
        <v>227354576.56999996</v>
      </c>
      <c r="F60" s="42">
        <f>(((D60+D59)/2)*$B$6)/12</f>
        <v>528179.80682021973</v>
      </c>
      <c r="H60" s="30">
        <f t="shared" si="7"/>
        <v>-20810629.537194505</v>
      </c>
      <c r="J60" s="34"/>
      <c r="K60" s="34"/>
      <c r="L60" s="34"/>
    </row>
    <row r="61" spans="1:12" x14ac:dyDescent="0.2">
      <c r="A61" s="33">
        <v>43739</v>
      </c>
      <c r="B61" s="30">
        <v>0</v>
      </c>
      <c r="D61" s="30">
        <f t="shared" si="6"/>
        <v>227354576.56999996</v>
      </c>
      <c r="F61" s="42">
        <f t="shared" ref="F61:F75" si="8">(((D61+D60)/2)*$B$6)/12</f>
        <v>528179.80682021973</v>
      </c>
      <c r="H61" s="30">
        <f t="shared" si="7"/>
        <v>-21338809.344014727</v>
      </c>
      <c r="J61" s="34"/>
      <c r="K61" s="34"/>
      <c r="L61" s="34"/>
    </row>
    <row r="62" spans="1:12" x14ac:dyDescent="0.2">
      <c r="A62" s="33">
        <v>43770</v>
      </c>
      <c r="B62" s="30">
        <v>0</v>
      </c>
      <c r="D62" s="30">
        <f t="shared" si="6"/>
        <v>227354576.56999996</v>
      </c>
      <c r="F62" s="42">
        <f t="shared" si="8"/>
        <v>528179.80682021973</v>
      </c>
      <c r="H62" s="30">
        <f t="shared" si="7"/>
        <v>-21866989.150834948</v>
      </c>
      <c r="J62" s="34"/>
      <c r="K62" s="34"/>
      <c r="L62" s="34"/>
    </row>
    <row r="63" spans="1:12" x14ac:dyDescent="0.2">
      <c r="A63" s="33">
        <v>43800</v>
      </c>
      <c r="B63" s="30">
        <v>0</v>
      </c>
      <c r="D63" s="30">
        <f t="shared" si="6"/>
        <v>227354576.56999996</v>
      </c>
      <c r="F63" s="42">
        <f t="shared" si="8"/>
        <v>528179.80682021973</v>
      </c>
      <c r="H63" s="30">
        <f t="shared" si="7"/>
        <v>-22395168.957655169</v>
      </c>
      <c r="J63" s="34"/>
      <c r="K63" s="34"/>
      <c r="L63" s="34"/>
    </row>
    <row r="64" spans="1:12" x14ac:dyDescent="0.2">
      <c r="A64" s="33">
        <v>43831</v>
      </c>
      <c r="B64" s="30">
        <v>3150.69</v>
      </c>
      <c r="D64" s="30">
        <f t="shared" si="6"/>
        <v>227357727.25999996</v>
      </c>
      <c r="F64" s="42">
        <f t="shared" si="8"/>
        <v>528183.46659003978</v>
      </c>
      <c r="H64" s="30">
        <f t="shared" si="7"/>
        <v>-22923352.424245209</v>
      </c>
      <c r="J64" s="34"/>
      <c r="K64" s="34"/>
      <c r="L64" s="34"/>
    </row>
    <row r="65" spans="1:12" x14ac:dyDescent="0.2">
      <c r="A65" s="33">
        <v>43862</v>
      </c>
      <c r="B65" s="30">
        <v>3150.69</v>
      </c>
      <c r="D65" s="30">
        <f t="shared" si="6"/>
        <v>227360877.94999996</v>
      </c>
      <c r="F65" s="42">
        <f t="shared" si="8"/>
        <v>528190.78612967988</v>
      </c>
      <c r="H65" s="30">
        <f t="shared" si="7"/>
        <v>-23451543.210374888</v>
      </c>
      <c r="J65" s="34"/>
      <c r="K65" s="34"/>
      <c r="L65" s="34"/>
    </row>
    <row r="66" spans="1:12" x14ac:dyDescent="0.2">
      <c r="A66" s="33">
        <v>43891</v>
      </c>
      <c r="B66" s="30">
        <v>3150.6899999999996</v>
      </c>
      <c r="D66" s="30">
        <f t="shared" si="6"/>
        <v>227364028.63999996</v>
      </c>
      <c r="F66" s="42">
        <f t="shared" si="8"/>
        <v>528198.10566931986</v>
      </c>
      <c r="H66" s="30">
        <f t="shared" si="7"/>
        <v>-23979741.316044208</v>
      </c>
      <c r="J66" s="34"/>
      <c r="K66" s="34"/>
      <c r="L66" s="34"/>
    </row>
    <row r="67" spans="1:12" x14ac:dyDescent="0.2">
      <c r="A67" s="33">
        <v>43922</v>
      </c>
      <c r="B67" s="30">
        <v>3150.6900000000005</v>
      </c>
      <c r="D67" s="30">
        <f t="shared" si="6"/>
        <v>227367179.32999995</v>
      </c>
      <c r="F67" s="42">
        <f t="shared" si="8"/>
        <v>528205.42520895984</v>
      </c>
      <c r="H67" s="30">
        <f t="shared" si="7"/>
        <v>-24507946.741253167</v>
      </c>
      <c r="J67" s="34"/>
      <c r="K67" s="34"/>
      <c r="L67" s="34"/>
    </row>
    <row r="68" spans="1:12" x14ac:dyDescent="0.2">
      <c r="A68" s="33">
        <v>43952</v>
      </c>
      <c r="B68" s="30">
        <v>3150.6900000000005</v>
      </c>
      <c r="D68" s="30">
        <f t="shared" si="6"/>
        <v>227370330.01999995</v>
      </c>
      <c r="F68" s="42">
        <f t="shared" si="8"/>
        <v>528212.74474859994</v>
      </c>
      <c r="H68" s="30">
        <f t="shared" si="7"/>
        <v>-25036159.486001767</v>
      </c>
      <c r="J68" s="34"/>
      <c r="K68" s="34"/>
      <c r="L68" s="34"/>
    </row>
    <row r="69" spans="1:12" x14ac:dyDescent="0.2">
      <c r="A69" s="33">
        <v>43983</v>
      </c>
      <c r="B69" s="30">
        <v>4207021.04</v>
      </c>
      <c r="D69" s="30">
        <f t="shared" si="6"/>
        <v>231577351.05999994</v>
      </c>
      <c r="F69" s="42">
        <f t="shared" si="8"/>
        <v>533103.18444103934</v>
      </c>
      <c r="H69" s="30">
        <f t="shared" si="7"/>
        <v>-25569262.670442805</v>
      </c>
      <c r="J69" s="34"/>
      <c r="K69" s="34"/>
      <c r="L69" s="34"/>
    </row>
    <row r="70" spans="1:12" x14ac:dyDescent="0.2">
      <c r="A70" s="33">
        <v>44013</v>
      </c>
      <c r="B70" s="30">
        <v>3150.6899999999987</v>
      </c>
      <c r="D70" s="30">
        <f t="shared" si="6"/>
        <v>231580501.74999994</v>
      </c>
      <c r="F70" s="42">
        <f t="shared" si="8"/>
        <v>537993.62413347873</v>
      </c>
      <c r="H70" s="30">
        <f t="shared" si="7"/>
        <v>-26107256.294576284</v>
      </c>
      <c r="J70" s="34"/>
      <c r="K70" s="34"/>
      <c r="L70" s="34"/>
    </row>
    <row r="71" spans="1:12" x14ac:dyDescent="0.2">
      <c r="A71" s="33">
        <v>44044</v>
      </c>
      <c r="B71" s="30">
        <v>3150.6899999999987</v>
      </c>
      <c r="D71" s="30">
        <f t="shared" si="6"/>
        <v>231583652.43999994</v>
      </c>
      <c r="F71" s="42">
        <f t="shared" si="8"/>
        <v>538000.94367311872</v>
      </c>
      <c r="H71" s="30">
        <f t="shared" si="7"/>
        <v>-26645257.238249402</v>
      </c>
      <c r="J71" s="34"/>
      <c r="K71" s="34"/>
      <c r="L71" s="34"/>
    </row>
    <row r="72" spans="1:12" x14ac:dyDescent="0.2">
      <c r="A72" s="33">
        <v>44075</v>
      </c>
      <c r="B72" s="30">
        <v>3150.6899999999987</v>
      </c>
      <c r="D72" s="30">
        <f t="shared" si="6"/>
        <v>231586803.12999994</v>
      </c>
      <c r="F72" s="42">
        <f t="shared" si="8"/>
        <v>538008.2632127587</v>
      </c>
      <c r="H72" s="30">
        <f t="shared" si="7"/>
        <v>-27183265.501462162</v>
      </c>
      <c r="J72" s="34"/>
      <c r="K72" s="34"/>
      <c r="L72" s="34"/>
    </row>
    <row r="73" spans="1:12" x14ac:dyDescent="0.2">
      <c r="A73" s="33">
        <v>44105</v>
      </c>
      <c r="B73" s="30">
        <v>3150.6899999999987</v>
      </c>
      <c r="D73" s="30">
        <f t="shared" si="6"/>
        <v>231589953.81999993</v>
      </c>
      <c r="F73" s="42">
        <f t="shared" si="8"/>
        <v>538015.5827523988</v>
      </c>
      <c r="H73" s="30">
        <f t="shared" si="7"/>
        <v>-27721281.084214561</v>
      </c>
      <c r="J73" s="34"/>
      <c r="K73" s="34"/>
      <c r="L73" s="34"/>
    </row>
    <row r="74" spans="1:12" x14ac:dyDescent="0.2">
      <c r="A74" s="33">
        <v>44136</v>
      </c>
      <c r="B74" s="30">
        <v>3150.6900000000023</v>
      </c>
      <c r="D74" s="30">
        <f t="shared" si="6"/>
        <v>231593104.50999993</v>
      </c>
      <c r="F74" s="42">
        <f t="shared" si="8"/>
        <v>538022.9022920389</v>
      </c>
      <c r="H74" s="30">
        <f t="shared" si="7"/>
        <v>-28259303.9865066</v>
      </c>
      <c r="J74" s="34"/>
      <c r="K74" s="34"/>
      <c r="L74" s="34"/>
    </row>
    <row r="75" spans="1:12" x14ac:dyDescent="0.2">
      <c r="A75" s="33">
        <v>44166</v>
      </c>
      <c r="B75" s="30">
        <v>3150.739999999998</v>
      </c>
      <c r="D75" s="30">
        <f t="shared" si="6"/>
        <v>231596255.24999994</v>
      </c>
      <c r="F75" s="42">
        <f t="shared" si="8"/>
        <v>538030.22188975778</v>
      </c>
      <c r="H75" s="30">
        <f t="shared" si="7"/>
        <v>-28797334.208396357</v>
      </c>
      <c r="J75" s="34"/>
      <c r="K75" s="34"/>
      <c r="L75" s="34"/>
    </row>
    <row r="76" spans="1:12" x14ac:dyDescent="0.2">
      <c r="A76" s="33"/>
      <c r="B76" s="35">
        <f>SUM(B58:B75)</f>
        <v>4940683.160000002</v>
      </c>
      <c r="D76" s="35">
        <f>D75</f>
        <v>231596255.24999994</v>
      </c>
      <c r="F76" s="51">
        <f>SUM(F58:F75)</f>
        <v>9570432.1439621765</v>
      </c>
      <c r="H76" s="35">
        <f>H75</f>
        <v>-28797334.208396357</v>
      </c>
      <c r="J76" s="34"/>
      <c r="K76" s="34"/>
      <c r="L76" s="34"/>
    </row>
    <row r="77" spans="1:12" x14ac:dyDescent="0.2">
      <c r="D77" s="54" t="s">
        <v>27</v>
      </c>
      <c r="E77" s="55"/>
      <c r="F77" s="55"/>
      <c r="G77" s="29"/>
      <c r="H77" s="54" t="s">
        <v>27</v>
      </c>
      <c r="J77" s="34"/>
      <c r="K77" s="34"/>
      <c r="L77" s="34"/>
    </row>
    <row r="78" spans="1:12" x14ac:dyDescent="0.2">
      <c r="J78" s="34"/>
      <c r="K78" s="34"/>
      <c r="L78" s="34"/>
    </row>
    <row r="81" spans="4:4" x14ac:dyDescent="0.2">
      <c r="D81" s="34"/>
    </row>
  </sheetData>
  <pageMargins left="0.7" right="0.7" top="0.75" bottom="0.75" header="0.3" footer="0.3"/>
  <pageSetup fitToHeight="0" orientation="portrait" r:id="rId1"/>
  <headerFooter>
    <oddHeader>&amp;R&amp;"Arial,Regular"&amp;10Page 8.9.&amp;P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76651F-DFE1-4BA5-B442-D40E106FC915}"/>
</file>

<file path=customXml/itemProps2.xml><?xml version="1.0" encoding="utf-8"?>
<ds:datastoreItem xmlns:ds="http://schemas.openxmlformats.org/officeDocument/2006/customXml" ds:itemID="{BD9D0761-2C13-4FA3-9B39-6984C1544FAF}"/>
</file>

<file path=customXml/itemProps3.xml><?xml version="1.0" encoding="utf-8"?>
<ds:datastoreItem xmlns:ds="http://schemas.openxmlformats.org/officeDocument/2006/customXml" ds:itemID="{CC21E503-7D37-4A28-92B8-7A87BA95D2FF}"/>
</file>

<file path=customXml/itemProps4.xml><?xml version="1.0" encoding="utf-8"?>
<ds:datastoreItem xmlns:ds="http://schemas.openxmlformats.org/officeDocument/2006/customXml" ds:itemID="{99FA6DE2-166F-4892-8D1E-5848545ACD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Page 8.9</vt:lpstr>
      <vt:lpstr>Page 8.9.1 - 8.9.2</vt:lpstr>
      <vt:lpstr>'Page 8.9'!Print_Area</vt:lpstr>
      <vt:lpstr>'Page 8.9.1 - 8.9.2'!Print_Area</vt:lpstr>
      <vt:lpstr>'Page 8.9.1 - 8.9.2'!Print_Titles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2019-11-22T20:20:33Z</dcterms:created>
  <dcterms:modified xsi:type="dcterms:W3CDTF">2019-12-19T23:39:27Z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