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13500" activeTab="0"/>
  </bookViews>
  <sheets>
    <sheet name="JHS-7.01" sheetId="1" r:id="rId1"/>
    <sheet name="JHS-7.02" sheetId="2" r:id="rId2"/>
    <sheet name="JHS-7.03" sheetId="3" r:id="rId3"/>
  </sheets>
  <externalReferences>
    <externalReference r:id="rId6"/>
  </externalReferences>
  <definedNames>
    <definedName name="__123Graph_ECURRENT" hidden="1">#N/A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'JHS-7.03'!$D$19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'JHS-7.01'!$A$1:$C$44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<sst xmlns="http://schemas.openxmlformats.org/spreadsheetml/2006/main" count="52" uniqueCount="34">
  <si>
    <t>PUGET SOUND ENERGY-ELECTRIC</t>
  </si>
  <si>
    <t>GENERAL RATE INCREASE</t>
  </si>
  <si>
    <t>PRO FORMA COST OF CAPITAL</t>
  </si>
  <si>
    <t>CONVERSION FACTOR</t>
  </si>
  <si>
    <t>LINE</t>
  </si>
  <si>
    <t xml:space="preserve"> </t>
  </si>
  <si>
    <t>PRO FORMA</t>
  </si>
  <si>
    <t>COST OF</t>
  </si>
  <si>
    <t>NO.</t>
  </si>
  <si>
    <t>DESCRIPTION</t>
  </si>
  <si>
    <t>CAPITAL %</t>
  </si>
  <si>
    <t>COST %</t>
  </si>
  <si>
    <t>CAPITAL</t>
  </si>
  <si>
    <t>RATE</t>
  </si>
  <si>
    <t>RATE BASE</t>
  </si>
  <si>
    <t>SHORT TERM DEBT</t>
  </si>
  <si>
    <t>BAD DEBTS</t>
  </si>
  <si>
    <t>RATE OF RETURN</t>
  </si>
  <si>
    <t>LONG TERM DEBT</t>
  </si>
  <si>
    <t>ANNUAL FILING FEE</t>
  </si>
  <si>
    <t>PREFERRED</t>
  </si>
  <si>
    <t>OPERATING INCOME REQUIREMENT</t>
  </si>
  <si>
    <t>EQUITY</t>
  </si>
  <si>
    <t>TOTAL</t>
  </si>
  <si>
    <t>SUM OF TAXES OTHER</t>
  </si>
  <si>
    <t>PRO FORMA OPERATING INCOME</t>
  </si>
  <si>
    <t>OPERATING INCOME DEFICIENCY</t>
  </si>
  <si>
    <t>AFTER TAX SHORT TERM DEBT ( (LINE 1)* 65%)</t>
  </si>
  <si>
    <t>AFTER TAX LONG TERM DEBT ( (LINE 2)* 65%)</t>
  </si>
  <si>
    <t>REVENUE REQUIREMENT DEFICIENCY</t>
  </si>
  <si>
    <t>LARGE FIRM WHOLESALE</t>
  </si>
  <si>
    <t>TOTAL AFTER TAX COST OF CAPITAL</t>
  </si>
  <si>
    <t>SALES FROM RESALE-FIRM</t>
  </si>
  <si>
    <t>FOR THE TWELVE MONTHS ENDED DECEMBER 31, 2010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</si>
</sst>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* #,##0.0000_);_(* \(#,##0.0000\);_(* &quot;-&quot;_);_(@_)"/>
    <numFmt numFmtId="179" formatCode="_(* #,##0.000000_);_(* \(#,##0.000000\);_(* &quot;-&quot;_);_(@_)"/>
    <numFmt numFmtId="180" formatCode="#,##0.00000_);[Red]\(#,##0.00000\)"/>
    <numFmt numFmtId="181" formatCode="_(* #,##0.000_);_(* \(#,##0.000\);_(* &quot;-&quot;??_);_(@_)"/>
    <numFmt numFmtId="182" formatCode="_(* #,##0.00000_);_(* \(#,##0.00000\);_(* &quot;-&quot;??_);_(@_)"/>
    <numFmt numFmtId="183" formatCode="_(* #,##0.0000000_);_(* \(#,##0.0000000\);_(* &quot;-&quot;??_);_(@_)"/>
    <numFmt numFmtId="184" formatCode="_(&quot;$&quot;* #,##0.000_);_(&quot;$&quot;* \(#,##0.000\);_(&quot;$&quot;* &quot;-&quot;??_);_(@_)"/>
    <numFmt numFmtId="185" formatCode="_(&quot;$&quot;* #,##0.000_);_(&quot;$&quot;* \(#,##0.000\);_(&quot;$&quot;* &quot;-&quot;???_);_(@_)"/>
    <numFmt numFmtId="186" formatCode="_(&quot;$&quot;* #,##0.000000_);_(&quot;$&quot;* \(#,##0.000000\);_(&quot;$&quot;* &quot;-&quot;??????_);_(@_)"/>
    <numFmt numFmtId="187" formatCode="0.000000"/>
    <numFmt numFmtId="188" formatCode="mm/dd/yy;@"/>
    <numFmt numFmtId="189" formatCode="_(* #,##0.0_);_(* \(#,##0.0\);_(* &quot;-&quot;_);_(@_)"/>
    <numFmt numFmtId="190" formatCode="_(* ###0_);_(* \(###0\);_(* &quot;-&quot;_);_(@_)"/>
    <numFmt numFmtId="191" formatCode="0;[Red]0"/>
    <numFmt numFmtId="192" formatCode="0_);\(0\)"/>
    <numFmt numFmtId="193" formatCode="0.00000%"/>
    <numFmt numFmtId="194" formatCode="&quot;PAGE&quot;\ 0.00"/>
    <numFmt numFmtId="195" formatCode="d\.mmm\.yy"/>
    <numFmt numFmtId="196" formatCode="#,##0.0000000"/>
    <numFmt numFmtId="197" formatCode="#,##0.0000"/>
    <numFmt numFmtId="198" formatCode="#."/>
    <numFmt numFmtId="199" formatCode="_(&quot;$&quot;* #,##0.0000_);_(&quot;$&quot;* \(#,##0.0000\);_(&quot;$&quot;* &quot;-&quot;????_);_(@_)"/>
    <numFmt numFmtId="200" formatCode="&quot;$&quot;#,##0.00"/>
    <numFmt numFmtId="201" formatCode="_(* #,##0.00_);_(* \(#,##0.00\);_(* &quot;-&quot;_);_(@_)"/>
    <numFmt numFmtId="202" formatCode="&quot;$&quot;#,##0;\-&quot;$&quot;#,##0"/>
    <numFmt numFmtId="203" formatCode="0.000000%"/>
    <numFmt numFmtId="204" formatCode="0.000000000"/>
    <numFmt numFmtId="205" formatCode="_([$€-2]* #,##0.00_);_([$€-2]* \(#,##0.00\);_([$€-2]* &quot;-&quot;??_)"/>
    <numFmt numFmtId="206" formatCode="0.00_);\(0.00\)"/>
    <numFmt numFmtId="207" formatCode="#,##0.000"/>
    <numFmt numFmtId="208" formatCode="0000000"/>
    <numFmt numFmtId="209" formatCode="[$-409]d\-mmm\-yy;@"/>
    <numFmt numFmtId="210" formatCode="_(&quot;$&quot;* #,##0.000000_);_(&quot;$&quot;* \(#,##0.000000\);_(&quot;$&quot;* &quot;-&quot;_);_(@_)"/>
    <numFmt numFmtId="211" formatCode="_(&quot;$&quot;* #,##0.00_);_(&quot;$&quot;* \(#,##0.00\);_(&quot;$&quot;* &quot;-&quot;_);_(@_)"/>
    <numFmt numFmtId="212" formatCode="_(* #,##0.00000_);_(* \(#,##0.00000\);_(* &quot;-&quot;_);_(@_)"/>
    <numFmt numFmtId="213" formatCode="#,##0_);[Red]\(#,##0\);&quot; &quot;"/>
    <numFmt numFmtId="214" formatCode="_(* #,##0.0_);_(* \(#,##0.0\);_(* &quot;-&quot;??_);_(@_)"/>
    <numFmt numFmtId="215" formatCode="_(&quot;$&quot;* #,##0.000000_);_(&quot;$&quot;* \(#,##0.000000\);_(&quot;$&quot;* &quot;-&quot;??_);_(@_)"/>
    <numFmt numFmtId="216" formatCode="#,##0.0"/>
    <numFmt numFmtId="217" formatCode="_(* #,##0.00000_);_(* \(#,##0.00000\);_(* &quot;-&quot;?????_);_(@_)"/>
    <numFmt numFmtId="218" formatCode="_(* #,##0.0_);_(* \(#,##0.0\);_(* &quot;-&quot;?_);_(@_)"/>
    <numFmt numFmtId="219" formatCode="_(&quot;$&quot;* #,##0.0_);_(&quot;$&quot;* \(#,##0.0\);_(&quot;$&quot;* &quot;-&quot;?_);_(@_)"/>
  </numFmts>
  <fonts count="62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352">
    <xf numFmtId="187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4" fillId="0" borderId="0">
      <alignment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182" fontId="4" fillId="0" borderId="0">
      <alignment horizontal="left" wrapText="1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1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95" fontId="9" fillId="0" borderId="0" applyFill="0" applyBorder="0" applyAlignment="0">
      <protection/>
    </xf>
    <xf numFmtId="41" fontId="4" fillId="31" borderId="0">
      <alignment/>
      <protection/>
    </xf>
    <xf numFmtId="0" fontId="10" fillId="32" borderId="1" applyNumberFormat="0" applyAlignment="0" applyProtection="0"/>
    <xf numFmtId="0" fontId="10" fillId="32" borderId="1" applyNumberFormat="0" applyAlignment="0" applyProtection="0"/>
    <xf numFmtId="0" fontId="10" fillId="32" borderId="1" applyNumberFormat="0" applyAlignment="0" applyProtection="0"/>
    <xf numFmtId="0" fontId="11" fillId="33" borderId="2" applyNumberFormat="0" applyAlignment="0" applyProtection="0"/>
    <xf numFmtId="0" fontId="11" fillId="33" borderId="2" applyNumberFormat="0" applyAlignment="0" applyProtection="0"/>
    <xf numFmtId="41" fontId="4" fillId="32" borderId="0">
      <alignment/>
      <protection/>
    </xf>
    <xf numFmtId="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98" fontId="17" fillId="0" borderId="0">
      <alignment/>
      <protection locked="0"/>
    </xf>
    <xf numFmtId="0" fontId="15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8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187" fontId="4" fillId="0" borderId="0">
      <alignment/>
      <protection/>
    </xf>
    <xf numFmtId="187" fontId="4" fillId="0" borderId="0">
      <alignment/>
      <protection/>
    </xf>
    <xf numFmtId="187" fontId="4" fillId="0" borderId="0">
      <alignment/>
      <protection/>
    </xf>
    <xf numFmtId="205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38" fontId="24" fillId="32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/>
      <protection/>
    </xf>
    <xf numFmtId="0" fontId="1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>
      <alignment/>
      <protection/>
    </xf>
    <xf numFmtId="4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10" fontId="24" fillId="31" borderId="8" applyNumberFormat="0" applyBorder="0" applyAlignment="0" applyProtection="0"/>
    <xf numFmtId="0" fontId="31" fillId="7" borderId="1" applyNumberFormat="0" applyAlignment="0" applyProtection="0"/>
    <xf numFmtId="41" fontId="32" fillId="37" borderId="9">
      <alignment horizontal="left"/>
      <protection locked="0"/>
    </xf>
    <xf numFmtId="10" fontId="32" fillId="37" borderId="9">
      <alignment horizontal="right"/>
      <protection locked="0"/>
    </xf>
    <xf numFmtId="41" fontId="32" fillId="37" borderId="9">
      <alignment horizontal="left"/>
      <protection locked="0"/>
    </xf>
    <xf numFmtId="0" fontId="24" fillId="32" borderId="0">
      <alignment/>
      <protection/>
    </xf>
    <xf numFmtId="0" fontId="24" fillId="32" borderId="0">
      <alignment/>
      <protection/>
    </xf>
    <xf numFmtId="3" fontId="33" fillId="0" borderId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1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44" fontId="35" fillId="0" borderId="12" applyNumberFormat="0" applyFont="0" applyAlignment="0">
      <protection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37" fontId="37" fillId="0" borderId="0">
      <alignment/>
      <protection/>
    </xf>
    <xf numFmtId="186" fontId="0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8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0" fillId="0" borderId="0">
      <alignment horizontal="left" wrapText="1"/>
      <protection/>
    </xf>
    <xf numFmtId="202" fontId="0" fillId="0" borderId="0">
      <alignment horizontal="left" wrapText="1"/>
      <protection/>
    </xf>
    <xf numFmtId="202" fontId="0" fillId="0" borderId="0">
      <alignment horizontal="left" wrapText="1"/>
      <protection/>
    </xf>
    <xf numFmtId="202" fontId="0" fillId="0" borderId="0">
      <alignment horizontal="left" wrapText="1"/>
      <protection/>
    </xf>
    <xf numFmtId="202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4" fillId="0" borderId="0">
      <alignment horizontal="left" wrapText="1"/>
      <protection/>
    </xf>
    <xf numFmtId="0" fontId="4" fillId="0" borderId="0">
      <alignment/>
      <protection/>
    </xf>
    <xf numFmtId="165" fontId="4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6" fillId="38" borderId="13" applyNumberFormat="0" applyFont="0" applyAlignment="0" applyProtection="0"/>
    <xf numFmtId="0" fontId="40" fillId="32" borderId="14" applyNumberFormat="0" applyAlignment="0" applyProtection="0"/>
    <xf numFmtId="0" fontId="40" fillId="32" borderId="1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9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4" fillId="39" borderId="9">
      <alignment/>
      <protection/>
    </xf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15">
      <alignment horizontal="center"/>
      <protection/>
    </xf>
    <xf numFmtId="3" fontId="39" fillId="0" borderId="0" applyFont="0" applyFill="0" applyBorder="0" applyAlignment="0" applyProtection="0"/>
    <xf numFmtId="0" fontId="39" fillId="40" borderId="0" applyNumberFormat="0" applyFont="0" applyBorder="0" applyAlignment="0" applyProtection="0"/>
    <xf numFmtId="0" fontId="15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3" fontId="42" fillId="0" borderId="0" applyFill="0" applyBorder="0" applyAlignment="0" applyProtection="0"/>
    <xf numFmtId="42" fontId="4" fillId="31" borderId="0">
      <alignment/>
      <protection/>
    </xf>
    <xf numFmtId="42" fontId="4" fillId="31" borderId="16">
      <alignment vertical="center"/>
      <protection/>
    </xf>
    <xf numFmtId="0" fontId="35" fillId="31" borderId="17" applyNumberFormat="0">
      <alignment horizontal="center" vertical="center" wrapText="1"/>
      <protection/>
    </xf>
    <xf numFmtId="0" fontId="35" fillId="31" borderId="17" applyNumberFormat="0">
      <alignment horizontal="center" vertical="center" wrapText="1"/>
      <protection/>
    </xf>
    <xf numFmtId="10" fontId="4" fillId="31" borderId="0">
      <alignment/>
      <protection/>
    </xf>
    <xf numFmtId="10" fontId="4" fillId="31" borderId="0">
      <alignment/>
      <protection/>
    </xf>
    <xf numFmtId="199" fontId="4" fillId="31" borderId="0">
      <alignment/>
      <protection/>
    </xf>
    <xf numFmtId="199" fontId="4" fillId="31" borderId="0">
      <alignment/>
      <protection/>
    </xf>
    <xf numFmtId="42" fontId="4" fillId="31" borderId="0">
      <alignment/>
      <protection/>
    </xf>
    <xf numFmtId="174" fontId="29" fillId="0" borderId="0" applyBorder="0" applyAlignment="0">
      <protection/>
    </xf>
    <xf numFmtId="42" fontId="4" fillId="31" borderId="18">
      <alignment horizontal="left"/>
      <protection/>
    </xf>
    <xf numFmtId="199" fontId="44" fillId="31" borderId="18">
      <alignment horizontal="left"/>
      <protection/>
    </xf>
    <xf numFmtId="174" fontId="29" fillId="0" borderId="0" applyBorder="0" applyAlignment="0">
      <protection/>
    </xf>
    <xf numFmtId="14" fontId="0" fillId="0" borderId="0" applyNumberFormat="0" applyFill="0" applyBorder="0" applyAlignment="0" applyProtection="0"/>
    <xf numFmtId="189" fontId="4" fillId="0" borderId="0" applyFont="0" applyFill="0" applyAlignment="0">
      <protection/>
    </xf>
    <xf numFmtId="189" fontId="4" fillId="0" borderId="0" applyFont="0" applyFill="0" applyAlignment="0">
      <protection/>
    </xf>
    <xf numFmtId="4" fontId="45" fillId="37" borderId="14" applyNumberFormat="0" applyProtection="0">
      <alignment vertical="center"/>
    </xf>
    <xf numFmtId="4" fontId="46" fillId="37" borderId="14" applyNumberFormat="0" applyProtection="0">
      <alignment vertical="center"/>
    </xf>
    <xf numFmtId="4" fontId="45" fillId="37" borderId="14" applyNumberFormat="0" applyProtection="0">
      <alignment horizontal="left" vertical="center" indent="1"/>
    </xf>
    <xf numFmtId="4" fontId="45" fillId="37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3" borderId="14" applyNumberFormat="0" applyProtection="0">
      <alignment horizontal="right" vertical="center"/>
    </xf>
    <xf numFmtId="4" fontId="45" fillId="9" borderId="14" applyNumberFormat="0" applyProtection="0">
      <alignment horizontal="right" vertical="center"/>
    </xf>
    <xf numFmtId="4" fontId="45" fillId="20" borderId="14" applyNumberFormat="0" applyProtection="0">
      <alignment horizontal="right" vertical="center"/>
    </xf>
    <xf numFmtId="4" fontId="45" fillId="11" borderId="14" applyNumberFormat="0" applyProtection="0">
      <alignment horizontal="right" vertical="center"/>
    </xf>
    <xf numFmtId="4" fontId="45" fillId="15" borderId="14" applyNumberFormat="0" applyProtection="0">
      <alignment horizontal="right" vertical="center"/>
    </xf>
    <xf numFmtId="4" fontId="45" fillId="28" borderId="14" applyNumberFormat="0" applyProtection="0">
      <alignment horizontal="right" vertical="center"/>
    </xf>
    <xf numFmtId="4" fontId="45" fillId="24" borderId="14" applyNumberFormat="0" applyProtection="0">
      <alignment horizontal="right" vertical="center"/>
    </xf>
    <xf numFmtId="4" fontId="45" fillId="41" borderId="14" applyNumberFormat="0" applyProtection="0">
      <alignment horizontal="right" vertical="center"/>
    </xf>
    <xf numFmtId="4" fontId="45" fillId="10" borderId="14" applyNumberFormat="0" applyProtection="0">
      <alignment horizontal="right" vertical="center"/>
    </xf>
    <xf numFmtId="4" fontId="47" fillId="42" borderId="14" applyNumberFormat="0" applyProtection="0">
      <alignment horizontal="left" vertical="center" indent="1"/>
    </xf>
    <xf numFmtId="4" fontId="45" fillId="43" borderId="19" applyNumberFormat="0" applyProtection="0">
      <alignment horizontal="left" vertical="center" indent="1"/>
    </xf>
    <xf numFmtId="4" fontId="48" fillId="44" borderId="0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4" fontId="45" fillId="43" borderId="14" applyNumberFormat="0" applyProtection="0">
      <alignment horizontal="left" vertical="center" indent="1"/>
    </xf>
    <xf numFmtId="4" fontId="45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45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3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3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" fillId="31" borderId="8" applyNumberFormat="0">
      <alignment/>
      <protection locked="0"/>
    </xf>
    <xf numFmtId="4" fontId="45" fillId="38" borderId="14" applyNumberFormat="0" applyProtection="0">
      <alignment vertical="center"/>
    </xf>
    <xf numFmtId="4" fontId="46" fillId="38" borderId="14" applyNumberFormat="0" applyProtection="0">
      <alignment vertical="center"/>
    </xf>
    <xf numFmtId="4" fontId="45" fillId="38" borderId="14" applyNumberFormat="0" applyProtection="0">
      <alignment horizontal="left" vertical="center" indent="1"/>
    </xf>
    <xf numFmtId="4" fontId="45" fillId="38" borderId="14" applyNumberFormat="0" applyProtection="0">
      <alignment horizontal="left" vertical="center" indent="1"/>
    </xf>
    <xf numFmtId="4" fontId="45" fillId="43" borderId="14" applyNumberFormat="0" applyProtection="0">
      <alignment horizontal="right" vertical="center"/>
    </xf>
    <xf numFmtId="4" fontId="46" fillId="43" borderId="14" applyNumberFormat="0" applyProtection="0">
      <alignment horizontal="right" vertical="center"/>
    </xf>
    <xf numFmtId="0" fontId="4" fillId="2" borderId="14" applyNumberFormat="0" applyProtection="0">
      <alignment horizontal="left" vertical="center" indent="1"/>
    </xf>
    <xf numFmtId="0" fontId="4" fillId="2" borderId="14" applyNumberFormat="0" applyProtection="0">
      <alignment horizontal="left" vertical="center" indent="1"/>
    </xf>
    <xf numFmtId="0" fontId="49" fillId="0" borderId="0">
      <alignment/>
      <protection/>
    </xf>
    <xf numFmtId="4" fontId="50" fillId="43" borderId="14" applyNumberFormat="0" applyProtection="0">
      <alignment horizontal="right" vertical="center"/>
    </xf>
    <xf numFmtId="39" fontId="4" fillId="46" borderId="0">
      <alignment/>
      <protection/>
    </xf>
    <xf numFmtId="39" fontId="4" fillId="46" borderId="0">
      <alignment/>
      <protection/>
    </xf>
    <xf numFmtId="0" fontId="51" fillId="0" borderId="0" applyNumberFormat="0" applyFill="0" applyBorder="0" applyAlignment="0" applyProtection="0"/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4" fillId="0" borderId="20">
      <alignment/>
      <protection/>
    </xf>
    <xf numFmtId="38" fontId="29" fillId="0" borderId="18">
      <alignment/>
      <protection/>
    </xf>
    <xf numFmtId="39" fontId="0" fillId="47" borderId="0">
      <alignment/>
      <protection/>
    </xf>
    <xf numFmtId="16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4" fontId="4" fillId="0" borderId="0">
      <alignment horizontal="left" wrapText="1"/>
      <protection/>
    </xf>
    <xf numFmtId="209" fontId="4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31" borderId="0">
      <alignment horizontal="left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00" fontId="55" fillId="31" borderId="0">
      <alignment horizontal="left" vertical="center"/>
      <protection/>
    </xf>
    <xf numFmtId="0" fontId="35" fillId="31" borderId="0">
      <alignment horizontal="left" wrapText="1"/>
      <protection/>
    </xf>
    <xf numFmtId="0" fontId="35" fillId="31" borderId="0">
      <alignment horizontal="left" wrapText="1"/>
      <protection/>
    </xf>
    <xf numFmtId="0" fontId="56" fillId="0" borderId="0">
      <alignment horizontal="left" vertical="center"/>
      <protection/>
    </xf>
    <xf numFmtId="0" fontId="13" fillId="0" borderId="21" applyNumberFormat="0" applyFon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15" fillId="0" borderId="23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NumberFormat="1" applyAlignment="1">
      <alignment/>
    </xf>
    <xf numFmtId="0" fontId="59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58" fillId="0" borderId="0" xfId="0" applyNumberFormat="1" applyFont="1" applyFill="1" applyAlignment="1">
      <alignment horizontal="centerContinuous"/>
    </xf>
    <xf numFmtId="0" fontId="59" fillId="0" borderId="0" xfId="0" applyNumberFormat="1" applyFont="1" applyFill="1" applyAlignment="1" applyProtection="1">
      <alignment horizontal="centerContinuous"/>
      <protection locked="0"/>
    </xf>
    <xf numFmtId="18" fontId="58" fillId="0" borderId="0" xfId="0" applyNumberFormat="1" applyFont="1" applyFill="1" applyAlignment="1">
      <alignment horizontal="centerContinuous"/>
    </xf>
    <xf numFmtId="0" fontId="59" fillId="0" borderId="0" xfId="0" applyNumberFormat="1" applyFont="1" applyFill="1" applyAlignment="1">
      <alignment horizontal="centerContinuous"/>
    </xf>
    <xf numFmtId="0" fontId="58" fillId="0" borderId="0" xfId="0" applyNumberFormat="1" applyFont="1" applyFill="1" applyAlignment="1" applyProtection="1">
      <alignment horizontal="centerContinuous"/>
      <protection locked="0"/>
    </xf>
    <xf numFmtId="0" fontId="58" fillId="0" borderId="0" xfId="0" applyNumberFormat="1" applyFont="1" applyFill="1" applyAlignment="1" applyProtection="1">
      <alignment/>
      <protection locked="0"/>
    </xf>
    <xf numFmtId="0" fontId="59" fillId="0" borderId="0" xfId="0" applyNumberFormat="1" applyFont="1" applyFill="1" applyAlignment="1">
      <alignment horizontal="center"/>
    </xf>
    <xf numFmtId="0" fontId="58" fillId="0" borderId="0" xfId="0" applyNumberFormat="1" applyFont="1" applyFill="1" applyAlignment="1">
      <alignment horizontal="center"/>
    </xf>
    <xf numFmtId="0" fontId="59" fillId="0" borderId="17" xfId="0" applyNumberFormat="1" applyFont="1" applyFill="1" applyBorder="1" applyAlignment="1">
      <alignment horizontal="center"/>
    </xf>
    <xf numFmtId="0" fontId="59" fillId="0" borderId="17" xfId="0" applyNumberFormat="1" applyFont="1" applyFill="1" applyBorder="1" applyAlignment="1">
      <alignment horizontal="left"/>
    </xf>
    <xf numFmtId="0" fontId="58" fillId="0" borderId="17" xfId="0" applyNumberFormat="1" applyFont="1" applyFill="1" applyBorder="1" applyAlignment="1">
      <alignment horizontal="center"/>
    </xf>
    <xf numFmtId="0" fontId="59" fillId="0" borderId="17" xfId="0" applyNumberFormat="1" applyFont="1" applyFill="1" applyBorder="1" applyAlignment="1" applyProtection="1">
      <alignment/>
      <protection locked="0"/>
    </xf>
    <xf numFmtId="0" fontId="59" fillId="0" borderId="17" xfId="0" applyNumberFormat="1" applyFont="1" applyFill="1" applyBorder="1" applyAlignment="1">
      <alignment/>
    </xf>
    <xf numFmtId="0" fontId="59" fillId="0" borderId="17" xfId="0" applyNumberFormat="1" applyFont="1" applyFill="1" applyBorder="1" applyAlignment="1">
      <alignment horizontal="right"/>
    </xf>
    <xf numFmtId="0" fontId="58" fillId="0" borderId="0" xfId="0" applyNumberFormat="1" applyFont="1" applyFill="1" applyAlignment="1">
      <alignment horizontal="fill"/>
    </xf>
    <xf numFmtId="0" fontId="58" fillId="0" borderId="0" xfId="0" applyNumberFormat="1" applyFont="1" applyFill="1" applyAlignment="1" quotePrefix="1">
      <alignment horizontal="center"/>
    </xf>
    <xf numFmtId="42" fontId="58" fillId="0" borderId="0" xfId="0" applyNumberFormat="1" applyFont="1" applyFill="1" applyAlignment="1">
      <alignment horizontal="right"/>
    </xf>
    <xf numFmtId="10" fontId="58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 horizontal="left"/>
    </xf>
    <xf numFmtId="187" fontId="58" fillId="0" borderId="0" xfId="0" applyNumberFormat="1" applyFont="1" applyFill="1" applyAlignment="1">
      <alignment/>
    </xf>
    <xf numFmtId="10" fontId="58" fillId="0" borderId="17" xfId="0" applyNumberFormat="1" applyFont="1" applyFill="1" applyBorder="1" applyAlignment="1">
      <alignment/>
    </xf>
    <xf numFmtId="167" fontId="58" fillId="0" borderId="0" xfId="0" applyNumberFormat="1" applyFont="1" applyFill="1" applyAlignment="1">
      <alignment/>
    </xf>
    <xf numFmtId="187" fontId="58" fillId="0" borderId="17" xfId="0" applyNumberFormat="1" applyFont="1" applyFill="1" applyBorder="1" applyAlignment="1">
      <alignment/>
    </xf>
    <xf numFmtId="41" fontId="58" fillId="0" borderId="0" xfId="0" applyNumberFormat="1" applyFont="1" applyFill="1" applyAlignment="1">
      <alignment/>
    </xf>
    <xf numFmtId="10" fontId="58" fillId="0" borderId="0" xfId="0" applyNumberFormat="1" applyFont="1" applyFill="1" applyBorder="1" applyAlignment="1">
      <alignment/>
    </xf>
    <xf numFmtId="187" fontId="58" fillId="0" borderId="0" xfId="0" applyNumberFormat="1" applyFont="1" applyFill="1" applyBorder="1" applyAlignment="1">
      <alignment/>
    </xf>
    <xf numFmtId="171" fontId="58" fillId="0" borderId="0" xfId="0" applyNumberFormat="1" applyFont="1" applyFill="1" applyAlignment="1">
      <alignment/>
    </xf>
    <xf numFmtId="10" fontId="58" fillId="0" borderId="18" xfId="0" applyNumberFormat="1" applyFont="1" applyFill="1" applyBorder="1" applyAlignment="1">
      <alignment/>
    </xf>
    <xf numFmtId="41" fontId="58" fillId="0" borderId="17" xfId="0" applyNumberFormat="1" applyFont="1" applyFill="1" applyBorder="1" applyAlignment="1">
      <alignment/>
    </xf>
    <xf numFmtId="9" fontId="58" fillId="0" borderId="0" xfId="0" applyNumberFormat="1" applyFont="1" applyFill="1" applyAlignment="1">
      <alignment/>
    </xf>
    <xf numFmtId="170" fontId="58" fillId="0" borderId="17" xfId="0" applyNumberFormat="1" applyFont="1" applyFill="1" applyBorder="1" applyAlignment="1" applyProtection="1">
      <alignment/>
      <protection locked="0"/>
    </xf>
    <xf numFmtId="187" fontId="58" fillId="0" borderId="8" xfId="0" applyNumberFormat="1" applyFont="1" applyFill="1" applyBorder="1" applyAlignment="1" applyProtection="1">
      <alignment/>
      <protection locked="0"/>
    </xf>
    <xf numFmtId="41" fontId="58" fillId="0" borderId="0" xfId="0" applyNumberFormat="1" applyFont="1" applyFill="1" applyBorder="1" applyAlignment="1">
      <alignment/>
    </xf>
    <xf numFmtId="41" fontId="58" fillId="0" borderId="0" xfId="1043" applyNumberFormat="1" applyFont="1" applyFill="1" applyBorder="1" applyAlignment="1">
      <alignment/>
    </xf>
    <xf numFmtId="42" fontId="58" fillId="0" borderId="16" xfId="0" applyNumberFormat="1" applyFont="1" applyFill="1" applyBorder="1" applyAlignment="1">
      <alignment/>
    </xf>
    <xf numFmtId="0" fontId="61" fillId="0" borderId="0" xfId="0" applyNumberFormat="1" applyFont="1" applyFill="1" applyAlignment="1">
      <alignment horizontal="left"/>
    </xf>
    <xf numFmtId="42" fontId="58" fillId="0" borderId="0" xfId="0" applyNumberFormat="1" applyFont="1" applyFill="1" applyAlignment="1">
      <alignment/>
    </xf>
    <xf numFmtId="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58" fillId="0" borderId="0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 applyProtection="1">
      <alignment horizontal="centerContinuous"/>
      <protection locked="0"/>
    </xf>
    <xf numFmtId="18" fontId="58" fillId="0" borderId="0" xfId="0" applyNumberFormat="1" applyFont="1" applyFill="1" applyBorder="1" applyAlignment="1">
      <alignment horizontal="centerContinuous"/>
    </xf>
    <xf numFmtId="0" fontId="59" fillId="0" borderId="0" xfId="0" applyNumberFormat="1" applyFont="1" applyFill="1" applyBorder="1" applyAlignment="1">
      <alignment horizontal="centerContinuous"/>
    </xf>
    <xf numFmtId="0" fontId="58" fillId="0" borderId="0" xfId="0" applyNumberFormat="1" applyFont="1" applyFill="1" applyBorder="1" applyAlignment="1" applyProtection="1">
      <alignment horizontal="centerContinuous"/>
      <protection locked="0"/>
    </xf>
    <xf numFmtId="0" fontId="59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left"/>
    </xf>
    <xf numFmtId="42" fontId="61" fillId="0" borderId="0" xfId="0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left"/>
    </xf>
    <xf numFmtId="10" fontId="61" fillId="0" borderId="0" xfId="0" applyNumberFormat="1" applyFont="1" applyFill="1" applyBorder="1" applyAlignment="1">
      <alignment/>
    </xf>
    <xf numFmtId="41" fontId="61" fillId="0" borderId="0" xfId="0" applyNumberFormat="1" applyFont="1" applyFill="1" applyBorder="1" applyAlignment="1">
      <alignment/>
    </xf>
    <xf numFmtId="171" fontId="58" fillId="0" borderId="0" xfId="0" applyNumberFormat="1" applyFont="1" applyFill="1" applyBorder="1" applyAlignment="1">
      <alignment/>
    </xf>
    <xf numFmtId="170" fontId="58" fillId="0" borderId="0" xfId="0" applyNumberFormat="1" applyFont="1" applyFill="1" applyBorder="1" applyAlignment="1" applyProtection="1">
      <alignment/>
      <protection locked="0"/>
    </xf>
    <xf numFmtId="42" fontId="58" fillId="0" borderId="0" xfId="1043" applyNumberFormat="1" applyFont="1" applyFill="1" applyBorder="1" applyAlignment="1">
      <alignment/>
    </xf>
    <xf numFmtId="42" fontId="61" fillId="0" borderId="0" xfId="0" applyNumberFormat="1" applyFont="1" applyFill="1" applyBorder="1" applyAlignment="1">
      <alignment/>
    </xf>
    <xf numFmtId="42" fontId="58" fillId="0" borderId="0" xfId="0" applyNumberFormat="1" applyFont="1" applyFill="1" applyBorder="1" applyAlignment="1">
      <alignment/>
    </xf>
    <xf numFmtId="170" fontId="58" fillId="0" borderId="0" xfId="0" applyNumberFormat="1" applyFont="1" applyFill="1" applyBorder="1" applyAlignment="1">
      <alignment/>
    </xf>
    <xf numFmtId="0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165" fontId="58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</cellXfs>
  <cellStyles count="1338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" xfId="1055"/>
    <cellStyle name="Comma 4 2" xfId="1056"/>
    <cellStyle name="Comma 5" xfId="1057"/>
    <cellStyle name="Comma 6" xfId="1058"/>
    <cellStyle name="Comma 6 2" xfId="1059"/>
    <cellStyle name="Comma 7" xfId="1060"/>
    <cellStyle name="Comma 8" xfId="1061"/>
    <cellStyle name="Comma 9" xfId="1062"/>
    <cellStyle name="Comma0" xfId="1063"/>
    <cellStyle name="Comma0 - Style2" xfId="1064"/>
    <cellStyle name="Comma0 - Style4" xfId="1065"/>
    <cellStyle name="Comma0 - Style5" xfId="1066"/>
    <cellStyle name="Comma0 2" xfId="1067"/>
    <cellStyle name="Comma0 3" xfId="1068"/>
    <cellStyle name="Comma0 4" xfId="1069"/>
    <cellStyle name="Comma0_00COS Ind Allocators" xfId="1070"/>
    <cellStyle name="Comma1 - Style1" xfId="1071"/>
    <cellStyle name="Copied" xfId="1072"/>
    <cellStyle name="COST1" xfId="1073"/>
    <cellStyle name="Curren - Style1" xfId="1074"/>
    <cellStyle name="Curren - Style2" xfId="1075"/>
    <cellStyle name="Curren - Style5" xfId="1076"/>
    <cellStyle name="Curren - Style6" xfId="1077"/>
    <cellStyle name="Currency" xfId="1078"/>
    <cellStyle name="Currency [0]" xfId="1079"/>
    <cellStyle name="Currency 10" xfId="1080"/>
    <cellStyle name="Currency 11" xfId="1081"/>
    <cellStyle name="Currency 12" xfId="1082"/>
    <cellStyle name="Currency 2" xfId="1083"/>
    <cellStyle name="Currency 2 2" xfId="1084"/>
    <cellStyle name="Currency 3" xfId="1085"/>
    <cellStyle name="Currency 4" xfId="1086"/>
    <cellStyle name="Currency 4 2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Currency0 2" xfId="1094"/>
    <cellStyle name="Date" xfId="1095"/>
    <cellStyle name="Date 2" xfId="1096"/>
    <cellStyle name="Date 3" xfId="1097"/>
    <cellStyle name="Date 4" xfId="1098"/>
    <cellStyle name="Emphasis 1" xfId="1099"/>
    <cellStyle name="Emphasis 2" xfId="1100"/>
    <cellStyle name="Emphasis 3" xfId="1101"/>
    <cellStyle name="Entered" xfId="1102"/>
    <cellStyle name="Entered 2" xfId="1103"/>
    <cellStyle name="Entered_JHS-4" xfId="1104"/>
    <cellStyle name="Euro" xfId="1105"/>
    <cellStyle name="Euro 2" xfId="1106"/>
    <cellStyle name="Explanatory Text" xfId="1107"/>
    <cellStyle name="Explanatory Text 2 2" xfId="1108"/>
    <cellStyle name="Fixed" xfId="1109"/>
    <cellStyle name="Fixed3 - Style3" xfId="1110"/>
    <cellStyle name="Followed Hyperlink" xfId="1111"/>
    <cellStyle name="Good" xfId="1112"/>
    <cellStyle name="Good 2 2" xfId="1113"/>
    <cellStyle name="Grey" xfId="1114"/>
    <cellStyle name="Grey 2" xfId="1115"/>
    <cellStyle name="Grey 3" xfId="1116"/>
    <cellStyle name="Grey 4" xfId="1117"/>
    <cellStyle name="Grey_(C) WHE Proforma with ITC cash grant 10 Yr Amort_for deferral_102809" xfId="1118"/>
    <cellStyle name="Header1" xfId="1119"/>
    <cellStyle name="Header2" xfId="1120"/>
    <cellStyle name="Heading 1" xfId="1121"/>
    <cellStyle name="Heading 1 2" xfId="1122"/>
    <cellStyle name="Heading 1 2 2" xfId="1123"/>
    <cellStyle name="Heading 1 3" xfId="1124"/>
    <cellStyle name="Heading 2" xfId="1125"/>
    <cellStyle name="Heading 2 2" xfId="1126"/>
    <cellStyle name="Heading 2 2 2" xfId="1127"/>
    <cellStyle name="Heading 2 3" xfId="1128"/>
    <cellStyle name="Heading 3" xfId="1129"/>
    <cellStyle name="Heading 3 2 2" xfId="1130"/>
    <cellStyle name="Heading 4" xfId="1131"/>
    <cellStyle name="Heading 4 2 2" xfId="1132"/>
    <cellStyle name="Heading1" xfId="1133"/>
    <cellStyle name="Heading2" xfId="1134"/>
    <cellStyle name="Hyperlink" xfId="1135"/>
    <cellStyle name="Input" xfId="1136"/>
    <cellStyle name="Input [yellow]" xfId="1137"/>
    <cellStyle name="Input [yellow] 2" xfId="1138"/>
    <cellStyle name="Input [yellow] 3" xfId="1139"/>
    <cellStyle name="Input [yellow] 4" xfId="1140"/>
    <cellStyle name="Input [yellow]_(C) WHE Proforma with ITC cash grant 10 Yr Amort_for deferral_102809" xfId="1141"/>
    <cellStyle name="Input 2 2" xfId="1142"/>
    <cellStyle name="Input Cells" xfId="1143"/>
    <cellStyle name="Input Cells Percent" xfId="1144"/>
    <cellStyle name="Input Cells_4.34E Mint Farm Deferral" xfId="1145"/>
    <cellStyle name="Lines" xfId="1146"/>
    <cellStyle name="Lines 2" xfId="1147"/>
    <cellStyle name="LINKED" xfId="1148"/>
    <cellStyle name="Linked Cell" xfId="1149"/>
    <cellStyle name="Linked Cell 2 2" xfId="1150"/>
    <cellStyle name="modified border" xfId="1151"/>
    <cellStyle name="modified border 2" xfId="1152"/>
    <cellStyle name="modified border 3" xfId="1153"/>
    <cellStyle name="modified border 4" xfId="1154"/>
    <cellStyle name="modified border_4.34E Mint Farm Deferral" xfId="1155"/>
    <cellStyle name="modified border1" xfId="1156"/>
    <cellStyle name="modified border1 2" xfId="1157"/>
    <cellStyle name="modified border1 3" xfId="1158"/>
    <cellStyle name="modified border1 4" xfId="1159"/>
    <cellStyle name="modified border1_4.34E Mint Farm Deferral" xfId="1160"/>
    <cellStyle name="Neutral" xfId="1161"/>
    <cellStyle name="Neutral 2 2" xfId="1162"/>
    <cellStyle name="no dec" xfId="1163"/>
    <cellStyle name="Normal - Style1" xfId="1164"/>
    <cellStyle name="Normal - Style1 2" xfId="1165"/>
    <cellStyle name="Normal - Style1 3" xfId="1166"/>
    <cellStyle name="Normal - Style1 4" xfId="1167"/>
    <cellStyle name="Normal - Style1_(C) WHE Proforma with ITC cash grant 10 Yr Amort_for deferral_102809" xfId="1168"/>
    <cellStyle name="Normal 10" xfId="1169"/>
    <cellStyle name="Normal 10 2" xfId="1170"/>
    <cellStyle name="Normal 10 3" xfId="1171"/>
    <cellStyle name="Normal 10_04.07E Wild Horse Wind Expansion" xfId="1172"/>
    <cellStyle name="Normal 11" xfId="1173"/>
    <cellStyle name="Normal 12" xfId="1174"/>
    <cellStyle name="Normal 13" xfId="1175"/>
    <cellStyle name="Normal 14" xfId="1176"/>
    <cellStyle name="Normal 15" xfId="1177"/>
    <cellStyle name="Normal 16" xfId="1178"/>
    <cellStyle name="Normal 17" xfId="1179"/>
    <cellStyle name="Normal 18" xfId="1180"/>
    <cellStyle name="Normal 19" xfId="1181"/>
    <cellStyle name="Normal 2" xfId="1182"/>
    <cellStyle name="Normal 2 2" xfId="1183"/>
    <cellStyle name="Normal 2 2 2" xfId="1184"/>
    <cellStyle name="Normal 2 2 3" xfId="1185"/>
    <cellStyle name="Normal 2 3" xfId="1186"/>
    <cellStyle name="Normal 2 4" xfId="1187"/>
    <cellStyle name="Normal 2 5" xfId="1188"/>
    <cellStyle name="Normal 2 6" xfId="1189"/>
    <cellStyle name="Normal 2 7" xfId="1190"/>
    <cellStyle name="Normal 2 8" xfId="1191"/>
    <cellStyle name="Normal 2_16.37E Wild Horse Expansion DeferralRevwrkingfile SF" xfId="1192"/>
    <cellStyle name="Normal 20" xfId="1193"/>
    <cellStyle name="Normal 21" xfId="1194"/>
    <cellStyle name="Normal 22" xfId="1195"/>
    <cellStyle name="Normal 23" xfId="1196"/>
    <cellStyle name="Normal 24" xfId="1197"/>
    <cellStyle name="Normal 25" xfId="1198"/>
    <cellStyle name="Normal 26" xfId="1199"/>
    <cellStyle name="Normal 27" xfId="1200"/>
    <cellStyle name="Normal 28" xfId="1201"/>
    <cellStyle name="Normal 29" xfId="1202"/>
    <cellStyle name="Normal 3" xfId="1203"/>
    <cellStyle name="Normal 3 2" xfId="1204"/>
    <cellStyle name="Normal 3 3" xfId="1205"/>
    <cellStyle name="Normal 30" xfId="1206"/>
    <cellStyle name="Normal 31" xfId="1207"/>
    <cellStyle name="Normal 32" xfId="1208"/>
    <cellStyle name="Normal 33" xfId="1209"/>
    <cellStyle name="Normal 34" xfId="1210"/>
    <cellStyle name="Normal 35" xfId="1211"/>
    <cellStyle name="Normal 36" xfId="1212"/>
    <cellStyle name="Normal 37" xfId="1213"/>
    <cellStyle name="Normal 38" xfId="1214"/>
    <cellStyle name="Normal 39" xfId="1215"/>
    <cellStyle name="Normal 4" xfId="1216"/>
    <cellStyle name="Normal 4 2" xfId="1217"/>
    <cellStyle name="Normal 5" xfId="1218"/>
    <cellStyle name="Normal 6" xfId="1219"/>
    <cellStyle name="Normal 7" xfId="1220"/>
    <cellStyle name="Normal 8" xfId="1221"/>
    <cellStyle name="Normal 9" xfId="1222"/>
    <cellStyle name="Note" xfId="1223"/>
    <cellStyle name="Note 10" xfId="1224"/>
    <cellStyle name="Note 11" xfId="1225"/>
    <cellStyle name="Note 12" xfId="1226"/>
    <cellStyle name="Note 2" xfId="1227"/>
    <cellStyle name="Note 2 2" xfId="1228"/>
    <cellStyle name="Note 3" xfId="1229"/>
    <cellStyle name="Note 4" xfId="1230"/>
    <cellStyle name="Note 5" xfId="1231"/>
    <cellStyle name="Note 6" xfId="1232"/>
    <cellStyle name="Note 7" xfId="1233"/>
    <cellStyle name="Note 8" xfId="1234"/>
    <cellStyle name="Note 9" xfId="1235"/>
    <cellStyle name="Output" xfId="1236"/>
    <cellStyle name="Output 2 2" xfId="1237"/>
    <cellStyle name="Percen - Style1" xfId="1238"/>
    <cellStyle name="Percen - Style2" xfId="1239"/>
    <cellStyle name="Percen - Style3" xfId="1240"/>
    <cellStyle name="Percent" xfId="1241"/>
    <cellStyle name="Percent [2]" xfId="1242"/>
    <cellStyle name="Percent [2] 2" xfId="1243"/>
    <cellStyle name="Percent 2" xfId="1244"/>
    <cellStyle name="Percent 2 2" xfId="1245"/>
    <cellStyle name="Percent 3" xfId="1246"/>
    <cellStyle name="Percent 3 2" xfId="1247"/>
    <cellStyle name="Percent 4" xfId="1248"/>
    <cellStyle name="Percent 4 2" xfId="1249"/>
    <cellStyle name="Percent 5" xfId="1250"/>
    <cellStyle name="Percent 6" xfId="1251"/>
    <cellStyle name="Percent 6 2" xfId="1252"/>
    <cellStyle name="Percent 7" xfId="1253"/>
    <cellStyle name="Percent 8" xfId="1254"/>
    <cellStyle name="Processing" xfId="1255"/>
    <cellStyle name="PSChar" xfId="1256"/>
    <cellStyle name="PSDate" xfId="1257"/>
    <cellStyle name="PSDec" xfId="1258"/>
    <cellStyle name="PSHeading" xfId="1259"/>
    <cellStyle name="PSInt" xfId="1260"/>
    <cellStyle name="PSSpacer" xfId="1261"/>
    <cellStyle name="purple - Style8" xfId="1262"/>
    <cellStyle name="RED" xfId="1263"/>
    <cellStyle name="Red - Style7" xfId="1264"/>
    <cellStyle name="RED_04 07E Wild Horse Wind Expansion (C) (2)" xfId="1265"/>
    <cellStyle name="Report" xfId="1266"/>
    <cellStyle name="Report Bar" xfId="1267"/>
    <cellStyle name="Report Heading" xfId="1268"/>
    <cellStyle name="Report Heading 2" xfId="1269"/>
    <cellStyle name="Report Percent" xfId="1270"/>
    <cellStyle name="Report Percent 2" xfId="1271"/>
    <cellStyle name="Report Unit Cost" xfId="1272"/>
    <cellStyle name="Report Unit Cost 2" xfId="1273"/>
    <cellStyle name="Report_Adj Bench DR 3 for Initial Briefs (Electric)" xfId="1274"/>
    <cellStyle name="Reports" xfId="1275"/>
    <cellStyle name="Reports Total" xfId="1276"/>
    <cellStyle name="Reports Unit Cost Total" xfId="1277"/>
    <cellStyle name="Reports_16.37E Wild Horse Expansion DeferralRevwrkingfile SF" xfId="1278"/>
    <cellStyle name="RevList" xfId="1279"/>
    <cellStyle name="round100" xfId="1280"/>
    <cellStyle name="round100 2" xfId="1281"/>
    <cellStyle name="SAPBEXaggData" xfId="1282"/>
    <cellStyle name="SAPBEXaggDataEmph" xfId="1283"/>
    <cellStyle name="SAPBEXaggItem" xfId="1284"/>
    <cellStyle name="SAPBEXaggItemX" xfId="1285"/>
    <cellStyle name="SAPBEXchaText" xfId="1286"/>
    <cellStyle name="SAPBEXexcBad7" xfId="1287"/>
    <cellStyle name="SAPBEXexcBad8" xfId="1288"/>
    <cellStyle name="SAPBEXexcBad9" xfId="1289"/>
    <cellStyle name="SAPBEXexcCritical4" xfId="1290"/>
    <cellStyle name="SAPBEXexcCritical5" xfId="1291"/>
    <cellStyle name="SAPBEXexcCritical6" xfId="1292"/>
    <cellStyle name="SAPBEXexcGood1" xfId="1293"/>
    <cellStyle name="SAPBEXexcGood2" xfId="1294"/>
    <cellStyle name="SAPBEXexcGood3" xfId="1295"/>
    <cellStyle name="SAPBEXfilterDrill" xfId="1296"/>
    <cellStyle name="SAPBEXfilterItem" xfId="1297"/>
    <cellStyle name="SAPBEXfilterText" xfId="1298"/>
    <cellStyle name="SAPBEXformats" xfId="1299"/>
    <cellStyle name="SAPBEXheaderItem" xfId="1300"/>
    <cellStyle name="SAPBEXheaderText" xfId="1301"/>
    <cellStyle name="SAPBEXHLevel0" xfId="1302"/>
    <cellStyle name="SAPBEXHLevel0X" xfId="1303"/>
    <cellStyle name="SAPBEXHLevel1" xfId="1304"/>
    <cellStyle name="SAPBEXHLevel1X" xfId="1305"/>
    <cellStyle name="SAPBEXHLevel2" xfId="1306"/>
    <cellStyle name="SAPBEXHLevel2X" xfId="1307"/>
    <cellStyle name="SAPBEXHLevel3" xfId="1308"/>
    <cellStyle name="SAPBEXHLevel3X" xfId="1309"/>
    <cellStyle name="SAPBEXinputData" xfId="1310"/>
    <cellStyle name="SAPBEXresData" xfId="1311"/>
    <cellStyle name="SAPBEXresDataEmph" xfId="1312"/>
    <cellStyle name="SAPBEXresItem" xfId="1313"/>
    <cellStyle name="SAPBEXresItemX" xfId="1314"/>
    <cellStyle name="SAPBEXstdData" xfId="1315"/>
    <cellStyle name="SAPBEXstdDataEmph" xfId="1316"/>
    <cellStyle name="SAPBEXstdItem" xfId="1317"/>
    <cellStyle name="SAPBEXstdItemX" xfId="1318"/>
    <cellStyle name="SAPBEXtitle" xfId="1319"/>
    <cellStyle name="SAPBEXundefined" xfId="1320"/>
    <cellStyle name="shade" xfId="1321"/>
    <cellStyle name="shade 2" xfId="1322"/>
    <cellStyle name="Sheet Title" xfId="1323"/>
    <cellStyle name="StmtTtl1" xfId="1324"/>
    <cellStyle name="StmtTtl1 2" xfId="1325"/>
    <cellStyle name="StmtTtl1 3" xfId="1326"/>
    <cellStyle name="StmtTtl1 4" xfId="1327"/>
    <cellStyle name="StmtTtl1_(C) WHE Proforma with ITC cash grant 10 Yr Amort_for deferral_102809" xfId="1328"/>
    <cellStyle name="StmtTtl2" xfId="1329"/>
    <cellStyle name="STYL1 - Style1" xfId="1330"/>
    <cellStyle name="Style 1" xfId="1331"/>
    <cellStyle name="Style 1 2" xfId="1332"/>
    <cellStyle name="Style 1 3" xfId="1333"/>
    <cellStyle name="Style 1 4" xfId="1334"/>
    <cellStyle name="Style 1 5" xfId="1335"/>
    <cellStyle name="Style 1_04.07E Wild Horse Wind Expansion" xfId="1336"/>
    <cellStyle name="Subtotal" xfId="1337"/>
    <cellStyle name="Sub-total" xfId="1338"/>
    <cellStyle name="Title" xfId="1339"/>
    <cellStyle name="Title 2 2" xfId="1340"/>
    <cellStyle name="Title: Major" xfId="1341"/>
    <cellStyle name="Title: Minor" xfId="1342"/>
    <cellStyle name="Title: Minor 2" xfId="1343"/>
    <cellStyle name="Title: Worksheet" xfId="1344"/>
    <cellStyle name="Total" xfId="1345"/>
    <cellStyle name="Total 2" xfId="1346"/>
    <cellStyle name="Total 2 2" xfId="1347"/>
    <cellStyle name="Total 3" xfId="1348"/>
    <cellStyle name="Total4 - Style4" xfId="1349"/>
    <cellStyle name="Warning Text" xfId="1350"/>
    <cellStyle name="Warning Text 2 2" xfId="1351"/>
  </cellStyles>
  <dxfs count="2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4"/>
  <sheetViews>
    <sheetView tabSelected="1" zoomScalePageLayoutView="0" workbookViewId="0" topLeftCell="A1">
      <pane xSplit="1" ySplit="1" topLeftCell="B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B43" sqref="B43"/>
    </sheetView>
  </sheetViews>
  <sheetFormatPr defaultColWidth="14.66015625" defaultRowHeight="10.5"/>
  <cols>
    <col min="1" max="1" width="6.66015625" style="2" customWidth="1"/>
    <col min="2" max="2" width="64.5" style="2" customWidth="1"/>
    <col min="3" max="3" width="20.66015625" style="2" customWidth="1"/>
  </cols>
  <sheetData>
    <row r="1" spans="1:3" s="67" customFormat="1" ht="12.75">
      <c r="A1" s="44"/>
      <c r="B1" s="44"/>
      <c r="C1" s="44"/>
    </row>
    <row r="2" spans="1:3" s="67" customFormat="1" ht="12.75">
      <c r="A2" s="43"/>
      <c r="B2" s="44"/>
      <c r="C2" s="42"/>
    </row>
    <row r="3" spans="1:3" s="67" customFormat="1" ht="12.75">
      <c r="A3" s="43"/>
      <c r="B3" s="44"/>
      <c r="C3" s="42"/>
    </row>
    <row r="4" spans="1:3" s="67" customFormat="1" ht="15.75">
      <c r="A4" s="45"/>
      <c r="B4" s="46"/>
      <c r="C4" s="42"/>
    </row>
    <row r="5" spans="1:3" s="4" customFormat="1" ht="12.75">
      <c r="A5" s="6" t="s">
        <v>0</v>
      </c>
      <c r="B5" s="5"/>
      <c r="C5" s="7"/>
    </row>
    <row r="6" spans="1:3" s="4" customFormat="1" ht="12.75">
      <c r="A6" s="6" t="s">
        <v>1</v>
      </c>
      <c r="B6" s="5"/>
      <c r="C6" s="5"/>
    </row>
    <row r="7" spans="1:3" ht="12.75">
      <c r="A7" s="8" t="s">
        <v>33</v>
      </c>
      <c r="B7" s="5"/>
      <c r="C7" s="5"/>
    </row>
    <row r="8" spans="1:3" ht="12.75">
      <c r="A8" s="6" t="s">
        <v>1</v>
      </c>
      <c r="B8" s="9"/>
      <c r="C8" s="5"/>
    </row>
    <row r="10" spans="1:3" ht="12.75">
      <c r="A10" s="11" t="s">
        <v>4</v>
      </c>
      <c r="C10" s="12" t="s">
        <v>5</v>
      </c>
    </row>
    <row r="11" spans="1:3" ht="12.75">
      <c r="A11" s="13" t="s">
        <v>8</v>
      </c>
      <c r="B11" s="14" t="s">
        <v>9</v>
      </c>
      <c r="C11" s="15" t="s">
        <v>5</v>
      </c>
    </row>
    <row r="13" spans="1:3" ht="12.75">
      <c r="A13" s="12">
        <v>1</v>
      </c>
      <c r="B13" s="2" t="s">
        <v>14</v>
      </c>
      <c r="C13" s="21">
        <v>4904756946</v>
      </c>
    </row>
    <row r="14" spans="1:3" ht="12.75">
      <c r="A14" s="12">
        <f aca="true" t="shared" si="0" ref="A14:A25">A13+1</f>
        <v>2</v>
      </c>
      <c r="B14" s="23" t="s">
        <v>17</v>
      </c>
      <c r="C14" s="25">
        <f>'JHS-7.02'!E16</f>
        <v>0.0842</v>
      </c>
    </row>
    <row r="15" spans="1:2" ht="12.75">
      <c r="A15" s="12">
        <f t="shared" si="0"/>
        <v>3</v>
      </c>
      <c r="B15" s="23"/>
    </row>
    <row r="16" spans="1:3" ht="12.75">
      <c r="A16" s="12">
        <f t="shared" si="0"/>
        <v>4</v>
      </c>
      <c r="B16" s="2" t="s">
        <v>21</v>
      </c>
      <c r="C16" s="28">
        <f>+C13*C14</f>
        <v>412980534.85319996</v>
      </c>
    </row>
    <row r="17" spans="1:3" ht="12.75">
      <c r="A17" s="12">
        <f t="shared" si="0"/>
        <v>5</v>
      </c>
      <c r="C17" s="31"/>
    </row>
    <row r="18" spans="1:3" ht="12.75">
      <c r="A18" s="12">
        <f t="shared" si="0"/>
        <v>6</v>
      </c>
      <c r="B18" s="23" t="s">
        <v>25</v>
      </c>
      <c r="C18" s="33">
        <v>312868894.4113922</v>
      </c>
    </row>
    <row r="19" spans="1:3" ht="12.75">
      <c r="A19" s="12">
        <f t="shared" si="0"/>
        <v>7</v>
      </c>
      <c r="B19" s="23" t="s">
        <v>26</v>
      </c>
      <c r="C19" s="28">
        <f>+C16-C18+0.5</f>
        <v>100111640.94180775</v>
      </c>
    </row>
    <row r="20" spans="1:3" ht="12.75">
      <c r="A20" s="12">
        <f t="shared" si="0"/>
        <v>8</v>
      </c>
      <c r="C20" s="31"/>
    </row>
    <row r="21" spans="1:3" ht="12.75">
      <c r="A21" s="12">
        <f t="shared" si="0"/>
        <v>9</v>
      </c>
      <c r="B21" s="2" t="s">
        <v>3</v>
      </c>
      <c r="C21" s="35">
        <f>+'JHS-7.03'!E20</f>
        <v>0.620749</v>
      </c>
    </row>
    <row r="22" spans="1:3" ht="12.75">
      <c r="A22" s="12">
        <f t="shared" si="0"/>
        <v>10</v>
      </c>
      <c r="B22" s="2" t="s">
        <v>29</v>
      </c>
      <c r="C22" s="37">
        <f>ROUND(+C19/C21,0)</f>
        <v>161275557</v>
      </c>
    </row>
    <row r="23" spans="1:3" ht="12.75">
      <c r="A23" s="12">
        <f t="shared" si="0"/>
        <v>11</v>
      </c>
      <c r="B23" s="23" t="s">
        <v>30</v>
      </c>
      <c r="C23" s="38">
        <v>429485.3859189963</v>
      </c>
    </row>
    <row r="24" spans="1:3" ht="12.75">
      <c r="A24" s="12">
        <f t="shared" si="0"/>
        <v>12</v>
      </c>
      <c r="B24" s="23" t="s">
        <v>32</v>
      </c>
      <c r="C24" s="38">
        <v>164929.61408100382</v>
      </c>
    </row>
    <row r="25" spans="1:3" ht="13.5" thickBot="1">
      <c r="A25" s="12">
        <f t="shared" si="0"/>
        <v>13</v>
      </c>
      <c r="B25" s="2" t="s">
        <v>29</v>
      </c>
      <c r="C25" s="39">
        <f>+C22-C24-C23</f>
        <v>160681142</v>
      </c>
    </row>
    <row r="26" ht="13.5" thickTop="1"/>
    <row r="47" spans="1:3" ht="13.5" customHeight="1">
      <c r="A47" s="12"/>
      <c r="C47" s="29"/>
    </row>
    <row r="72" ht="12.75">
      <c r="A72" s="12"/>
    </row>
    <row r="73" spans="1:3" ht="13.5">
      <c r="A73" s="12"/>
      <c r="B73" s="40"/>
      <c r="C73" s="41"/>
    </row>
    <row r="74" spans="1:3" ht="13.5">
      <c r="A74" s="12"/>
      <c r="B74" s="40"/>
      <c r="C74" s="42"/>
    </row>
    <row r="75" spans="1:3" ht="12.75">
      <c r="A75" s="43"/>
      <c r="B75" s="44"/>
      <c r="C75" s="42"/>
    </row>
    <row r="76" spans="1:3" ht="15.75">
      <c r="A76" s="45"/>
      <c r="B76" s="46"/>
      <c r="C76" s="42"/>
    </row>
    <row r="77" spans="1:3" ht="12.75">
      <c r="A77" s="47"/>
      <c r="B77" s="46"/>
      <c r="C77" s="48"/>
    </row>
    <row r="78" spans="1:3" ht="12.75">
      <c r="A78" s="47"/>
      <c r="B78" s="46"/>
      <c r="C78" s="46"/>
    </row>
    <row r="79" spans="1:3" ht="12.75">
      <c r="A79" s="49"/>
      <c r="B79" s="46"/>
      <c r="C79" s="46"/>
    </row>
    <row r="80" spans="1:3" ht="12.75">
      <c r="A80" s="47"/>
      <c r="B80" s="50"/>
      <c r="C80" s="46"/>
    </row>
    <row r="81" spans="1:3" ht="12.75">
      <c r="A81" s="44"/>
      <c r="B81" s="44"/>
      <c r="C81" s="44"/>
    </row>
    <row r="82" spans="1:3" ht="12.75">
      <c r="A82" s="51"/>
      <c r="B82" s="44"/>
      <c r="C82" s="52"/>
    </row>
    <row r="83" spans="1:3" ht="12.75">
      <c r="A83" s="51"/>
      <c r="B83" s="53"/>
      <c r="C83" s="52"/>
    </row>
    <row r="84" spans="1:3" ht="12.75">
      <c r="A84" s="44"/>
      <c r="B84" s="44"/>
      <c r="C84" s="44"/>
    </row>
    <row r="85" spans="1:3" ht="13.5">
      <c r="A85" s="52"/>
      <c r="B85" s="44"/>
      <c r="C85" s="54"/>
    </row>
    <row r="86" spans="1:3" ht="13.5">
      <c r="A86" s="52"/>
      <c r="B86" s="55"/>
      <c r="C86" s="56"/>
    </row>
    <row r="87" spans="1:3" ht="12.75">
      <c r="A87" s="52"/>
      <c r="B87" s="55"/>
      <c r="C87" s="44"/>
    </row>
    <row r="88" spans="1:3" ht="13.5">
      <c r="A88" s="52"/>
      <c r="B88" s="44"/>
      <c r="C88" s="57"/>
    </row>
    <row r="89" spans="1:3" ht="12.75">
      <c r="A89" s="52"/>
      <c r="B89" s="44"/>
      <c r="C89" s="58"/>
    </row>
    <row r="90" spans="1:3" ht="13.5">
      <c r="A90" s="52"/>
      <c r="B90" s="55"/>
      <c r="C90" s="57"/>
    </row>
    <row r="91" spans="1:3" ht="13.5">
      <c r="A91" s="52"/>
      <c r="B91" s="55"/>
      <c r="C91" s="57"/>
    </row>
    <row r="92" spans="1:3" ht="12.75">
      <c r="A92" s="52"/>
      <c r="B92" s="44"/>
      <c r="C92" s="58"/>
    </row>
    <row r="93" spans="1:3" ht="12.75">
      <c r="A93" s="52"/>
      <c r="B93" s="44"/>
      <c r="C93" s="59"/>
    </row>
    <row r="94" spans="1:3" ht="13.5">
      <c r="A94" s="52"/>
      <c r="B94" s="44"/>
      <c r="C94" s="57"/>
    </row>
    <row r="95" spans="1:3" ht="12.75">
      <c r="A95" s="52"/>
      <c r="B95" s="55"/>
      <c r="C95" s="38"/>
    </row>
    <row r="96" spans="1:3" ht="12.75">
      <c r="A96" s="52"/>
      <c r="B96" s="55"/>
      <c r="C96" s="60"/>
    </row>
    <row r="97" spans="1:3" ht="13.5">
      <c r="A97" s="52"/>
      <c r="B97" s="44"/>
      <c r="C97" s="61"/>
    </row>
    <row r="98" spans="1:3" ht="12.75">
      <c r="A98" s="52"/>
      <c r="B98" s="44"/>
      <c r="C98" s="62"/>
    </row>
    <row r="99" spans="1:3" ht="12.75">
      <c r="A99" s="44"/>
      <c r="B99" s="44"/>
      <c r="C99" s="44"/>
    </row>
    <row r="100" spans="1:3" ht="12.75">
      <c r="A100" s="52"/>
      <c r="B100" s="44"/>
      <c r="C100" s="62"/>
    </row>
    <row r="101" spans="1:3" ht="12.75">
      <c r="A101" s="52"/>
      <c r="B101" s="55"/>
      <c r="C101" s="29"/>
    </row>
    <row r="102" spans="1:3" ht="12.75">
      <c r="A102" s="52"/>
      <c r="B102" s="55"/>
      <c r="C102" s="44"/>
    </row>
    <row r="103" spans="1:3" ht="12.75">
      <c r="A103" s="52"/>
      <c r="B103" s="44"/>
      <c r="C103" s="37"/>
    </row>
    <row r="104" spans="1:3" ht="12.75">
      <c r="A104" s="52"/>
      <c r="B104" s="44"/>
      <c r="C104" s="44"/>
    </row>
    <row r="105" spans="1:3" ht="12.75">
      <c r="A105" s="52"/>
      <c r="B105" s="55"/>
      <c r="C105" s="37"/>
    </row>
    <row r="106" spans="1:3" ht="12.75">
      <c r="A106" s="52"/>
      <c r="B106" s="55"/>
      <c r="C106" s="37"/>
    </row>
    <row r="107" spans="1:3" ht="12.75">
      <c r="A107" s="52"/>
      <c r="B107" s="44"/>
      <c r="C107" s="44"/>
    </row>
    <row r="108" spans="1:3" ht="12.75">
      <c r="A108" s="52"/>
      <c r="B108" s="44"/>
      <c r="C108" s="63"/>
    </row>
    <row r="109" spans="1:3" ht="13.5">
      <c r="A109" s="52"/>
      <c r="B109" s="44"/>
      <c r="C109" s="57"/>
    </row>
    <row r="110" spans="1:3" ht="12.75">
      <c r="A110" s="52"/>
      <c r="B110" s="55"/>
      <c r="C110" s="44"/>
    </row>
    <row r="111" spans="1:3" ht="12.75">
      <c r="A111" s="52"/>
      <c r="B111" s="55"/>
      <c r="C111" s="44"/>
    </row>
    <row r="112" spans="1:3" ht="12.75">
      <c r="A112" s="52"/>
      <c r="B112" s="44"/>
      <c r="C112" s="44"/>
    </row>
    <row r="113" spans="1:3" ht="12.75">
      <c r="A113" s="52"/>
      <c r="B113" s="44"/>
      <c r="C113" s="44"/>
    </row>
    <row r="114" ht="12.75">
      <c r="A114" s="52"/>
    </row>
  </sheetData>
  <sheetProtection/>
  <conditionalFormatting sqref="A1:IV1">
    <cfRule type="cellIs" priority="1" dxfId="1" operator="notEqual" stopIfTrue="1">
      <formula>0</formula>
    </cfRule>
  </conditionalFormatting>
  <printOptions/>
  <pageMargins left="0.95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5" sqref="G5"/>
    </sheetView>
  </sheetViews>
  <sheetFormatPr defaultColWidth="9.33203125" defaultRowHeight="10.5"/>
  <cols>
    <col min="1" max="1" width="5.83203125" style="64" bestFit="1" customWidth="1"/>
    <col min="2" max="2" width="49" style="64" bestFit="1" customWidth="1"/>
    <col min="3" max="3" width="13.5" style="64" bestFit="1" customWidth="1"/>
    <col min="4" max="4" width="8.83203125" style="64" bestFit="1" customWidth="1"/>
    <col min="5" max="5" width="11.16015625" style="64" bestFit="1" customWidth="1"/>
    <col min="6" max="16384" width="9.33203125" style="64" customWidth="1"/>
  </cols>
  <sheetData>
    <row r="1" spans="1:5" ht="12.75">
      <c r="A1" s="1"/>
      <c r="B1" s="2"/>
      <c r="C1" s="2"/>
      <c r="D1" s="2"/>
      <c r="E1" s="3"/>
    </row>
    <row r="2" spans="1:5" ht="12.75">
      <c r="A2" s="2"/>
      <c r="B2" s="2"/>
      <c r="C2" s="2"/>
      <c r="D2" s="2"/>
      <c r="E2" s="3"/>
    </row>
    <row r="3" spans="1:5" ht="12.75">
      <c r="A3" s="2"/>
      <c r="B3" s="2"/>
      <c r="C3" s="2"/>
      <c r="D3" s="2"/>
      <c r="E3" s="3"/>
    </row>
    <row r="4" spans="1:5" ht="12.75">
      <c r="A4" s="6" t="s">
        <v>0</v>
      </c>
      <c r="B4" s="5"/>
      <c r="C4" s="8"/>
      <c r="D4" s="8"/>
      <c r="E4" s="8"/>
    </row>
    <row r="5" spans="1:5" ht="12.75">
      <c r="A5" s="8" t="s">
        <v>2</v>
      </c>
      <c r="B5" s="5"/>
      <c r="C5" s="8"/>
      <c r="D5" s="8"/>
      <c r="E5" s="8"/>
    </row>
    <row r="6" spans="1:5" ht="12.75">
      <c r="A6" s="8" t="s">
        <v>33</v>
      </c>
      <c r="B6" s="5"/>
      <c r="C6" s="8"/>
      <c r="D6" s="8"/>
      <c r="E6" s="8"/>
    </row>
    <row r="7" spans="1:5" ht="12.75">
      <c r="A7" s="6" t="s">
        <v>1</v>
      </c>
      <c r="B7" s="5"/>
      <c r="C7" s="8"/>
      <c r="D7" s="8"/>
      <c r="E7" s="8"/>
    </row>
    <row r="8" spans="1:5" ht="12.75">
      <c r="A8" s="10"/>
      <c r="B8" s="2"/>
      <c r="C8" s="2"/>
      <c r="D8" s="2"/>
      <c r="E8" s="2"/>
    </row>
    <row r="9" spans="1:5" ht="12.75">
      <c r="A9" s="11" t="s">
        <v>4</v>
      </c>
      <c r="B9" s="2"/>
      <c r="C9" s="12" t="s">
        <v>6</v>
      </c>
      <c r="D9" s="12"/>
      <c r="E9" s="12" t="s">
        <v>7</v>
      </c>
    </row>
    <row r="10" spans="1:5" ht="12.75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12</v>
      </c>
    </row>
    <row r="11" spans="1:5" ht="12.75">
      <c r="A11" s="19"/>
      <c r="B11" s="19"/>
      <c r="C11" s="19"/>
      <c r="D11" s="19"/>
      <c r="E11" s="19"/>
    </row>
    <row r="12" spans="1:5" ht="12.75">
      <c r="A12" s="12">
        <v>1</v>
      </c>
      <c r="B12" s="2" t="s">
        <v>15</v>
      </c>
      <c r="C12" s="22">
        <v>0.04</v>
      </c>
      <c r="D12" s="22">
        <v>0.0462</v>
      </c>
      <c r="E12" s="22">
        <f>ROUND(C12*D12,4)</f>
        <v>0.0018</v>
      </c>
    </row>
    <row r="13" spans="1:5" ht="12.75">
      <c r="A13" s="12">
        <v>2</v>
      </c>
      <c r="B13" s="2" t="s">
        <v>18</v>
      </c>
      <c r="C13" s="22">
        <f>C16-C12-C14-C15</f>
        <v>0.48</v>
      </c>
      <c r="D13" s="22">
        <v>0.0637</v>
      </c>
      <c r="E13" s="22">
        <f>ROUND(C13*D13,4)</f>
        <v>0.0306</v>
      </c>
    </row>
    <row r="14" spans="1:5" ht="12.75">
      <c r="A14" s="12">
        <v>3</v>
      </c>
      <c r="B14" s="2" t="s">
        <v>20</v>
      </c>
      <c r="C14" s="22">
        <v>0</v>
      </c>
      <c r="D14" s="22">
        <v>0</v>
      </c>
      <c r="E14" s="22">
        <f>ROUND(C14*D14,4)</f>
        <v>0</v>
      </c>
    </row>
    <row r="15" spans="1:5" ht="12.75">
      <c r="A15" s="12">
        <v>4</v>
      </c>
      <c r="B15" s="2" t="s">
        <v>22</v>
      </c>
      <c r="C15" s="29">
        <v>0.48</v>
      </c>
      <c r="D15" s="25">
        <v>0.108</v>
      </c>
      <c r="E15" s="22">
        <f>ROUND(C15*D15,4)</f>
        <v>0.0518</v>
      </c>
    </row>
    <row r="16" spans="1:5" ht="12.75">
      <c r="A16" s="12">
        <v>5</v>
      </c>
      <c r="B16" s="2" t="s">
        <v>23</v>
      </c>
      <c r="C16" s="32">
        <v>1</v>
      </c>
      <c r="D16" s="22"/>
      <c r="E16" s="32">
        <f>SUM(E12:E15)</f>
        <v>0.0842</v>
      </c>
    </row>
    <row r="17" spans="1:5" ht="12.75">
      <c r="A17" s="12">
        <v>6</v>
      </c>
      <c r="B17" s="2"/>
      <c r="C17" s="22"/>
      <c r="D17" s="22"/>
      <c r="E17" s="22"/>
    </row>
    <row r="18" spans="1:5" ht="12.75">
      <c r="A18" s="12">
        <v>7</v>
      </c>
      <c r="B18" s="2" t="s">
        <v>27</v>
      </c>
      <c r="C18" s="22">
        <f>C12</f>
        <v>0.04</v>
      </c>
      <c r="D18" s="22">
        <f>D12*0.65</f>
        <v>0.03003</v>
      </c>
      <c r="E18" s="22">
        <f>ROUND(E12*0.65,4)</f>
        <v>0.0012</v>
      </c>
    </row>
    <row r="19" spans="1:5" ht="12.75">
      <c r="A19" s="12">
        <v>8</v>
      </c>
      <c r="B19" s="2" t="s">
        <v>28</v>
      </c>
      <c r="C19" s="22">
        <f>C13</f>
        <v>0.48</v>
      </c>
      <c r="D19" s="22">
        <f>D13*0.65</f>
        <v>0.041405000000000004</v>
      </c>
      <c r="E19" s="22">
        <f>ROUND(E13*0.65,4)</f>
        <v>0.0199</v>
      </c>
    </row>
    <row r="20" spans="1:5" ht="12.75">
      <c r="A20" s="12">
        <v>9</v>
      </c>
      <c r="B20" s="2" t="s">
        <v>20</v>
      </c>
      <c r="C20" s="22">
        <f>C14</f>
        <v>0</v>
      </c>
      <c r="D20" s="22">
        <f>D14</f>
        <v>0</v>
      </c>
      <c r="E20" s="22">
        <f>ROUND(C20*D20,4)</f>
        <v>0</v>
      </c>
    </row>
    <row r="21" spans="1:5" ht="12.75">
      <c r="A21" s="12">
        <v>10</v>
      </c>
      <c r="B21" s="2" t="s">
        <v>22</v>
      </c>
      <c r="C21" s="29">
        <f>C15</f>
        <v>0.48</v>
      </c>
      <c r="D21" s="25">
        <f>D15</f>
        <v>0.108</v>
      </c>
      <c r="E21" s="22">
        <f>ROUND(C21*D21,4)</f>
        <v>0.0518</v>
      </c>
    </row>
    <row r="22" spans="1:5" ht="12.75">
      <c r="A22" s="12">
        <v>11</v>
      </c>
      <c r="B22" s="2" t="s">
        <v>31</v>
      </c>
      <c r="C22" s="32">
        <f>SUM(C18:C21)</f>
        <v>1</v>
      </c>
      <c r="D22" s="22"/>
      <c r="E22" s="32">
        <f>SUM(E18:E21)</f>
        <v>0.07289999999999999</v>
      </c>
    </row>
    <row r="25" spans="3:5" ht="12.75">
      <c r="C25" s="65"/>
      <c r="D25" s="66"/>
      <c r="E25" s="6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4" sqref="H14"/>
    </sheetView>
  </sheetViews>
  <sheetFormatPr defaultColWidth="9.33203125" defaultRowHeight="10.5"/>
  <cols>
    <col min="1" max="1" width="5.83203125" style="0" bestFit="1" customWidth="1"/>
    <col min="2" max="2" width="72.5" style="0" bestFit="1" customWidth="1"/>
    <col min="3" max="3" width="4.66015625" style="0" customWidth="1"/>
    <col min="4" max="4" width="10.5" style="0" customWidth="1"/>
    <col min="5" max="5" width="14.160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1"/>
      <c r="C2" s="1"/>
      <c r="D2" s="1"/>
      <c r="E2" s="3"/>
    </row>
    <row r="3" spans="1:5" ht="12.75">
      <c r="A3" s="1"/>
      <c r="B3" s="1"/>
      <c r="C3" s="1"/>
      <c r="D3" s="1"/>
      <c r="E3" s="3"/>
    </row>
    <row r="4" spans="1:5" ht="12.75">
      <c r="A4" s="6" t="s">
        <v>0</v>
      </c>
      <c r="B4" s="8"/>
      <c r="C4" s="8"/>
      <c r="D4" s="8"/>
      <c r="E4" s="8"/>
    </row>
    <row r="5" spans="1:5" ht="12.75">
      <c r="A5" s="8" t="s">
        <v>3</v>
      </c>
      <c r="B5" s="8"/>
      <c r="C5" s="8"/>
      <c r="D5" s="8"/>
      <c r="E5" s="8"/>
    </row>
    <row r="6" spans="1:5" ht="12.75">
      <c r="A6" s="8" t="s">
        <v>33</v>
      </c>
      <c r="B6" s="8"/>
      <c r="C6" s="8"/>
      <c r="D6" s="8"/>
      <c r="E6" s="8"/>
    </row>
    <row r="7" spans="1:5" ht="12.75">
      <c r="A7" s="6" t="s">
        <v>1</v>
      </c>
      <c r="B7" s="8"/>
      <c r="C7" s="8"/>
      <c r="D7" s="8"/>
      <c r="E7" s="8"/>
    </row>
    <row r="8" spans="1:5" ht="12.75">
      <c r="A8" s="1"/>
      <c r="B8" s="1"/>
      <c r="C8" s="1"/>
      <c r="D8" s="1"/>
      <c r="E8" s="1"/>
    </row>
    <row r="9" spans="1:5" ht="12.75">
      <c r="A9" s="11" t="s">
        <v>4</v>
      </c>
      <c r="B9" s="1"/>
      <c r="C9" s="1"/>
      <c r="D9" s="1"/>
      <c r="E9" s="1"/>
    </row>
    <row r="10" spans="1:5" ht="12.75">
      <c r="A10" s="13" t="s">
        <v>8</v>
      </c>
      <c r="B10" s="16" t="s">
        <v>9</v>
      </c>
      <c r="C10" s="17"/>
      <c r="D10" s="17"/>
      <c r="E10" s="18" t="s">
        <v>13</v>
      </c>
    </row>
    <row r="11" spans="1:5" ht="12.75">
      <c r="A11" s="2"/>
      <c r="B11" s="2"/>
      <c r="C11" s="2"/>
      <c r="D11" s="2"/>
      <c r="E11" s="20"/>
    </row>
    <row r="12" spans="1:5" ht="12.75">
      <c r="A12" s="12">
        <v>1</v>
      </c>
      <c r="B12" s="23" t="s">
        <v>16</v>
      </c>
      <c r="C12" s="2"/>
      <c r="D12" s="2"/>
      <c r="E12" s="24">
        <v>0.004444</v>
      </c>
    </row>
    <row r="13" spans="1:5" ht="12.75">
      <c r="A13" s="12">
        <v>2</v>
      </c>
      <c r="B13" s="23" t="s">
        <v>19</v>
      </c>
      <c r="C13" s="2"/>
      <c r="D13" s="2"/>
      <c r="E13" s="24">
        <v>0.002</v>
      </c>
    </row>
    <row r="14" spans="1:5" ht="12.75">
      <c r="A14" s="12">
        <v>3</v>
      </c>
      <c r="B14" s="23" t="str">
        <f>"STATE UTILITY TAX ( "&amp;D14*100&amp;"% - ( LINE 1 * "&amp;D14*100&amp;"% )  )"</f>
        <v>STATE UTILITY TAX ( 3.873% - ( LINE 1 * 3.873% )  )</v>
      </c>
      <c r="C14" s="2"/>
      <c r="D14" s="26">
        <v>0.03873</v>
      </c>
      <c r="E14" s="27">
        <f>ROUND(D14-(D14*E12),6)</f>
        <v>0.038558</v>
      </c>
    </row>
    <row r="15" spans="1:5" ht="12.75">
      <c r="A15" s="12">
        <v>4</v>
      </c>
      <c r="B15" s="23"/>
      <c r="C15" s="2"/>
      <c r="D15" s="2"/>
      <c r="E15" s="30"/>
    </row>
    <row r="16" spans="1:5" ht="12.75">
      <c r="A16" s="12">
        <v>5</v>
      </c>
      <c r="B16" s="23" t="s">
        <v>24</v>
      </c>
      <c r="C16" s="2"/>
      <c r="D16" s="2"/>
      <c r="E16" s="24">
        <f>ROUND(SUM(E12:E14),6)</f>
        <v>0.045002</v>
      </c>
    </row>
    <row r="17" spans="1:5" ht="12.75">
      <c r="A17" s="12">
        <v>6</v>
      </c>
      <c r="B17" s="2"/>
      <c r="C17" s="2"/>
      <c r="D17" s="2"/>
      <c r="E17" s="24"/>
    </row>
    <row r="18" spans="1:5" ht="12.75">
      <c r="A18" s="12">
        <v>7</v>
      </c>
      <c r="B18" s="2" t="str">
        <f>"CONVERSION FACTOR EXCLUDING FEDERAL INCOME TAX ( 1 - LINE "&amp;$A$16&amp;" )"</f>
        <v>CONVERSION FACTOR EXCLUDING FEDERAL INCOME TAX ( 1 - LINE 5 )</v>
      </c>
      <c r="C18" s="2"/>
      <c r="D18" s="2"/>
      <c r="E18" s="24">
        <f>ROUND(1-E16,6)</f>
        <v>0.954998</v>
      </c>
    </row>
    <row r="19" spans="1:5" ht="12.75">
      <c r="A19" s="12">
        <v>8</v>
      </c>
      <c r="B19" s="23" t="str">
        <f>"FEDERAL INCOME TAX ( LINE "&amp;A18&amp;"  * "&amp;FIT*100&amp;"% )"</f>
        <v>FEDERAL INCOME TAX ( LINE 7  * 35% )</v>
      </c>
      <c r="C19" s="2"/>
      <c r="D19" s="34">
        <v>0.35</v>
      </c>
      <c r="E19" s="24">
        <f>ROUND((E18)*FIT,6)</f>
        <v>0.334249</v>
      </c>
    </row>
    <row r="20" spans="1:5" ht="12.75">
      <c r="A20" s="12">
        <v>9</v>
      </c>
      <c r="B20" s="23" t="str">
        <f>"CONVERSION FACTOR INCL FEDERAL INCOME TAX ( LINE "&amp;A18&amp;" - LINE "&amp;A19&amp;" ) "</f>
        <v>CONVERSION FACTOR INCL FEDERAL INCOME TAX ( LINE 7 - LINE 8 ) </v>
      </c>
      <c r="C20" s="2"/>
      <c r="D20" s="2"/>
      <c r="E20" s="36">
        <f>E18-E19</f>
        <v>0.620749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Rob-zilla</cp:lastModifiedBy>
  <cp:lastPrinted>2011-05-24T22:30:50Z</cp:lastPrinted>
  <dcterms:created xsi:type="dcterms:W3CDTF">2011-05-24T16:51:53Z</dcterms:created>
  <dcterms:modified xsi:type="dcterms:W3CDTF">2011-05-24T22:30:51Z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