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docProps/custom.xml" ContentType="application/vnd.openxmlformats-officedocument.custom-properties+xml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5.bin" ContentType="application/vnd.openxmlformats-officedocument.spreadsheetml.customProperty"/>
  <Override PartName="/xl/customProperty4.bin" ContentType="application/vnd.openxmlformats-officedocument.spreadsheetml.customProperty"/>
  <Override PartName="/xl/customProperty3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customProperty10.bin" ContentType="application/vnd.openxmlformats-officedocument.spreadsheetml.customProperty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Schroeder\#test cd\RevReq-COS-Attrition WP (C)\RevReq-COS-Attrition WP\"/>
    </mc:Choice>
  </mc:AlternateContent>
  <bookViews>
    <workbookView xWindow="-15" yWindow="45" windowWidth="14520" windowHeight="13170" tabRatio="875"/>
  </bookViews>
  <sheets>
    <sheet name="Elec Lead " sheetId="74" r:id="rId1"/>
    <sheet name="Gas Lead " sheetId="73" r:id="rId2"/>
    <sheet name="Common Lead" sheetId="33" r:id="rId3"/>
    <sheet name="Pro-forma Plant Additions=&gt;" sheetId="56" r:id="rId4"/>
    <sheet name=" GTZ Additions" sheetId="34" r:id="rId5"/>
    <sheet name="DFIT " sheetId="38" r:id="rId6"/>
    <sheet name="MACRS" sheetId="50" r:id="rId7"/>
    <sheet name="Amort of Def'd Depr &amp; CChrgs=&gt;" sheetId="60" r:id="rId8"/>
    <sheet name="GTZ Com Amort of Def Depr" sheetId="70" r:id="rId9"/>
    <sheet name="GTZ Com Amort of CarryChrg" sheetId="76" r:id="rId10"/>
    <sheet name="GTZ depreciation deferral" sheetId="75" r:id="rId11"/>
    <sheet name="Monthly Amort" sheetId="71" r:id="rId12"/>
    <sheet name="GTZ PowerPlant" sheetId="78" r:id="rId13"/>
    <sheet name="GTZ Forecast" sheetId="69" r:id="rId14"/>
  </sheets>
  <externalReferences>
    <externalReference r:id="rId15"/>
  </externalReferences>
  <definedNames>
    <definedName name="_xlnm._FilterDatabase" localSheetId="11" hidden="1">'Monthly Amort'!$A$3:$Y$3</definedName>
  </definedNames>
  <calcPr calcId="162913" calcMode="autoNoTable"/>
</workbook>
</file>

<file path=xl/calcChain.xml><?xml version="1.0" encoding="utf-8"?>
<calcChain xmlns="http://schemas.openxmlformats.org/spreadsheetml/2006/main">
  <c r="D4" i="78" l="1"/>
  <c r="D5" i="78"/>
  <c r="D6" i="78"/>
  <c r="D7" i="78"/>
  <c r="D8" i="78"/>
  <c r="D10" i="78"/>
  <c r="D11" i="78"/>
  <c r="D12" i="78"/>
  <c r="E13" i="78"/>
  <c r="C15" i="34" s="1"/>
  <c r="F13" i="78"/>
  <c r="G13" i="78"/>
  <c r="H13" i="78"/>
  <c r="I13" i="78"/>
  <c r="E21" i="75" l="1"/>
  <c r="H52" i="71"/>
  <c r="G52" i="71" s="1"/>
  <c r="H48" i="71"/>
  <c r="G48" i="71" s="1"/>
  <c r="E54" i="71"/>
  <c r="E53" i="71"/>
  <c r="E52" i="71"/>
  <c r="E51" i="71"/>
  <c r="E50" i="71"/>
  <c r="E49" i="71"/>
  <c r="E48" i="71"/>
  <c r="E47" i="71"/>
  <c r="E46" i="71"/>
  <c r="G45" i="71"/>
  <c r="G44" i="71"/>
  <c r="G43" i="71"/>
  <c r="G42" i="71"/>
  <c r="G41" i="71"/>
  <c r="G40" i="71"/>
  <c r="G39" i="71"/>
  <c r="G38" i="71"/>
  <c r="G37" i="71"/>
  <c r="G36" i="71"/>
  <c r="G35" i="71"/>
  <c r="G34" i="71"/>
  <c r="G33" i="71"/>
  <c r="G32" i="71"/>
  <c r="G31" i="71"/>
  <c r="G30" i="71"/>
  <c r="G29" i="71"/>
  <c r="G28" i="71"/>
  <c r="G27" i="71"/>
  <c r="G26" i="71"/>
  <c r="G25" i="71"/>
  <c r="G24" i="71"/>
  <c r="G23" i="71"/>
  <c r="G22" i="71"/>
  <c r="G21" i="71"/>
  <c r="G20" i="71"/>
  <c r="G19" i="71"/>
  <c r="G18" i="71"/>
  <c r="G17" i="71"/>
  <c r="G16" i="71"/>
  <c r="G15" i="71"/>
  <c r="G14" i="71"/>
  <c r="G13" i="71"/>
  <c r="G12" i="71"/>
  <c r="G11" i="71"/>
  <c r="G10" i="71"/>
  <c r="G9" i="71"/>
  <c r="G8" i="71"/>
  <c r="G7" i="71"/>
  <c r="G6" i="71"/>
  <c r="G5" i="71"/>
  <c r="G4" i="71"/>
  <c r="E45" i="71"/>
  <c r="E44" i="71"/>
  <c r="I44" i="71" s="1"/>
  <c r="J44" i="71" s="1"/>
  <c r="K44" i="71" s="1"/>
  <c r="L44" i="71" s="1"/>
  <c r="M44" i="71" s="1"/>
  <c r="N44" i="71" s="1"/>
  <c r="O44" i="71" s="1"/>
  <c r="P44" i="71" s="1"/>
  <c r="Q44" i="71" s="1"/>
  <c r="R44" i="71" s="1"/>
  <c r="S44" i="71" s="1"/>
  <c r="T44" i="71" s="1"/>
  <c r="E43" i="71"/>
  <c r="E42" i="71"/>
  <c r="E41" i="71"/>
  <c r="E40" i="71"/>
  <c r="I40" i="71" s="1"/>
  <c r="J40" i="71" s="1"/>
  <c r="K40" i="71" s="1"/>
  <c r="L40" i="71" s="1"/>
  <c r="M40" i="71" s="1"/>
  <c r="N40" i="71" s="1"/>
  <c r="O40" i="71" s="1"/>
  <c r="P40" i="71" s="1"/>
  <c r="Q40" i="71" s="1"/>
  <c r="R40" i="71" s="1"/>
  <c r="S40" i="71" s="1"/>
  <c r="T40" i="71" s="1"/>
  <c r="E39" i="71"/>
  <c r="E38" i="71"/>
  <c r="E37" i="71"/>
  <c r="E36" i="71"/>
  <c r="I36" i="71" s="1"/>
  <c r="J36" i="71" s="1"/>
  <c r="K36" i="71" s="1"/>
  <c r="L36" i="71" s="1"/>
  <c r="M36" i="71" s="1"/>
  <c r="N36" i="71" s="1"/>
  <c r="O36" i="71" s="1"/>
  <c r="P36" i="71" s="1"/>
  <c r="Q36" i="71" s="1"/>
  <c r="R36" i="71" s="1"/>
  <c r="S36" i="71" s="1"/>
  <c r="T36" i="71" s="1"/>
  <c r="E35" i="71"/>
  <c r="E34" i="71"/>
  <c r="E33" i="71"/>
  <c r="E32" i="71"/>
  <c r="I32" i="71" s="1"/>
  <c r="J32" i="71" s="1"/>
  <c r="K32" i="71" s="1"/>
  <c r="L32" i="71" s="1"/>
  <c r="M32" i="71" s="1"/>
  <c r="N32" i="71" s="1"/>
  <c r="O32" i="71" s="1"/>
  <c r="P32" i="71" s="1"/>
  <c r="Q32" i="71" s="1"/>
  <c r="R32" i="71" s="1"/>
  <c r="S32" i="71" s="1"/>
  <c r="T32" i="71" s="1"/>
  <c r="E31" i="71"/>
  <c r="E30" i="71"/>
  <c r="E29" i="71"/>
  <c r="E28" i="71"/>
  <c r="I28" i="71" s="1"/>
  <c r="J28" i="71" s="1"/>
  <c r="K28" i="71" s="1"/>
  <c r="L28" i="71" s="1"/>
  <c r="M28" i="71" s="1"/>
  <c r="N28" i="71" s="1"/>
  <c r="O28" i="71" s="1"/>
  <c r="P28" i="71" s="1"/>
  <c r="Q28" i="71" s="1"/>
  <c r="R28" i="71" s="1"/>
  <c r="S28" i="71" s="1"/>
  <c r="T28" i="71" s="1"/>
  <c r="E27" i="71"/>
  <c r="E26" i="71"/>
  <c r="E25" i="71"/>
  <c r="E24" i="71"/>
  <c r="I24" i="71" s="1"/>
  <c r="J24" i="71" s="1"/>
  <c r="E23" i="71"/>
  <c r="E22" i="71"/>
  <c r="E21" i="71"/>
  <c r="E20" i="71"/>
  <c r="E19" i="71"/>
  <c r="E18" i="71"/>
  <c r="E17" i="71"/>
  <c r="I17" i="71" s="1"/>
  <c r="J17" i="71" s="1"/>
  <c r="K17" i="71" s="1"/>
  <c r="L17" i="71" s="1"/>
  <c r="M17" i="71" s="1"/>
  <c r="N17" i="71" s="1"/>
  <c r="O17" i="71" s="1"/>
  <c r="P17" i="71" s="1"/>
  <c r="Q17" i="71" s="1"/>
  <c r="R17" i="71" s="1"/>
  <c r="S17" i="71" s="1"/>
  <c r="T17" i="71" s="1"/>
  <c r="E16" i="71"/>
  <c r="I16" i="71" s="1"/>
  <c r="J16" i="71" s="1"/>
  <c r="K16" i="71" s="1"/>
  <c r="L16" i="71" s="1"/>
  <c r="M16" i="71" s="1"/>
  <c r="N16" i="71" s="1"/>
  <c r="O16" i="71" s="1"/>
  <c r="P16" i="71" s="1"/>
  <c r="Q16" i="71" s="1"/>
  <c r="R16" i="71" s="1"/>
  <c r="S16" i="71" s="1"/>
  <c r="T16" i="71" s="1"/>
  <c r="E15" i="71"/>
  <c r="E14" i="71"/>
  <c r="E13" i="71"/>
  <c r="E12" i="71"/>
  <c r="I12" i="71" s="1"/>
  <c r="J12" i="71" s="1"/>
  <c r="K12" i="71" s="1"/>
  <c r="L12" i="71" s="1"/>
  <c r="M12" i="71" s="1"/>
  <c r="N12" i="71" s="1"/>
  <c r="O12" i="71" s="1"/>
  <c r="P12" i="71" s="1"/>
  <c r="Q12" i="71" s="1"/>
  <c r="R12" i="71" s="1"/>
  <c r="S12" i="71" s="1"/>
  <c r="T12" i="71" s="1"/>
  <c r="E11" i="71"/>
  <c r="E10" i="71"/>
  <c r="E9" i="71"/>
  <c r="E8" i="71"/>
  <c r="I8" i="71" s="1"/>
  <c r="J8" i="71" s="1"/>
  <c r="K8" i="71" s="1"/>
  <c r="L8" i="71" s="1"/>
  <c r="M8" i="71" s="1"/>
  <c r="N8" i="71" s="1"/>
  <c r="O8" i="71" s="1"/>
  <c r="P8" i="71" s="1"/>
  <c r="Q8" i="71" s="1"/>
  <c r="R8" i="71" s="1"/>
  <c r="S8" i="71" s="1"/>
  <c r="T8" i="71" s="1"/>
  <c r="E7" i="71"/>
  <c r="E6" i="71"/>
  <c r="E5" i="71"/>
  <c r="E4" i="71"/>
  <c r="I4" i="71" s="1"/>
  <c r="Q52" i="71" l="1"/>
  <c r="Q48" i="71"/>
  <c r="I10" i="71"/>
  <c r="J10" i="71" s="1"/>
  <c r="K10" i="71" s="1"/>
  <c r="L10" i="71" s="1"/>
  <c r="M10" i="71" s="1"/>
  <c r="N10" i="71" s="1"/>
  <c r="O10" i="71" s="1"/>
  <c r="P10" i="71" s="1"/>
  <c r="Q10" i="71" s="1"/>
  <c r="R10" i="71" s="1"/>
  <c r="S10" i="71" s="1"/>
  <c r="T10" i="71" s="1"/>
  <c r="I7" i="71"/>
  <c r="J7" i="71" s="1"/>
  <c r="K7" i="71" s="1"/>
  <c r="L7" i="71" s="1"/>
  <c r="M7" i="71" s="1"/>
  <c r="N7" i="71" s="1"/>
  <c r="O7" i="71" s="1"/>
  <c r="P7" i="71" s="1"/>
  <c r="Q7" i="71" s="1"/>
  <c r="R7" i="71" s="1"/>
  <c r="S7" i="71" s="1"/>
  <c r="T7" i="71" s="1"/>
  <c r="I11" i="71"/>
  <c r="J11" i="71" s="1"/>
  <c r="K11" i="71" s="1"/>
  <c r="L11" i="71" s="1"/>
  <c r="M11" i="71" s="1"/>
  <c r="N11" i="71" s="1"/>
  <c r="O11" i="71" s="1"/>
  <c r="P11" i="71" s="1"/>
  <c r="Q11" i="71" s="1"/>
  <c r="R11" i="71" s="1"/>
  <c r="S11" i="71" s="1"/>
  <c r="T11" i="71" s="1"/>
  <c r="I19" i="71"/>
  <c r="J19" i="71" s="1"/>
  <c r="K19" i="71" s="1"/>
  <c r="L19" i="71" s="1"/>
  <c r="M19" i="71" s="1"/>
  <c r="N19" i="71" s="1"/>
  <c r="O19" i="71" s="1"/>
  <c r="P19" i="71" s="1"/>
  <c r="Q19" i="71" s="1"/>
  <c r="R19" i="71" s="1"/>
  <c r="S19" i="71" s="1"/>
  <c r="T19" i="71" s="1"/>
  <c r="I23" i="71"/>
  <c r="J23" i="71" s="1"/>
  <c r="K23" i="71" s="1"/>
  <c r="L23" i="71" s="1"/>
  <c r="M23" i="71" s="1"/>
  <c r="N23" i="71" s="1"/>
  <c r="O23" i="71" s="1"/>
  <c r="P23" i="71" s="1"/>
  <c r="Q23" i="71" s="1"/>
  <c r="R23" i="71" s="1"/>
  <c r="S23" i="71" s="1"/>
  <c r="T23" i="71" s="1"/>
  <c r="I6" i="71"/>
  <c r="J6" i="71" s="1"/>
  <c r="K6" i="71" s="1"/>
  <c r="L6" i="71" s="1"/>
  <c r="M6" i="71" s="1"/>
  <c r="N6" i="71" s="1"/>
  <c r="O6" i="71" s="1"/>
  <c r="P6" i="71" s="1"/>
  <c r="Q6" i="71" s="1"/>
  <c r="R6" i="71" s="1"/>
  <c r="S6" i="71" s="1"/>
  <c r="T6" i="71" s="1"/>
  <c r="I18" i="71"/>
  <c r="J18" i="71" s="1"/>
  <c r="K18" i="71" s="1"/>
  <c r="L18" i="71" s="1"/>
  <c r="M18" i="71" s="1"/>
  <c r="N18" i="71" s="1"/>
  <c r="O18" i="71" s="1"/>
  <c r="P18" i="71" s="1"/>
  <c r="Q18" i="71" s="1"/>
  <c r="R18" i="71" s="1"/>
  <c r="S18" i="71" s="1"/>
  <c r="T18" i="71" s="1"/>
  <c r="I22" i="71"/>
  <c r="J22" i="71" s="1"/>
  <c r="K22" i="71" s="1"/>
  <c r="L22" i="71" s="1"/>
  <c r="M22" i="71" s="1"/>
  <c r="N22" i="71" s="1"/>
  <c r="O22" i="71" s="1"/>
  <c r="P22" i="71" s="1"/>
  <c r="Q22" i="71" s="1"/>
  <c r="R22" i="71" s="1"/>
  <c r="S22" i="71" s="1"/>
  <c r="T22" i="71" s="1"/>
  <c r="I26" i="71"/>
  <c r="J26" i="71" s="1"/>
  <c r="K26" i="71" s="1"/>
  <c r="L26" i="71" s="1"/>
  <c r="M26" i="71" s="1"/>
  <c r="N26" i="71" s="1"/>
  <c r="O26" i="71" s="1"/>
  <c r="P26" i="71" s="1"/>
  <c r="Q26" i="71" s="1"/>
  <c r="R26" i="71" s="1"/>
  <c r="S26" i="71" s="1"/>
  <c r="T26" i="71" s="1"/>
  <c r="I30" i="71"/>
  <c r="J30" i="71" s="1"/>
  <c r="K30" i="71" s="1"/>
  <c r="L30" i="71" s="1"/>
  <c r="M30" i="71" s="1"/>
  <c r="N30" i="71" s="1"/>
  <c r="O30" i="71" s="1"/>
  <c r="P30" i="71" s="1"/>
  <c r="Q30" i="71" s="1"/>
  <c r="R30" i="71" s="1"/>
  <c r="S30" i="71" s="1"/>
  <c r="T30" i="71" s="1"/>
  <c r="I34" i="71"/>
  <c r="J34" i="71" s="1"/>
  <c r="K34" i="71" s="1"/>
  <c r="L34" i="71" s="1"/>
  <c r="M34" i="71" s="1"/>
  <c r="N34" i="71" s="1"/>
  <c r="O34" i="71" s="1"/>
  <c r="P34" i="71" s="1"/>
  <c r="Q34" i="71" s="1"/>
  <c r="R34" i="71" s="1"/>
  <c r="S34" i="71" s="1"/>
  <c r="T34" i="71" s="1"/>
  <c r="I38" i="71"/>
  <c r="J38" i="71" s="1"/>
  <c r="K38" i="71" s="1"/>
  <c r="L38" i="71" s="1"/>
  <c r="M38" i="71" s="1"/>
  <c r="N38" i="71" s="1"/>
  <c r="O38" i="71" s="1"/>
  <c r="P38" i="71" s="1"/>
  <c r="Q38" i="71" s="1"/>
  <c r="R38" i="71" s="1"/>
  <c r="S38" i="71" s="1"/>
  <c r="T38" i="71" s="1"/>
  <c r="I42" i="71"/>
  <c r="J42" i="71" s="1"/>
  <c r="K42" i="71" s="1"/>
  <c r="L42" i="71" s="1"/>
  <c r="M42" i="71" s="1"/>
  <c r="N42" i="71" s="1"/>
  <c r="O42" i="71" s="1"/>
  <c r="P42" i="71" s="1"/>
  <c r="Q42" i="71" s="1"/>
  <c r="R42" i="71" s="1"/>
  <c r="S42" i="71" s="1"/>
  <c r="T42" i="71" s="1"/>
  <c r="J52" i="71"/>
  <c r="L48" i="71"/>
  <c r="T48" i="71"/>
  <c r="L52" i="71"/>
  <c r="T52" i="71"/>
  <c r="M48" i="71"/>
  <c r="M52" i="71"/>
  <c r="J48" i="71"/>
  <c r="P48" i="71"/>
  <c r="P52" i="71"/>
  <c r="S48" i="71"/>
  <c r="S52" i="71"/>
  <c r="I48" i="71"/>
  <c r="N48" i="71"/>
  <c r="R48" i="71"/>
  <c r="N52" i="71"/>
  <c r="R52" i="71"/>
  <c r="K48" i="71"/>
  <c r="O48" i="71"/>
  <c r="K52" i="71"/>
  <c r="O52" i="71"/>
  <c r="I5" i="71"/>
  <c r="J5" i="71" s="1"/>
  <c r="K5" i="71" s="1"/>
  <c r="L5" i="71" s="1"/>
  <c r="M5" i="71" s="1"/>
  <c r="N5" i="71" s="1"/>
  <c r="O5" i="71" s="1"/>
  <c r="P5" i="71" s="1"/>
  <c r="Q5" i="71" s="1"/>
  <c r="R5" i="71" s="1"/>
  <c r="S5" i="71" s="1"/>
  <c r="T5" i="71" s="1"/>
  <c r="I9" i="71"/>
  <c r="J9" i="71" s="1"/>
  <c r="K9" i="71" s="1"/>
  <c r="L9" i="71" s="1"/>
  <c r="M9" i="71" s="1"/>
  <c r="N9" i="71" s="1"/>
  <c r="O9" i="71" s="1"/>
  <c r="P9" i="71" s="1"/>
  <c r="Q9" i="71" s="1"/>
  <c r="R9" i="71" s="1"/>
  <c r="S9" i="71" s="1"/>
  <c r="T9" i="71" s="1"/>
  <c r="I13" i="71"/>
  <c r="J13" i="71" s="1"/>
  <c r="K13" i="71" s="1"/>
  <c r="L13" i="71" s="1"/>
  <c r="M13" i="71" s="1"/>
  <c r="N13" i="71" s="1"/>
  <c r="O13" i="71" s="1"/>
  <c r="P13" i="71" s="1"/>
  <c r="Q13" i="71" s="1"/>
  <c r="R13" i="71" s="1"/>
  <c r="S13" i="71" s="1"/>
  <c r="T13" i="71" s="1"/>
  <c r="I21" i="71"/>
  <c r="J21" i="71" s="1"/>
  <c r="K21" i="71" s="1"/>
  <c r="L21" i="71" s="1"/>
  <c r="M21" i="71" s="1"/>
  <c r="N21" i="71" s="1"/>
  <c r="O21" i="71" s="1"/>
  <c r="P21" i="71" s="1"/>
  <c r="Q21" i="71" s="1"/>
  <c r="R21" i="71" s="1"/>
  <c r="S21" i="71" s="1"/>
  <c r="T21" i="71" s="1"/>
  <c r="I29" i="71"/>
  <c r="J29" i="71" s="1"/>
  <c r="K29" i="71" s="1"/>
  <c r="L29" i="71" s="1"/>
  <c r="M29" i="71" s="1"/>
  <c r="N29" i="71" s="1"/>
  <c r="O29" i="71" s="1"/>
  <c r="P29" i="71" s="1"/>
  <c r="Q29" i="71" s="1"/>
  <c r="R29" i="71" s="1"/>
  <c r="S29" i="71" s="1"/>
  <c r="T29" i="71" s="1"/>
  <c r="I33" i="71"/>
  <c r="J33" i="71" s="1"/>
  <c r="K33" i="71" s="1"/>
  <c r="L33" i="71" s="1"/>
  <c r="M33" i="71" s="1"/>
  <c r="N33" i="71" s="1"/>
  <c r="O33" i="71" s="1"/>
  <c r="P33" i="71" s="1"/>
  <c r="Q33" i="71" s="1"/>
  <c r="R33" i="71" s="1"/>
  <c r="S33" i="71" s="1"/>
  <c r="T33" i="71" s="1"/>
  <c r="I37" i="71"/>
  <c r="J37" i="71" s="1"/>
  <c r="K37" i="71" s="1"/>
  <c r="L37" i="71" s="1"/>
  <c r="M37" i="71" s="1"/>
  <c r="N37" i="71" s="1"/>
  <c r="O37" i="71" s="1"/>
  <c r="P37" i="71" s="1"/>
  <c r="Q37" i="71" s="1"/>
  <c r="R37" i="71" s="1"/>
  <c r="S37" i="71" s="1"/>
  <c r="T37" i="71" s="1"/>
  <c r="I41" i="71"/>
  <c r="J41" i="71" s="1"/>
  <c r="K41" i="71" s="1"/>
  <c r="L41" i="71" s="1"/>
  <c r="M41" i="71" s="1"/>
  <c r="N41" i="71" s="1"/>
  <c r="O41" i="71" s="1"/>
  <c r="P41" i="71" s="1"/>
  <c r="Q41" i="71" s="1"/>
  <c r="R41" i="71" s="1"/>
  <c r="S41" i="71" s="1"/>
  <c r="T41" i="71" s="1"/>
  <c r="I45" i="71"/>
  <c r="J45" i="71" s="1"/>
  <c r="K45" i="71" s="1"/>
  <c r="L45" i="71" s="1"/>
  <c r="M45" i="71" s="1"/>
  <c r="N45" i="71" s="1"/>
  <c r="O45" i="71" s="1"/>
  <c r="P45" i="71" s="1"/>
  <c r="Q45" i="71" s="1"/>
  <c r="R45" i="71" s="1"/>
  <c r="S45" i="71" s="1"/>
  <c r="T45" i="71" s="1"/>
  <c r="I27" i="71"/>
  <c r="J27" i="71" s="1"/>
  <c r="K27" i="71" s="1"/>
  <c r="L27" i="71" s="1"/>
  <c r="M27" i="71" s="1"/>
  <c r="N27" i="71" s="1"/>
  <c r="O27" i="71" s="1"/>
  <c r="P27" i="71" s="1"/>
  <c r="Q27" i="71" s="1"/>
  <c r="R27" i="71" s="1"/>
  <c r="S27" i="71" s="1"/>
  <c r="T27" i="71" s="1"/>
  <c r="I31" i="71"/>
  <c r="J31" i="71" s="1"/>
  <c r="K31" i="71" s="1"/>
  <c r="L31" i="71" s="1"/>
  <c r="M31" i="71" s="1"/>
  <c r="N31" i="71" s="1"/>
  <c r="O31" i="71" s="1"/>
  <c r="P31" i="71" s="1"/>
  <c r="Q31" i="71" s="1"/>
  <c r="R31" i="71" s="1"/>
  <c r="S31" i="71" s="1"/>
  <c r="T31" i="71" s="1"/>
  <c r="I35" i="71"/>
  <c r="J35" i="71" s="1"/>
  <c r="K35" i="71" s="1"/>
  <c r="L35" i="71" s="1"/>
  <c r="M35" i="71" s="1"/>
  <c r="N35" i="71" s="1"/>
  <c r="O35" i="71" s="1"/>
  <c r="P35" i="71" s="1"/>
  <c r="Q35" i="71" s="1"/>
  <c r="R35" i="71" s="1"/>
  <c r="S35" i="71" s="1"/>
  <c r="T35" i="71" s="1"/>
  <c r="I39" i="71"/>
  <c r="J39" i="71" s="1"/>
  <c r="K39" i="71" s="1"/>
  <c r="L39" i="71" s="1"/>
  <c r="M39" i="71" s="1"/>
  <c r="N39" i="71" s="1"/>
  <c r="O39" i="71" s="1"/>
  <c r="P39" i="71" s="1"/>
  <c r="Q39" i="71" s="1"/>
  <c r="R39" i="71" s="1"/>
  <c r="S39" i="71" s="1"/>
  <c r="T39" i="71" s="1"/>
  <c r="I43" i="71"/>
  <c r="J43" i="71" s="1"/>
  <c r="K43" i="71" s="1"/>
  <c r="L43" i="71" s="1"/>
  <c r="M43" i="71" s="1"/>
  <c r="N43" i="71" s="1"/>
  <c r="O43" i="71" s="1"/>
  <c r="P43" i="71" s="1"/>
  <c r="Q43" i="71" s="1"/>
  <c r="R43" i="71" s="1"/>
  <c r="S43" i="71" s="1"/>
  <c r="T43" i="71" s="1"/>
  <c r="I14" i="71"/>
  <c r="J14" i="71" s="1"/>
  <c r="K14" i="71" s="1"/>
  <c r="L14" i="71" s="1"/>
  <c r="M14" i="71" s="1"/>
  <c r="N14" i="71" s="1"/>
  <c r="O14" i="71" s="1"/>
  <c r="P14" i="71" s="1"/>
  <c r="Q14" i="71" s="1"/>
  <c r="R14" i="71" s="1"/>
  <c r="S14" i="71" s="1"/>
  <c r="T14" i="71" s="1"/>
  <c r="I20" i="71"/>
  <c r="J20" i="71" s="1"/>
  <c r="K20" i="71" s="1"/>
  <c r="L20" i="71" s="1"/>
  <c r="M20" i="71" s="1"/>
  <c r="N20" i="71" s="1"/>
  <c r="O20" i="71" s="1"/>
  <c r="P20" i="71" s="1"/>
  <c r="Q20" i="71" s="1"/>
  <c r="R20" i="71" s="1"/>
  <c r="S20" i="71" s="1"/>
  <c r="T20" i="71" s="1"/>
  <c r="K24" i="71"/>
  <c r="L24" i="71" s="1"/>
  <c r="M24" i="71" s="1"/>
  <c r="N24" i="71" s="1"/>
  <c r="O24" i="71" s="1"/>
  <c r="P24" i="71" s="1"/>
  <c r="Q24" i="71" s="1"/>
  <c r="R24" i="71" s="1"/>
  <c r="S24" i="71" s="1"/>
  <c r="T24" i="71" s="1"/>
  <c r="I25" i="71"/>
  <c r="J25" i="71" s="1"/>
  <c r="K25" i="71" s="1"/>
  <c r="L25" i="71" s="1"/>
  <c r="M25" i="71" s="1"/>
  <c r="N25" i="71" s="1"/>
  <c r="O25" i="71" s="1"/>
  <c r="P25" i="71" s="1"/>
  <c r="Q25" i="71" s="1"/>
  <c r="R25" i="71" s="1"/>
  <c r="S25" i="71" s="1"/>
  <c r="T25" i="71" s="1"/>
  <c r="I15" i="71"/>
  <c r="J15" i="71" s="1"/>
  <c r="K15" i="71" s="1"/>
  <c r="L15" i="71" s="1"/>
  <c r="M15" i="71" s="1"/>
  <c r="N15" i="71" s="1"/>
  <c r="O15" i="71" s="1"/>
  <c r="P15" i="71" s="1"/>
  <c r="Q15" i="71" s="1"/>
  <c r="R15" i="71" s="1"/>
  <c r="S15" i="71" s="1"/>
  <c r="T15" i="71" s="1"/>
  <c r="J4" i="71"/>
  <c r="U52" i="71" l="1"/>
  <c r="U48" i="71"/>
  <c r="K4" i="71"/>
  <c r="U24" i="71"/>
  <c r="L4" i="71" l="1"/>
  <c r="U40" i="71"/>
  <c r="U11" i="71"/>
  <c r="U19" i="71"/>
  <c r="U30" i="71"/>
  <c r="U20" i="71"/>
  <c r="U32" i="71"/>
  <c r="U29" i="71"/>
  <c r="U7" i="71"/>
  <c r="U5" i="71"/>
  <c r="M4" i="71" l="1"/>
  <c r="U18" i="71"/>
  <c r="U17" i="71"/>
  <c r="U6" i="71"/>
  <c r="U15" i="71"/>
  <c r="U25" i="71"/>
  <c r="U35" i="71"/>
  <c r="U14" i="71"/>
  <c r="U36" i="71"/>
  <c r="U43" i="71"/>
  <c r="U42" i="71"/>
  <c r="U13" i="71"/>
  <c r="U28" i="71"/>
  <c r="U38" i="71"/>
  <c r="U12" i="71"/>
  <c r="U44" i="71"/>
  <c r="U33" i="71"/>
  <c r="U39" i="71"/>
  <c r="U45" i="71"/>
  <c r="U26" i="71"/>
  <c r="U34" i="71"/>
  <c r="U37" i="71"/>
  <c r="U9" i="71"/>
  <c r="N4" i="71" l="1"/>
  <c r="U31" i="71"/>
  <c r="U27" i="71"/>
  <c r="U16" i="71"/>
  <c r="U10" i="71"/>
  <c r="U8" i="71"/>
  <c r="U23" i="71"/>
  <c r="O4" i="71" l="1"/>
  <c r="U21" i="71"/>
  <c r="U22" i="71"/>
  <c r="U41" i="71"/>
  <c r="P4" i="71" l="1"/>
  <c r="F38" i="74"/>
  <c r="E38" i="74"/>
  <c r="D38" i="74"/>
  <c r="F38" i="73"/>
  <c r="E38" i="73"/>
  <c r="D38" i="73"/>
  <c r="F38" i="33"/>
  <c r="E38" i="33"/>
  <c r="D38" i="33"/>
  <c r="E33" i="33"/>
  <c r="F33" i="33"/>
  <c r="D33" i="33"/>
  <c r="E33" i="73"/>
  <c r="F33" i="73"/>
  <c r="D33" i="73"/>
  <c r="F25" i="33"/>
  <c r="J13" i="76"/>
  <c r="J12" i="76"/>
  <c r="J11" i="76"/>
  <c r="K11" i="76" s="1"/>
  <c r="D11" i="76"/>
  <c r="D12" i="76" s="1"/>
  <c r="E9" i="75"/>
  <c r="E10" i="75" s="1"/>
  <c r="E11" i="75" s="1"/>
  <c r="E12" i="75" s="1"/>
  <c r="E13" i="75" s="1"/>
  <c r="E14" i="75" s="1"/>
  <c r="E15" i="75" s="1"/>
  <c r="E16" i="75" s="1"/>
  <c r="N11" i="76" l="1"/>
  <c r="Q4" i="71"/>
  <c r="D13" i="76"/>
  <c r="E13" i="76"/>
  <c r="I14" i="76" s="1"/>
  <c r="E12" i="76"/>
  <c r="I13" i="76" s="1"/>
  <c r="K12" i="76"/>
  <c r="E17" i="75"/>
  <c r="R4" i="71" l="1"/>
  <c r="K13" i="76"/>
  <c r="N13" i="76" s="1"/>
  <c r="N12" i="76"/>
  <c r="I12" i="76"/>
  <c r="L12" i="76" s="1"/>
  <c r="M12" i="76" s="1"/>
  <c r="E18" i="75"/>
  <c r="S4" i="71" l="1"/>
  <c r="L13" i="76"/>
  <c r="M13" i="76" s="1"/>
  <c r="E19" i="75"/>
  <c r="T4" i="71" l="1"/>
  <c r="F33" i="74" l="1"/>
  <c r="E33" i="74"/>
  <c r="D33" i="74"/>
  <c r="F25" i="74"/>
  <c r="E25" i="74"/>
  <c r="D25" i="74"/>
  <c r="F19" i="74"/>
  <c r="E19" i="74"/>
  <c r="D19" i="74"/>
  <c r="A15" i="74"/>
  <c r="A16" i="74" s="1"/>
  <c r="A17" i="74" s="1"/>
  <c r="A18" i="74" s="1"/>
  <c r="A19" i="74" s="1"/>
  <c r="A21" i="74" s="1"/>
  <c r="A22" i="74" s="1"/>
  <c r="A23" i="74" s="1"/>
  <c r="A24" i="74" s="1"/>
  <c r="A25" i="74" s="1"/>
  <c r="F25" i="73"/>
  <c r="E25" i="73"/>
  <c r="D25" i="73"/>
  <c r="F19" i="73"/>
  <c r="E19" i="73"/>
  <c r="D19" i="73"/>
  <c r="D27" i="73" s="1"/>
  <c r="A15" i="73"/>
  <c r="A16" i="73" s="1"/>
  <c r="A17" i="73" s="1"/>
  <c r="A18" i="73" s="1"/>
  <c r="A19" i="73" s="1"/>
  <c r="A21" i="73" s="1"/>
  <c r="A22" i="73" s="1"/>
  <c r="A23" i="73" s="1"/>
  <c r="A24" i="73" s="1"/>
  <c r="A25" i="73" s="1"/>
  <c r="E27" i="74" l="1"/>
  <c r="E27" i="73"/>
  <c r="F27" i="74"/>
  <c r="F27" i="73"/>
  <c r="D27" i="74"/>
  <c r="A26" i="74"/>
  <c r="A27" i="74" s="1"/>
  <c r="A28" i="74" s="1"/>
  <c r="A29" i="74" s="1"/>
  <c r="A30" i="74" s="1"/>
  <c r="A31" i="74" s="1"/>
  <c r="A26" i="73"/>
  <c r="A27" i="73" s="1"/>
  <c r="A28" i="73" s="1"/>
  <c r="A29" i="73" s="1"/>
  <c r="A30" i="73" s="1"/>
  <c r="A31" i="73" s="1"/>
  <c r="A32" i="73" s="1"/>
  <c r="A33" i="73" s="1"/>
  <c r="A34" i="73" s="1"/>
  <c r="A35" i="73" s="1"/>
  <c r="A36" i="73" s="1"/>
  <c r="A32" i="74" l="1"/>
  <c r="A33" i="74" s="1"/>
  <c r="A34" i="74" s="1"/>
  <c r="A35" i="74" s="1"/>
  <c r="A36" i="74" s="1"/>
  <c r="A37" i="74" s="1"/>
  <c r="A38" i="74" s="1"/>
  <c r="J11" i="70" l="1"/>
  <c r="K11" i="70" s="1"/>
  <c r="D11" i="70"/>
  <c r="D12" i="70" s="1"/>
  <c r="A37" i="73" l="1"/>
  <c r="A38" i="73" s="1"/>
  <c r="J13" i="70"/>
  <c r="J12" i="70"/>
  <c r="K12" i="70" s="1"/>
  <c r="N11" i="70"/>
  <c r="K13" i="70" l="1"/>
  <c r="J3" i="69"/>
  <c r="N3" i="69"/>
  <c r="T3" i="69" s="1"/>
  <c r="O3" i="69"/>
  <c r="P3" i="69" s="1"/>
  <c r="H46" i="71" s="1"/>
  <c r="Q3" i="69"/>
  <c r="R3" i="69"/>
  <c r="S3" i="69"/>
  <c r="Z3" i="69" s="1"/>
  <c r="J4" i="69"/>
  <c r="N4" i="69"/>
  <c r="T4" i="69" s="1"/>
  <c r="O4" i="69"/>
  <c r="P4" i="69" s="1"/>
  <c r="Q4" i="69"/>
  <c r="R4" i="69"/>
  <c r="S4" i="69"/>
  <c r="Z4" i="69" s="1"/>
  <c r="W4" i="69"/>
  <c r="J5" i="69"/>
  <c r="S5" i="69" s="1"/>
  <c r="Q5" i="69"/>
  <c r="R5" i="69"/>
  <c r="T5" i="69"/>
  <c r="U5" i="69"/>
  <c r="V5" i="69"/>
  <c r="J6" i="69"/>
  <c r="Q6" i="69" s="1"/>
  <c r="N6" i="69"/>
  <c r="T6" i="69" s="1"/>
  <c r="J7" i="69"/>
  <c r="Q7" i="69" s="1"/>
  <c r="N7" i="69"/>
  <c r="T7" i="69" s="1"/>
  <c r="O7" i="69"/>
  <c r="P7" i="69" s="1"/>
  <c r="N8" i="69"/>
  <c r="T8" i="69" s="1"/>
  <c r="AA8" i="69" s="1"/>
  <c r="O8" i="69"/>
  <c r="U8" i="69" s="1"/>
  <c r="P8" i="69"/>
  <c r="Q8" i="69"/>
  <c r="W8" i="69" s="1"/>
  <c r="R8" i="69"/>
  <c r="S8" i="69"/>
  <c r="J9" i="69"/>
  <c r="S9" i="69" s="1"/>
  <c r="Q9" i="69"/>
  <c r="R9" i="69"/>
  <c r="J10" i="69"/>
  <c r="Q10" i="69" s="1"/>
  <c r="W10" i="69" s="1"/>
  <c r="M10" i="69"/>
  <c r="S10" i="69" s="1"/>
  <c r="J11" i="69"/>
  <c r="R11" i="69" s="1"/>
  <c r="M11" i="69"/>
  <c r="Q11" i="69"/>
  <c r="K12" i="69"/>
  <c r="C14" i="34" s="1"/>
  <c r="L12" i="69"/>
  <c r="W6" i="69" l="1"/>
  <c r="W7" i="69"/>
  <c r="X9" i="69"/>
  <c r="V7" i="69"/>
  <c r="H50" i="71"/>
  <c r="G50" i="71" s="1"/>
  <c r="Y3" i="69"/>
  <c r="X8" i="69"/>
  <c r="X3" i="69"/>
  <c r="G46" i="71"/>
  <c r="V9" i="69"/>
  <c r="AB9" i="69" s="1"/>
  <c r="R10" i="69"/>
  <c r="Y10" i="69" s="1"/>
  <c r="U9" i="69"/>
  <c r="S7" i="69"/>
  <c r="R6" i="69"/>
  <c r="V8" i="69"/>
  <c r="H51" i="71"/>
  <c r="G51" i="71" s="1"/>
  <c r="W9" i="69"/>
  <c r="X4" i="69"/>
  <c r="S6" i="69"/>
  <c r="Z6" i="69" s="1"/>
  <c r="V4" i="69"/>
  <c r="H47" i="71"/>
  <c r="G47" i="71" s="1"/>
  <c r="T9" i="69"/>
  <c r="Z9" i="69" s="1"/>
  <c r="Z8" i="69"/>
  <c r="R7" i="69"/>
  <c r="Y7" i="69" s="1"/>
  <c r="X5" i="69"/>
  <c r="Y9" i="69"/>
  <c r="Y4" i="69"/>
  <c r="N10" i="69"/>
  <c r="O10" i="69" s="1"/>
  <c r="Y8" i="69"/>
  <c r="O6" i="69"/>
  <c r="P6" i="69" s="1"/>
  <c r="AA5" i="69"/>
  <c r="W3" i="69"/>
  <c r="D13" i="70"/>
  <c r="N12" i="70"/>
  <c r="P10" i="69"/>
  <c r="U10" i="69"/>
  <c r="V3" i="69"/>
  <c r="W11" i="69"/>
  <c r="W12" i="69" s="1"/>
  <c r="X11" i="69"/>
  <c r="Z5" i="69"/>
  <c r="N11" i="69"/>
  <c r="N12" i="69" s="1"/>
  <c r="C17" i="34" s="1"/>
  <c r="B17" i="34" s="1"/>
  <c r="S11" i="69"/>
  <c r="AB8" i="69"/>
  <c r="R12" i="69"/>
  <c r="E15" i="34" s="1"/>
  <c r="Q12" i="69"/>
  <c r="E14" i="34" s="1"/>
  <c r="M12" i="69"/>
  <c r="C16" i="34" s="1"/>
  <c r="T10" i="69"/>
  <c r="U7" i="69"/>
  <c r="AA7" i="69" s="1"/>
  <c r="U6" i="69"/>
  <c r="Y5" i="69"/>
  <c r="U4" i="69"/>
  <c r="AB4" i="69" s="1"/>
  <c r="U3" i="69"/>
  <c r="AB5" i="69"/>
  <c r="Z10" i="69" l="1"/>
  <c r="R51" i="71"/>
  <c r="Q51" i="71"/>
  <c r="O51" i="71"/>
  <c r="M51" i="71"/>
  <c r="S51" i="71"/>
  <c r="N51" i="71"/>
  <c r="L51" i="71"/>
  <c r="P51" i="71"/>
  <c r="I51" i="71"/>
  <c r="T51" i="71"/>
  <c r="K51" i="71"/>
  <c r="J51" i="71"/>
  <c r="N46" i="71"/>
  <c r="K46" i="71"/>
  <c r="S46" i="71"/>
  <c r="Q46" i="71"/>
  <c r="R46" i="71"/>
  <c r="O46" i="71"/>
  <c r="M46" i="71"/>
  <c r="L46" i="71"/>
  <c r="I46" i="71"/>
  <c r="P46" i="71"/>
  <c r="T46" i="71"/>
  <c r="J46" i="71"/>
  <c r="P50" i="71"/>
  <c r="N50" i="71"/>
  <c r="R50" i="71"/>
  <c r="K50" i="71"/>
  <c r="S50" i="71"/>
  <c r="I50" i="71"/>
  <c r="Q50" i="71"/>
  <c r="M50" i="71"/>
  <c r="L50" i="71"/>
  <c r="J50" i="71"/>
  <c r="T50" i="71"/>
  <c r="O50" i="71"/>
  <c r="X7" i="69"/>
  <c r="AA6" i="69"/>
  <c r="X10" i="69"/>
  <c r="V6" i="69"/>
  <c r="H49" i="71"/>
  <c r="Y6" i="69"/>
  <c r="R47" i="71"/>
  <c r="N47" i="71"/>
  <c r="K47" i="71"/>
  <c r="L47" i="71"/>
  <c r="M47" i="71"/>
  <c r="O47" i="71"/>
  <c r="P47" i="71"/>
  <c r="S47" i="71"/>
  <c r="T47" i="71"/>
  <c r="I47" i="71"/>
  <c r="J47" i="71"/>
  <c r="Q47" i="71"/>
  <c r="Z7" i="69"/>
  <c r="AA9" i="69"/>
  <c r="X6" i="69"/>
  <c r="AB6" i="69"/>
  <c r="V10" i="69"/>
  <c r="H53" i="71"/>
  <c r="G53" i="71" s="1"/>
  <c r="N13" i="70"/>
  <c r="E13" i="70"/>
  <c r="E12" i="70"/>
  <c r="AB3" i="69"/>
  <c r="AB7" i="69"/>
  <c r="AA4" i="69"/>
  <c r="Y11" i="69"/>
  <c r="Y12" i="69" s="1"/>
  <c r="S12" i="69"/>
  <c r="E16" i="34" s="1"/>
  <c r="AA3" i="69"/>
  <c r="AA10" i="69"/>
  <c r="AB10" i="69"/>
  <c r="O11" i="69"/>
  <c r="T11" i="69"/>
  <c r="T12" i="69" s="1"/>
  <c r="E17" i="34" s="1"/>
  <c r="U46" i="71" l="1"/>
  <c r="U47" i="71"/>
  <c r="U50" i="71"/>
  <c r="O53" i="71"/>
  <c r="R53" i="71"/>
  <c r="L53" i="71"/>
  <c r="I53" i="71"/>
  <c r="P53" i="71"/>
  <c r="J53" i="71"/>
  <c r="T53" i="71"/>
  <c r="M53" i="71"/>
  <c r="Q53" i="71"/>
  <c r="K53" i="71"/>
  <c r="N53" i="71"/>
  <c r="S53" i="71"/>
  <c r="X12" i="69"/>
  <c r="G49" i="71"/>
  <c r="U51" i="71"/>
  <c r="I14" i="70"/>
  <c r="I13" i="70"/>
  <c r="I12" i="70"/>
  <c r="L12" i="70" s="1"/>
  <c r="M12" i="70" s="1"/>
  <c r="P11" i="69"/>
  <c r="H54" i="71" s="1"/>
  <c r="G54" i="71" s="1"/>
  <c r="U11" i="69"/>
  <c r="U12" i="69" s="1"/>
  <c r="E18" i="34" s="1"/>
  <c r="O12" i="69"/>
  <c r="C18" i="34" s="1"/>
  <c r="B18" i="34" s="1"/>
  <c r="Z11" i="69"/>
  <c r="Z12" i="69" s="1"/>
  <c r="B14" i="34"/>
  <c r="U53" i="71" l="1"/>
  <c r="AA11" i="69"/>
  <c r="AA12" i="69" s="1"/>
  <c r="H55" i="71"/>
  <c r="I54" i="71"/>
  <c r="L54" i="71"/>
  <c r="M54" i="71"/>
  <c r="T54" i="71"/>
  <c r="S54" i="71"/>
  <c r="Q54" i="71"/>
  <c r="N54" i="71"/>
  <c r="K54" i="71"/>
  <c r="R54" i="71"/>
  <c r="O54" i="71"/>
  <c r="P54" i="71"/>
  <c r="J54" i="71"/>
  <c r="S49" i="71"/>
  <c r="S55" i="71" s="1"/>
  <c r="P49" i="71"/>
  <c r="K49" i="71"/>
  <c r="T49" i="71"/>
  <c r="T55" i="71" s="1"/>
  <c r="R49" i="71"/>
  <c r="R55" i="71" s="1"/>
  <c r="I49" i="71"/>
  <c r="Q49" i="71"/>
  <c r="Q55" i="71" s="1"/>
  <c r="O49" i="71"/>
  <c r="O55" i="71" s="1"/>
  <c r="M49" i="71"/>
  <c r="M55" i="71" s="1"/>
  <c r="B12" i="75" s="1"/>
  <c r="C18" i="70" s="1"/>
  <c r="J18" i="70" s="1"/>
  <c r="J49" i="71"/>
  <c r="N49" i="71"/>
  <c r="N55" i="71" s="1"/>
  <c r="B13" i="75" s="1"/>
  <c r="L49" i="71"/>
  <c r="L55" i="71" s="1"/>
  <c r="B11" i="75" s="1"/>
  <c r="C17" i="70" s="1"/>
  <c r="J17" i="70" s="1"/>
  <c r="L13" i="70"/>
  <c r="M13" i="70" s="1"/>
  <c r="V11" i="69"/>
  <c r="P12" i="69"/>
  <c r="C19" i="34" s="1"/>
  <c r="B19" i="34" s="1"/>
  <c r="U49" i="71" l="1"/>
  <c r="I55" i="71"/>
  <c r="B8" i="75" s="1"/>
  <c r="U54" i="71"/>
  <c r="K55" i="71"/>
  <c r="B10" i="75" s="1"/>
  <c r="C16" i="70" s="1"/>
  <c r="J16" i="70" s="1"/>
  <c r="J55" i="71"/>
  <c r="B9" i="75" s="1"/>
  <c r="C15" i="70" s="1"/>
  <c r="J15" i="70" s="1"/>
  <c r="P55" i="71"/>
  <c r="B14" i="75"/>
  <c r="C19" i="70"/>
  <c r="J19" i="70" s="1"/>
  <c r="V12" i="69"/>
  <c r="AB11" i="69"/>
  <c r="AB12" i="69" s="1"/>
  <c r="C14" i="70" l="1"/>
  <c r="C8" i="75"/>
  <c r="E50" i="34"/>
  <c r="E19" i="34"/>
  <c r="E20" i="34" s="1"/>
  <c r="E21" i="34" s="1"/>
  <c r="E22" i="34" s="1"/>
  <c r="E23" i="34" s="1"/>
  <c r="E24" i="34" s="1"/>
  <c r="E25" i="34" s="1"/>
  <c r="E26" i="34" s="1"/>
  <c r="E27" i="34" s="1"/>
  <c r="E28" i="34" s="1"/>
  <c r="E29" i="34" s="1"/>
  <c r="E30" i="34" s="1"/>
  <c r="B15" i="75"/>
  <c r="C20" i="70"/>
  <c r="J20" i="70" s="1"/>
  <c r="C9" i="75" l="1"/>
  <c r="F8" i="75"/>
  <c r="E31" i="34"/>
  <c r="E32" i="34" s="1"/>
  <c r="E33" i="34" s="1"/>
  <c r="E34" i="34" s="1"/>
  <c r="E35" i="34" s="1"/>
  <c r="E36" i="34" s="1"/>
  <c r="E37" i="34" s="1"/>
  <c r="E38" i="34" s="1"/>
  <c r="E39" i="34" s="1"/>
  <c r="E40" i="34" s="1"/>
  <c r="E41" i="34" s="1"/>
  <c r="E42" i="34" s="1"/>
  <c r="E43" i="34" s="1"/>
  <c r="E44" i="34" s="1"/>
  <c r="E45" i="34" s="1"/>
  <c r="E46" i="34" s="1"/>
  <c r="E47" i="34" s="1"/>
  <c r="E48" i="34" s="1"/>
  <c r="E49" i="34" s="1"/>
  <c r="J14" i="70"/>
  <c r="K14" i="70" s="1"/>
  <c r="D14" i="70"/>
  <c r="B16" i="75"/>
  <c r="C21" i="70"/>
  <c r="J21" i="70" s="1"/>
  <c r="E14" i="70" l="1"/>
  <c r="I15" i="70" s="1"/>
  <c r="N14" i="70"/>
  <c r="D15" i="70"/>
  <c r="G8" i="75"/>
  <c r="G9" i="75" s="1"/>
  <c r="C14" i="76"/>
  <c r="K15" i="70"/>
  <c r="L14" i="70"/>
  <c r="M14" i="70" s="1"/>
  <c r="E68" i="34"/>
  <c r="F9" i="75"/>
  <c r="C15" i="76" s="1"/>
  <c r="J15" i="76" s="1"/>
  <c r="C10" i="75"/>
  <c r="B17" i="75"/>
  <c r="C22" i="70"/>
  <c r="J22" i="70" s="1"/>
  <c r="K16" i="70" l="1"/>
  <c r="L15" i="70"/>
  <c r="M15" i="70" s="1"/>
  <c r="J14" i="76"/>
  <c r="K14" i="76" s="1"/>
  <c r="D14" i="76"/>
  <c r="F10" i="75"/>
  <c r="C16" i="76" s="1"/>
  <c r="J16" i="76" s="1"/>
  <c r="C11" i="75"/>
  <c r="D16" i="70"/>
  <c r="E15" i="70"/>
  <c r="N15" i="70"/>
  <c r="B18" i="75"/>
  <c r="C23" i="70"/>
  <c r="J23" i="70" s="1"/>
  <c r="D17" i="70" l="1"/>
  <c r="N16" i="70"/>
  <c r="E16" i="70"/>
  <c r="C12" i="75"/>
  <c r="F11" i="75"/>
  <c r="C17" i="76" s="1"/>
  <c r="J17" i="76" s="1"/>
  <c r="N14" i="76"/>
  <c r="D15" i="76"/>
  <c r="E14" i="76"/>
  <c r="I15" i="76" s="1"/>
  <c r="G10" i="75"/>
  <c r="K15" i="76"/>
  <c r="L14" i="76"/>
  <c r="M14" i="76" s="1"/>
  <c r="I16" i="70"/>
  <c r="I17" i="70"/>
  <c r="K17" i="70"/>
  <c r="K18" i="70" s="1"/>
  <c r="L16" i="70"/>
  <c r="M16" i="70" s="1"/>
  <c r="B19" i="75"/>
  <c r="U4" i="71"/>
  <c r="U55" i="71" s="1"/>
  <c r="C24" i="70"/>
  <c r="J24" i="70" s="1"/>
  <c r="K19" i="70" l="1"/>
  <c r="F12" i="75"/>
  <c r="C18" i="76" s="1"/>
  <c r="J18" i="76" s="1"/>
  <c r="C13" i="75"/>
  <c r="G11" i="75"/>
  <c r="G12" i="75" s="1"/>
  <c r="D18" i="70"/>
  <c r="E17" i="70"/>
  <c r="L18" i="70" s="1"/>
  <c r="N17" i="70"/>
  <c r="N15" i="76"/>
  <c r="E15" i="76"/>
  <c r="I16" i="76" s="1"/>
  <c r="D16" i="76"/>
  <c r="L17" i="70"/>
  <c r="M17" i="70" s="1"/>
  <c r="K16" i="76"/>
  <c r="L15" i="76"/>
  <c r="M15" i="76" s="1"/>
  <c r="C25" i="70"/>
  <c r="J25" i="70" s="1"/>
  <c r="K17" i="76" l="1"/>
  <c r="L16" i="76"/>
  <c r="M16" i="76" s="1"/>
  <c r="G13" i="75"/>
  <c r="I18" i="70"/>
  <c r="M18" i="70" s="1"/>
  <c r="D19" i="70"/>
  <c r="N18" i="70"/>
  <c r="E18" i="70"/>
  <c r="C14" i="75"/>
  <c r="F13" i="75"/>
  <c r="C19" i="76" s="1"/>
  <c r="J19" i="76" s="1"/>
  <c r="N16" i="76"/>
  <c r="D17" i="76"/>
  <c r="E16" i="76"/>
  <c r="I17" i="76" s="1"/>
  <c r="K20" i="70"/>
  <c r="L19" i="70"/>
  <c r="E25" i="33"/>
  <c r="E27" i="33" s="1"/>
  <c r="D25" i="33"/>
  <c r="D27" i="33" s="1"/>
  <c r="F19" i="33"/>
  <c r="F27" i="33" s="1"/>
  <c r="E19" i="33"/>
  <c r="D19" i="33"/>
  <c r="A15" i="33"/>
  <c r="A16" i="33" s="1"/>
  <c r="A17" i="33" s="1"/>
  <c r="A18" i="33" s="1"/>
  <c r="D20" i="70" l="1"/>
  <c r="N19" i="70"/>
  <c r="E19" i="70"/>
  <c r="I19" i="70" s="1"/>
  <c r="M19" i="70" s="1"/>
  <c r="E17" i="76"/>
  <c r="I18" i="76" s="1"/>
  <c r="D18" i="76"/>
  <c r="N17" i="76"/>
  <c r="G14" i="75"/>
  <c r="L17" i="76"/>
  <c r="M17" i="76" s="1"/>
  <c r="K18" i="76"/>
  <c r="L20" i="70"/>
  <c r="K21" i="70"/>
  <c r="C15" i="75"/>
  <c r="F14" i="75"/>
  <c r="C20" i="76" s="1"/>
  <c r="J20" i="76" s="1"/>
  <c r="A19" i="33"/>
  <c r="A21" i="33" s="1"/>
  <c r="N18" i="76" l="1"/>
  <c r="D19" i="76"/>
  <c r="E18" i="76"/>
  <c r="C16" i="75"/>
  <c r="F15" i="75"/>
  <c r="C21" i="76" s="1"/>
  <c r="J21" i="76" s="1"/>
  <c r="K22" i="70"/>
  <c r="L21" i="70"/>
  <c r="K19" i="76"/>
  <c r="L18" i="76"/>
  <c r="M18" i="76" s="1"/>
  <c r="E20" i="70"/>
  <c r="I20" i="70" s="1"/>
  <c r="M20" i="70" s="1"/>
  <c r="N20" i="70"/>
  <c r="D21" i="70"/>
  <c r="A22" i="33"/>
  <c r="A23" i="33" s="1"/>
  <c r="A24" i="33" s="1"/>
  <c r="A25" i="33" s="1"/>
  <c r="A26" i="33" s="1"/>
  <c r="A27" i="33" s="1"/>
  <c r="A28" i="33" s="1"/>
  <c r="A29" i="33" s="1"/>
  <c r="A30" i="33" s="1"/>
  <c r="A31" i="33" s="1"/>
  <c r="K23" i="70" l="1"/>
  <c r="L22" i="70"/>
  <c r="D22" i="70"/>
  <c r="E21" i="70"/>
  <c r="I21" i="70" s="1"/>
  <c r="M21" i="70" s="1"/>
  <c r="N21" i="70"/>
  <c r="C17" i="75"/>
  <c r="F16" i="75"/>
  <c r="C22" i="76" s="1"/>
  <c r="J22" i="76" s="1"/>
  <c r="E19" i="76"/>
  <c r="I19" i="76" s="1"/>
  <c r="D20" i="76"/>
  <c r="N19" i="76"/>
  <c r="K20" i="76"/>
  <c r="L19" i="76"/>
  <c r="G15" i="75"/>
  <c r="M19" i="76" l="1"/>
  <c r="G16" i="75"/>
  <c r="C18" i="75"/>
  <c r="F17" i="75"/>
  <c r="C23" i="76" s="1"/>
  <c r="J23" i="76" s="1"/>
  <c r="L20" i="76"/>
  <c r="M20" i="76" s="1"/>
  <c r="K21" i="76"/>
  <c r="D23" i="70"/>
  <c r="E22" i="70"/>
  <c r="I22" i="70" s="1"/>
  <c r="M22" i="70" s="1"/>
  <c r="N22" i="70"/>
  <c r="E20" i="76"/>
  <c r="I20" i="76" s="1"/>
  <c r="D21" i="76"/>
  <c r="N20" i="76"/>
  <c r="L23" i="70"/>
  <c r="K24" i="70"/>
  <c r="N23" i="70" l="1"/>
  <c r="D24" i="70"/>
  <c r="E23" i="70"/>
  <c r="I23" i="70" s="1"/>
  <c r="M23" i="70" s="1"/>
  <c r="K22" i="76"/>
  <c r="L21" i="76"/>
  <c r="D22" i="76"/>
  <c r="E21" i="76"/>
  <c r="I21" i="76" s="1"/>
  <c r="N21" i="76"/>
  <c r="F18" i="75"/>
  <c r="C24" i="76" s="1"/>
  <c r="J24" i="76" s="1"/>
  <c r="C19" i="75"/>
  <c r="F19" i="75" s="1"/>
  <c r="C25" i="76" s="1"/>
  <c r="J25" i="76" s="1"/>
  <c r="G17" i="75"/>
  <c r="G18" i="75" s="1"/>
  <c r="G19" i="75" s="1"/>
  <c r="K25" i="70"/>
  <c r="L25" i="70" s="1"/>
  <c r="L24" i="70"/>
  <c r="A32" i="33"/>
  <c r="A33" i="33" s="1"/>
  <c r="A34" i="33" s="1"/>
  <c r="A35" i="33" s="1"/>
  <c r="A36" i="33" s="1"/>
  <c r="A37" i="33" s="1"/>
  <c r="A38" i="33" s="1"/>
  <c r="D23" i="76" l="1"/>
  <c r="N22" i="76"/>
  <c r="E22" i="76"/>
  <c r="I22" i="76" s="1"/>
  <c r="K23" i="76"/>
  <c r="L22" i="76"/>
  <c r="M22" i="76" s="1"/>
  <c r="M21" i="76"/>
  <c r="E24" i="70"/>
  <c r="I24" i="70" s="1"/>
  <c r="M24" i="70" s="1"/>
  <c r="D25" i="70"/>
  <c r="N24" i="70"/>
  <c r="K24" i="76" l="1"/>
  <c r="L23" i="76"/>
  <c r="F26" i="70"/>
  <c r="F38" i="70"/>
  <c r="J38" i="70" s="1"/>
  <c r="F28" i="70"/>
  <c r="J28" i="70" s="1"/>
  <c r="F49" i="70"/>
  <c r="J49" i="70" s="1"/>
  <c r="F30" i="70"/>
  <c r="J30" i="70" s="1"/>
  <c r="E25" i="70"/>
  <c r="I25" i="70" s="1"/>
  <c r="M25" i="70" s="1"/>
  <c r="D26" i="70"/>
  <c r="F29" i="70"/>
  <c r="J29" i="70" s="1"/>
  <c r="F44" i="70"/>
  <c r="J44" i="70" s="1"/>
  <c r="F34" i="70"/>
  <c r="J34" i="70" s="1"/>
  <c r="F48" i="70"/>
  <c r="J48" i="70" s="1"/>
  <c r="F61" i="70"/>
  <c r="J61" i="70" s="1"/>
  <c r="F57" i="70"/>
  <c r="J57" i="70" s="1"/>
  <c r="F47" i="70"/>
  <c r="J47" i="70" s="1"/>
  <c r="F33" i="70"/>
  <c r="J33" i="70" s="1"/>
  <c r="F40" i="70"/>
  <c r="J40" i="70" s="1"/>
  <c r="F42" i="70"/>
  <c r="J42" i="70" s="1"/>
  <c r="F31" i="70"/>
  <c r="J31" i="70" s="1"/>
  <c r="F58" i="70"/>
  <c r="J58" i="70" s="1"/>
  <c r="F60" i="70"/>
  <c r="J60" i="70" s="1"/>
  <c r="F56" i="70"/>
  <c r="J56" i="70" s="1"/>
  <c r="N25" i="70"/>
  <c r="F53" i="70"/>
  <c r="J53" i="70" s="1"/>
  <c r="F51" i="70"/>
  <c r="J51" i="70" s="1"/>
  <c r="F43" i="70"/>
  <c r="J43" i="70" s="1"/>
  <c r="F32" i="70"/>
  <c r="J32" i="70" s="1"/>
  <c r="F54" i="70"/>
  <c r="J54" i="70" s="1"/>
  <c r="F59" i="70"/>
  <c r="J59" i="70" s="1"/>
  <c r="F55" i="70"/>
  <c r="J55" i="70" s="1"/>
  <c r="F37" i="70"/>
  <c r="J37" i="70" s="1"/>
  <c r="F52" i="70"/>
  <c r="J52" i="70" s="1"/>
  <c r="F50" i="70"/>
  <c r="J50" i="70" s="1"/>
  <c r="F45" i="70"/>
  <c r="J45" i="70" s="1"/>
  <c r="F41" i="70"/>
  <c r="J41" i="70" s="1"/>
  <c r="F36" i="70"/>
  <c r="J36" i="70" s="1"/>
  <c r="F27" i="70"/>
  <c r="J27" i="70" s="1"/>
  <c r="F46" i="70"/>
  <c r="J46" i="70" s="1"/>
  <c r="F35" i="70"/>
  <c r="J35" i="70" s="1"/>
  <c r="F39" i="70"/>
  <c r="J39" i="70" s="1"/>
  <c r="E23" i="76"/>
  <c r="I23" i="76" s="1"/>
  <c r="D24" i="76"/>
  <c r="N23" i="76"/>
  <c r="N24" i="76" l="1"/>
  <c r="E24" i="76"/>
  <c r="I24" i="76" s="1"/>
  <c r="D25" i="76"/>
  <c r="G31" i="33"/>
  <c r="J26" i="70"/>
  <c r="K26" i="70" s="1"/>
  <c r="G26" i="70"/>
  <c r="M23" i="76"/>
  <c r="D27" i="70"/>
  <c r="E26" i="70"/>
  <c r="L24" i="76"/>
  <c r="M24" i="76" s="1"/>
  <c r="K25" i="76"/>
  <c r="L25" i="76" s="1"/>
  <c r="E27" i="70" l="1"/>
  <c r="D28" i="70"/>
  <c r="N27" i="70"/>
  <c r="K27" i="70"/>
  <c r="L26" i="70"/>
  <c r="H26" i="70"/>
  <c r="I26" i="70" s="1"/>
  <c r="G27" i="70"/>
  <c r="F41" i="76"/>
  <c r="J41" i="76" s="1"/>
  <c r="E25" i="76"/>
  <c r="I25" i="76" s="1"/>
  <c r="M25" i="76" s="1"/>
  <c r="F52" i="76"/>
  <c r="J52" i="76" s="1"/>
  <c r="F40" i="76"/>
  <c r="J40" i="76" s="1"/>
  <c r="F59" i="76"/>
  <c r="J59" i="76" s="1"/>
  <c r="F54" i="76"/>
  <c r="J54" i="76" s="1"/>
  <c r="F27" i="76"/>
  <c r="J27" i="76" s="1"/>
  <c r="F44" i="76"/>
  <c r="J44" i="76" s="1"/>
  <c r="D26" i="76"/>
  <c r="F39" i="76"/>
  <c r="J39" i="76" s="1"/>
  <c r="F50" i="76"/>
  <c r="J50" i="76" s="1"/>
  <c r="F61" i="76"/>
  <c r="J61" i="76" s="1"/>
  <c r="F36" i="76"/>
  <c r="J36" i="76" s="1"/>
  <c r="F55" i="76"/>
  <c r="J55" i="76" s="1"/>
  <c r="F42" i="76"/>
  <c r="J42" i="76" s="1"/>
  <c r="F31" i="76"/>
  <c r="J31" i="76" s="1"/>
  <c r="F35" i="76"/>
  <c r="J35" i="76" s="1"/>
  <c r="F53" i="76"/>
  <c r="J53" i="76" s="1"/>
  <c r="F56" i="76"/>
  <c r="J56" i="76" s="1"/>
  <c r="F30" i="76"/>
  <c r="J30" i="76" s="1"/>
  <c r="F26" i="76"/>
  <c r="F38" i="76"/>
  <c r="J38" i="76" s="1"/>
  <c r="F37" i="76"/>
  <c r="J37" i="76" s="1"/>
  <c r="F49" i="76"/>
  <c r="J49" i="76" s="1"/>
  <c r="F28" i="76"/>
  <c r="J28" i="76" s="1"/>
  <c r="F32" i="76"/>
  <c r="J32" i="76" s="1"/>
  <c r="F33" i="76"/>
  <c r="J33" i="76" s="1"/>
  <c r="F51" i="76"/>
  <c r="J51" i="76" s="1"/>
  <c r="F34" i="76"/>
  <c r="J34" i="76" s="1"/>
  <c r="F46" i="76"/>
  <c r="J46" i="76" s="1"/>
  <c r="F45" i="76"/>
  <c r="J45" i="76" s="1"/>
  <c r="F29" i="76"/>
  <c r="J29" i="76" s="1"/>
  <c r="F58" i="76"/>
  <c r="J58" i="76" s="1"/>
  <c r="F43" i="76"/>
  <c r="J43" i="76" s="1"/>
  <c r="N25" i="76"/>
  <c r="F48" i="76"/>
  <c r="J48" i="76" s="1"/>
  <c r="F47" i="76"/>
  <c r="J47" i="76" s="1"/>
  <c r="F60" i="76"/>
  <c r="J60" i="76" s="1"/>
  <c r="F57" i="76"/>
  <c r="J57" i="76" s="1"/>
  <c r="N26" i="70"/>
  <c r="J26" i="76" l="1"/>
  <c r="K26" i="76" s="1"/>
  <c r="G26" i="76"/>
  <c r="G32" i="33"/>
  <c r="M26" i="70"/>
  <c r="K28" i="70"/>
  <c r="L27" i="70"/>
  <c r="M27" i="70" s="1"/>
  <c r="E26" i="76"/>
  <c r="D27" i="76"/>
  <c r="N26" i="76"/>
  <c r="D29" i="70"/>
  <c r="E28" i="70"/>
  <c r="H27" i="70"/>
  <c r="I27" i="70" s="1"/>
  <c r="G28" i="70"/>
  <c r="D30" i="70" l="1"/>
  <c r="E29" i="70"/>
  <c r="H28" i="70"/>
  <c r="I28" i="70" s="1"/>
  <c r="G29" i="70"/>
  <c r="K29" i="70"/>
  <c r="L28" i="70"/>
  <c r="M28" i="70" s="1"/>
  <c r="N28" i="70"/>
  <c r="H32" i="33"/>
  <c r="E27" i="76"/>
  <c r="D28" i="76"/>
  <c r="H26" i="76"/>
  <c r="I26" i="76" s="1"/>
  <c r="G27" i="76"/>
  <c r="K27" i="76"/>
  <c r="L26" i="76"/>
  <c r="G30" i="70" l="1"/>
  <c r="H29" i="70"/>
  <c r="I29" i="70" s="1"/>
  <c r="N29" i="70"/>
  <c r="G28" i="76"/>
  <c r="H27" i="76"/>
  <c r="I27" i="76" s="1"/>
  <c r="N27" i="76"/>
  <c r="D29" i="76"/>
  <c r="E28" i="76"/>
  <c r="L29" i="70"/>
  <c r="M29" i="70" s="1"/>
  <c r="K30" i="70"/>
  <c r="M26" i="76"/>
  <c r="K28" i="76"/>
  <c r="L27" i="76"/>
  <c r="M27" i="76" s="1"/>
  <c r="D31" i="70"/>
  <c r="E30" i="70"/>
  <c r="H28" i="76" l="1"/>
  <c r="I28" i="76" s="1"/>
  <c r="G29" i="76"/>
  <c r="K31" i="70"/>
  <c r="L30" i="70"/>
  <c r="K29" i="76"/>
  <c r="L28" i="76"/>
  <c r="M28" i="76" s="1"/>
  <c r="N30" i="70"/>
  <c r="N28" i="76"/>
  <c r="D32" i="70"/>
  <c r="E31" i="70"/>
  <c r="D30" i="76"/>
  <c r="E29" i="76"/>
  <c r="N29" i="76"/>
  <c r="G31" i="70"/>
  <c r="N31" i="70" s="1"/>
  <c r="H30" i="70"/>
  <c r="I30" i="70" s="1"/>
  <c r="K30" i="76" l="1"/>
  <c r="L29" i="76"/>
  <c r="D31" i="76"/>
  <c r="E30" i="76"/>
  <c r="H29" i="76"/>
  <c r="I29" i="76" s="1"/>
  <c r="G30" i="76"/>
  <c r="H31" i="70"/>
  <c r="I31" i="70" s="1"/>
  <c r="G32" i="70"/>
  <c r="M30" i="70"/>
  <c r="K32" i="70"/>
  <c r="L31" i="70"/>
  <c r="E32" i="70"/>
  <c r="D33" i="70"/>
  <c r="N32" i="70"/>
  <c r="H30" i="76" l="1"/>
  <c r="I30" i="76" s="1"/>
  <c r="G31" i="76"/>
  <c r="M31" i="70"/>
  <c r="N30" i="76"/>
  <c r="M29" i="76"/>
  <c r="D34" i="70"/>
  <c r="E33" i="70"/>
  <c r="N33" i="70"/>
  <c r="L32" i="70"/>
  <c r="K33" i="70"/>
  <c r="D32" i="76"/>
  <c r="E31" i="76"/>
  <c r="N31" i="76"/>
  <c r="H32" i="70"/>
  <c r="I32" i="70" s="1"/>
  <c r="G33" i="70"/>
  <c r="L30" i="76"/>
  <c r="M30" i="76" s="1"/>
  <c r="K31" i="76"/>
  <c r="H33" i="70" l="1"/>
  <c r="I33" i="70" s="1"/>
  <c r="G34" i="70"/>
  <c r="D35" i="70"/>
  <c r="E34" i="70"/>
  <c r="N34" i="70"/>
  <c r="E32" i="76"/>
  <c r="D33" i="76"/>
  <c r="N32" i="76"/>
  <c r="K34" i="70"/>
  <c r="L33" i="70"/>
  <c r="M33" i="70" s="1"/>
  <c r="G32" i="76"/>
  <c r="H31" i="76"/>
  <c r="I31" i="76" s="1"/>
  <c r="L31" i="76"/>
  <c r="M31" i="76" s="1"/>
  <c r="K32" i="76"/>
  <c r="M32" i="70"/>
  <c r="D34" i="76" l="1"/>
  <c r="E33" i="76"/>
  <c r="K33" i="76"/>
  <c r="L32" i="76"/>
  <c r="M32" i="76" s="1"/>
  <c r="D36" i="70"/>
  <c r="E35" i="70"/>
  <c r="N35" i="70"/>
  <c r="H34" i="70"/>
  <c r="I34" i="70" s="1"/>
  <c r="G35" i="70"/>
  <c r="H32" i="76"/>
  <c r="I32" i="76" s="1"/>
  <c r="G33" i="76"/>
  <c r="N33" i="76" s="1"/>
  <c r="K35" i="70"/>
  <c r="L34" i="70"/>
  <c r="M34" i="70" s="1"/>
  <c r="G34" i="76" l="1"/>
  <c r="H33" i="76"/>
  <c r="I33" i="76" s="1"/>
  <c r="D37" i="70"/>
  <c r="E36" i="70"/>
  <c r="K36" i="70"/>
  <c r="L35" i="70"/>
  <c r="M35" i="70" s="1"/>
  <c r="L33" i="76"/>
  <c r="M33" i="76" s="1"/>
  <c r="K34" i="76"/>
  <c r="G36" i="70"/>
  <c r="H35" i="70"/>
  <c r="I35" i="70" s="1"/>
  <c r="D35" i="76"/>
  <c r="E34" i="76"/>
  <c r="N34" i="76"/>
  <c r="D36" i="76" l="1"/>
  <c r="E35" i="76"/>
  <c r="K37" i="70"/>
  <c r="L36" i="70"/>
  <c r="M36" i="70" s="1"/>
  <c r="N36" i="70"/>
  <c r="D38" i="70"/>
  <c r="E37" i="70"/>
  <c r="H36" i="70"/>
  <c r="I36" i="70" s="1"/>
  <c r="G37" i="70"/>
  <c r="K35" i="76"/>
  <c r="L34" i="76"/>
  <c r="G35" i="76"/>
  <c r="H34" i="76"/>
  <c r="I34" i="76" s="1"/>
  <c r="G22" i="33" l="1"/>
  <c r="E38" i="70"/>
  <c r="D39" i="70"/>
  <c r="N38" i="70"/>
  <c r="H35" i="76"/>
  <c r="I35" i="76" s="1"/>
  <c r="G36" i="76"/>
  <c r="L37" i="70"/>
  <c r="G24" i="33" s="1"/>
  <c r="K38" i="70"/>
  <c r="L35" i="76"/>
  <c r="K36" i="76"/>
  <c r="G38" i="70"/>
  <c r="H37" i="70"/>
  <c r="G23" i="33" s="1"/>
  <c r="M34" i="76"/>
  <c r="N35" i="76"/>
  <c r="N37" i="70"/>
  <c r="D37" i="76"/>
  <c r="E36" i="76"/>
  <c r="G39" i="70" l="1"/>
  <c r="H38" i="70"/>
  <c r="I38" i="70" s="1"/>
  <c r="D40" i="70"/>
  <c r="E39" i="70"/>
  <c r="K37" i="76"/>
  <c r="L36" i="76"/>
  <c r="G37" i="76"/>
  <c r="H36" i="76"/>
  <c r="I36" i="76" s="1"/>
  <c r="M35" i="76"/>
  <c r="I37" i="70"/>
  <c r="M37" i="70" s="1"/>
  <c r="N36" i="76"/>
  <c r="D38" i="76"/>
  <c r="E37" i="76"/>
  <c r="L38" i="70"/>
  <c r="M38" i="70" s="1"/>
  <c r="K39" i="70"/>
  <c r="N39" i="70" s="1"/>
  <c r="H22" i="33"/>
  <c r="G38" i="76" l="1"/>
  <c r="H37" i="76"/>
  <c r="N37" i="76"/>
  <c r="E40" i="70"/>
  <c r="D41" i="70"/>
  <c r="L39" i="70"/>
  <c r="M39" i="70" s="1"/>
  <c r="K40" i="70"/>
  <c r="I37" i="76"/>
  <c r="M37" i="76" s="1"/>
  <c r="K38" i="76"/>
  <c r="L37" i="76"/>
  <c r="M36" i="76"/>
  <c r="D39" i="76"/>
  <c r="E38" i="76"/>
  <c r="N38" i="76"/>
  <c r="G40" i="70"/>
  <c r="H39" i="70"/>
  <c r="I39" i="70" s="1"/>
  <c r="E41" i="70" l="1"/>
  <c r="D42" i="70"/>
  <c r="E39" i="76"/>
  <c r="D40" i="76"/>
  <c r="K41" i="70"/>
  <c r="L40" i="70"/>
  <c r="H40" i="70"/>
  <c r="I40" i="70" s="1"/>
  <c r="G41" i="70"/>
  <c r="K39" i="76"/>
  <c r="L38" i="76"/>
  <c r="N40" i="70"/>
  <c r="H38" i="76"/>
  <c r="I38" i="76" s="1"/>
  <c r="G39" i="76"/>
  <c r="L41" i="70" l="1"/>
  <c r="K42" i="70"/>
  <c r="M38" i="76"/>
  <c r="N41" i="70"/>
  <c r="D41" i="76"/>
  <c r="E40" i="76"/>
  <c r="N40" i="76"/>
  <c r="D43" i="70"/>
  <c r="E42" i="70"/>
  <c r="G40" i="76"/>
  <c r="H39" i="76"/>
  <c r="I39" i="76" s="1"/>
  <c r="N39" i="76"/>
  <c r="K40" i="76"/>
  <c r="L39" i="76"/>
  <c r="M39" i="76" s="1"/>
  <c r="G42" i="70"/>
  <c r="H41" i="70"/>
  <c r="I41" i="70" s="1"/>
  <c r="M40" i="70"/>
  <c r="N42" i="70" l="1"/>
  <c r="G43" i="70"/>
  <c r="H42" i="70"/>
  <c r="I42" i="70" s="1"/>
  <c r="E43" i="70"/>
  <c r="D44" i="70"/>
  <c r="N43" i="70"/>
  <c r="D42" i="76"/>
  <c r="E41" i="76"/>
  <c r="G41" i="76"/>
  <c r="H40" i="76"/>
  <c r="I40" i="76" s="1"/>
  <c r="K43" i="70"/>
  <c r="L42" i="70"/>
  <c r="M42" i="70" s="1"/>
  <c r="K41" i="76"/>
  <c r="L40" i="76"/>
  <c r="M40" i="76" s="1"/>
  <c r="M41" i="70"/>
  <c r="D43" i="76" l="1"/>
  <c r="E42" i="76"/>
  <c r="K42" i="76"/>
  <c r="L41" i="76"/>
  <c r="M41" i="76" s="1"/>
  <c r="E44" i="70"/>
  <c r="D45" i="70"/>
  <c r="N44" i="70"/>
  <c r="K44" i="70"/>
  <c r="L43" i="70"/>
  <c r="G42" i="76"/>
  <c r="H41" i="76"/>
  <c r="I41" i="76" s="1"/>
  <c r="G44" i="70"/>
  <c r="H43" i="70"/>
  <c r="I43" i="70" s="1"/>
  <c r="N41" i="76"/>
  <c r="L42" i="76" l="1"/>
  <c r="K43" i="76"/>
  <c r="H44" i="70"/>
  <c r="I44" i="70" s="1"/>
  <c r="G45" i="70"/>
  <c r="H42" i="76"/>
  <c r="I42" i="76" s="1"/>
  <c r="G43" i="76"/>
  <c r="N42" i="76"/>
  <c r="E45" i="70"/>
  <c r="D46" i="70"/>
  <c r="M43" i="70"/>
  <c r="K45" i="70"/>
  <c r="L44" i="70"/>
  <c r="M44" i="70" s="1"/>
  <c r="D44" i="76"/>
  <c r="E43" i="76"/>
  <c r="N43" i="76"/>
  <c r="D45" i="76" l="1"/>
  <c r="E44" i="76"/>
  <c r="K46" i="70"/>
  <c r="L45" i="70"/>
  <c r="G46" i="70"/>
  <c r="H45" i="70"/>
  <c r="I45" i="70" s="1"/>
  <c r="N45" i="70"/>
  <c r="L43" i="76"/>
  <c r="K44" i="76"/>
  <c r="G44" i="76"/>
  <c r="H43" i="76"/>
  <c r="I43" i="76" s="1"/>
  <c r="D47" i="70"/>
  <c r="E46" i="70"/>
  <c r="N46" i="70"/>
  <c r="M42" i="76"/>
  <c r="G47" i="70" l="1"/>
  <c r="N47" i="70" s="1"/>
  <c r="H46" i="70"/>
  <c r="I46" i="70" s="1"/>
  <c r="D48" i="70"/>
  <c r="E47" i="70"/>
  <c r="H44" i="76"/>
  <c r="I44" i="76" s="1"/>
  <c r="G45" i="76"/>
  <c r="N44" i="76"/>
  <c r="M45" i="70"/>
  <c r="L46" i="70"/>
  <c r="M46" i="70" s="1"/>
  <c r="K47" i="70"/>
  <c r="K45" i="76"/>
  <c r="L44" i="76"/>
  <c r="M43" i="76"/>
  <c r="D46" i="76"/>
  <c r="E45" i="76"/>
  <c r="G14" i="34"/>
  <c r="AJ10" i="50"/>
  <c r="E6" i="34" s="1"/>
  <c r="AN9" i="50"/>
  <c r="AN10" i="50" s="1"/>
  <c r="AN11" i="50" s="1"/>
  <c r="AN12" i="50" s="1"/>
  <c r="AN13" i="50" s="1"/>
  <c r="AN14" i="50" s="1"/>
  <c r="AN15" i="50" s="1"/>
  <c r="AN16" i="50" s="1"/>
  <c r="AN17" i="50" s="1"/>
  <c r="AN18" i="50" s="1"/>
  <c r="AN19" i="50" s="1"/>
  <c r="AJ9" i="50"/>
  <c r="D6" i="34" s="1"/>
  <c r="A9" i="50"/>
  <c r="A10" i="50" s="1"/>
  <c r="A11" i="50" s="1"/>
  <c r="A12" i="50" s="1"/>
  <c r="A13" i="50" s="1"/>
  <c r="A14" i="50" s="1"/>
  <c r="A15" i="50" s="1"/>
  <c r="A16" i="50" s="1"/>
  <c r="A17" i="50" s="1"/>
  <c r="A18" i="50" s="1"/>
  <c r="A19" i="50" s="1"/>
  <c r="A20" i="50" s="1"/>
  <c r="A21" i="50" s="1"/>
  <c r="A22" i="50" s="1"/>
  <c r="A23" i="50" s="1"/>
  <c r="A24" i="50" s="1"/>
  <c r="A25" i="50" s="1"/>
  <c r="A26" i="50" s="1"/>
  <c r="A27" i="50" s="1"/>
  <c r="A28" i="50" s="1"/>
  <c r="A29" i="50" s="1"/>
  <c r="A30" i="50" s="1"/>
  <c r="A31" i="50" s="1"/>
  <c r="A32" i="50" s="1"/>
  <c r="A33" i="50" s="1"/>
  <c r="A34" i="50" s="1"/>
  <c r="A35" i="50" s="1"/>
  <c r="A36" i="50" s="1"/>
  <c r="A37" i="50" s="1"/>
  <c r="A38" i="50" s="1"/>
  <c r="A39" i="50" s="1"/>
  <c r="A40" i="50" s="1"/>
  <c r="A41" i="50" s="1"/>
  <c r="A42" i="50" s="1"/>
  <c r="A43" i="50" s="1"/>
  <c r="A44" i="50" s="1"/>
  <c r="A45" i="50" s="1"/>
  <c r="A46" i="50" s="1"/>
  <c r="AJ8" i="50"/>
  <c r="C6" i="34" s="1"/>
  <c r="P8" i="50"/>
  <c r="P9" i="50" s="1"/>
  <c r="P10" i="50" s="1"/>
  <c r="P11" i="50" s="1"/>
  <c r="P12" i="50" s="1"/>
  <c r="P13" i="50" s="1"/>
  <c r="P14" i="50" s="1"/>
  <c r="P15" i="50" s="1"/>
  <c r="P16" i="50" s="1"/>
  <c r="P17" i="50" s="1"/>
  <c r="J8" i="50"/>
  <c r="J9" i="50" s="1"/>
  <c r="J10" i="50" s="1"/>
  <c r="J11" i="50" s="1"/>
  <c r="J12" i="50" s="1"/>
  <c r="J13" i="50" s="1"/>
  <c r="J14" i="50" s="1"/>
  <c r="D8" i="50"/>
  <c r="D9" i="50" s="1"/>
  <c r="D10" i="50" s="1"/>
  <c r="A8" i="50"/>
  <c r="AN7" i="50"/>
  <c r="AN8" i="50" s="1"/>
  <c r="AJ7" i="50"/>
  <c r="AH7" i="50"/>
  <c r="AH8" i="50" s="1"/>
  <c r="AH9" i="50" s="1"/>
  <c r="AH10" i="50" s="1"/>
  <c r="AH11" i="50" s="1"/>
  <c r="AH12" i="50" s="1"/>
  <c r="AH13" i="50" s="1"/>
  <c r="AH14" i="50" s="1"/>
  <c r="AH15" i="50" s="1"/>
  <c r="AH16" i="50" s="1"/>
  <c r="AH17" i="50" s="1"/>
  <c r="AH18" i="50" s="1"/>
  <c r="AH19" i="50" s="1"/>
  <c r="AH20" i="50" s="1"/>
  <c r="AH21" i="50" s="1"/>
  <c r="AH22" i="50" s="1"/>
  <c r="AH23" i="50" s="1"/>
  <c r="AH24" i="50" s="1"/>
  <c r="AH25" i="50" s="1"/>
  <c r="AH26" i="50" s="1"/>
  <c r="AH27" i="50" s="1"/>
  <c r="AH28" i="50" s="1"/>
  <c r="AH29" i="50" s="1"/>
  <c r="AH30" i="50" s="1"/>
  <c r="AH31" i="50" s="1"/>
  <c r="AH32" i="50" s="1"/>
  <c r="AH33" i="50" s="1"/>
  <c r="AH34" i="50" s="1"/>
  <c r="AH35" i="50" s="1"/>
  <c r="AH36" i="50" s="1"/>
  <c r="AH37" i="50" s="1"/>
  <c r="AH38" i="50" s="1"/>
  <c r="AH39" i="50" s="1"/>
  <c r="AH40" i="50" s="1"/>
  <c r="AH41" i="50" s="1"/>
  <c r="AH42" i="50" s="1"/>
  <c r="AH43" i="50" s="1"/>
  <c r="AH44" i="50" s="1"/>
  <c r="AH45" i="50" s="1"/>
  <c r="AH46" i="50" s="1"/>
  <c r="AE7" i="50"/>
  <c r="AE8" i="50" s="1"/>
  <c r="AE9" i="50" s="1"/>
  <c r="AE10" i="50" s="1"/>
  <c r="AE11" i="50" s="1"/>
  <c r="AE12" i="50" s="1"/>
  <c r="AE13" i="50" s="1"/>
  <c r="AE14" i="50" s="1"/>
  <c r="AE15" i="50" s="1"/>
  <c r="AE16" i="50" s="1"/>
  <c r="AE17" i="50" s="1"/>
  <c r="AE18" i="50" s="1"/>
  <c r="AE19" i="50" s="1"/>
  <c r="AE20" i="50" s="1"/>
  <c r="AE21" i="50" s="1"/>
  <c r="AE22" i="50" s="1"/>
  <c r="AE23" i="50" s="1"/>
  <c r="AE24" i="50" s="1"/>
  <c r="AE25" i="50" s="1"/>
  <c r="AE26" i="50" s="1"/>
  <c r="AE27" i="50" s="1"/>
  <c r="AE28" i="50" s="1"/>
  <c r="AE29" i="50" s="1"/>
  <c r="AE30" i="50" s="1"/>
  <c r="AE31" i="50" s="1"/>
  <c r="AE32" i="50" s="1"/>
  <c r="AE33" i="50" s="1"/>
  <c r="AE34" i="50" s="1"/>
  <c r="AE35" i="50" s="1"/>
  <c r="AE36" i="50" s="1"/>
  <c r="AE37" i="50" s="1"/>
  <c r="AE38" i="50" s="1"/>
  <c r="AB7" i="50"/>
  <c r="AB8" i="50" s="1"/>
  <c r="AB9" i="50" s="1"/>
  <c r="AB10" i="50" s="1"/>
  <c r="AB11" i="50" s="1"/>
  <c r="AB12" i="50" s="1"/>
  <c r="AB13" i="50" s="1"/>
  <c r="AB14" i="50" s="1"/>
  <c r="AB15" i="50" s="1"/>
  <c r="AB16" i="50" s="1"/>
  <c r="AB17" i="50" s="1"/>
  <c r="AB18" i="50" s="1"/>
  <c r="AB19" i="50" s="1"/>
  <c r="AB20" i="50" s="1"/>
  <c r="AB21" i="50" s="1"/>
  <c r="AB22" i="50" s="1"/>
  <c r="AB23" i="50" s="1"/>
  <c r="AB24" i="50" s="1"/>
  <c r="AB25" i="50" s="1"/>
  <c r="AB26" i="50" s="1"/>
  <c r="AB27" i="50" s="1"/>
  <c r="Y7" i="50"/>
  <c r="Y8" i="50" s="1"/>
  <c r="Y9" i="50" s="1"/>
  <c r="Y10" i="50" s="1"/>
  <c r="Y11" i="50" s="1"/>
  <c r="Y12" i="50" s="1"/>
  <c r="Y13" i="50" s="1"/>
  <c r="Y14" i="50" s="1"/>
  <c r="Y15" i="50" s="1"/>
  <c r="Y16" i="50" s="1"/>
  <c r="Y17" i="50" s="1"/>
  <c r="V7" i="50"/>
  <c r="V8" i="50" s="1"/>
  <c r="V9" i="50" s="1"/>
  <c r="V10" i="50" s="1"/>
  <c r="V11" i="50" s="1"/>
  <c r="V12" i="50" s="1"/>
  <c r="V13" i="50" s="1"/>
  <c r="V14" i="50" s="1"/>
  <c r="V15" i="50" s="1"/>
  <c r="V16" i="50" s="1"/>
  <c r="V17" i="50" s="1"/>
  <c r="V18" i="50" s="1"/>
  <c r="V19" i="50" s="1"/>
  <c r="V20" i="50" s="1"/>
  <c r="V21" i="50" s="1"/>
  <c r="V22" i="50" s="1"/>
  <c r="S7" i="50"/>
  <c r="S8" i="50" s="1"/>
  <c r="S9" i="50" s="1"/>
  <c r="S10" i="50" s="1"/>
  <c r="S11" i="50" s="1"/>
  <c r="S12" i="50" s="1"/>
  <c r="S13" i="50" s="1"/>
  <c r="S14" i="50" s="1"/>
  <c r="S15" i="50" s="1"/>
  <c r="S16" i="50" s="1"/>
  <c r="S17" i="50" s="1"/>
  <c r="S18" i="50" s="1"/>
  <c r="S19" i="50" s="1"/>
  <c r="P7" i="50"/>
  <c r="M7" i="50"/>
  <c r="M8" i="50" s="1"/>
  <c r="M9" i="50" s="1"/>
  <c r="M10" i="50" s="1"/>
  <c r="M11" i="50" s="1"/>
  <c r="M12" i="50" s="1"/>
  <c r="M13" i="50" s="1"/>
  <c r="M14" i="50" s="1"/>
  <c r="M15" i="50" s="1"/>
  <c r="M16" i="50" s="1"/>
  <c r="J7" i="50"/>
  <c r="G7" i="50"/>
  <c r="G8" i="50" s="1"/>
  <c r="G9" i="50" s="1"/>
  <c r="G10" i="50" s="1"/>
  <c r="G11" i="50" s="1"/>
  <c r="G12" i="50" s="1"/>
  <c r="D7" i="50"/>
  <c r="G6" i="50"/>
  <c r="J6" i="50" s="1"/>
  <c r="P6" i="50" s="1"/>
  <c r="V6" i="50" s="1"/>
  <c r="AB6" i="50" s="1"/>
  <c r="AE6" i="50" s="1"/>
  <c r="D47" i="76" l="1"/>
  <c r="E46" i="76"/>
  <c r="G46" i="76"/>
  <c r="H45" i="76"/>
  <c r="I45" i="76" s="1"/>
  <c r="M44" i="76"/>
  <c r="AK7" i="50"/>
  <c r="AK8" i="50" s="1"/>
  <c r="AK9" i="50" s="1"/>
  <c r="AK10" i="50" s="1"/>
  <c r="B6" i="34"/>
  <c r="L47" i="70"/>
  <c r="K48" i="70"/>
  <c r="D49" i="70"/>
  <c r="E48" i="70"/>
  <c r="N48" i="70"/>
  <c r="L45" i="76"/>
  <c r="M45" i="76" s="1"/>
  <c r="K46" i="76"/>
  <c r="N45" i="76"/>
  <c r="G48" i="70"/>
  <c r="H47" i="70"/>
  <c r="I47" i="70" s="1"/>
  <c r="G15" i="34"/>
  <c r="AH6" i="50"/>
  <c r="AN6" i="50"/>
  <c r="M6" i="50"/>
  <c r="S6" i="50"/>
  <c r="Y6" i="50" s="1"/>
  <c r="H46" i="76" l="1"/>
  <c r="I46" i="76" s="1"/>
  <c r="G47" i="76"/>
  <c r="D14" i="34"/>
  <c r="D18" i="34"/>
  <c r="D16" i="34"/>
  <c r="D17" i="34"/>
  <c r="D15" i="34"/>
  <c r="F6" i="34"/>
  <c r="N46" i="76"/>
  <c r="K47" i="76"/>
  <c r="L46" i="76"/>
  <c r="M46" i="76" s="1"/>
  <c r="D50" i="70"/>
  <c r="E49" i="70"/>
  <c r="L48" i="70"/>
  <c r="M48" i="70" s="1"/>
  <c r="K49" i="70"/>
  <c r="G49" i="70"/>
  <c r="H48" i="70"/>
  <c r="I48" i="70" s="1"/>
  <c r="M47" i="70"/>
  <c r="D48" i="76"/>
  <c r="E47" i="76"/>
  <c r="N47" i="76"/>
  <c r="A4" i="38"/>
  <c r="A1" i="34"/>
  <c r="K50" i="70" l="1"/>
  <c r="L49" i="70"/>
  <c r="N49" i="70"/>
  <c r="D49" i="76"/>
  <c r="E48" i="76"/>
  <c r="K48" i="76"/>
  <c r="L47" i="76"/>
  <c r="M47" i="76" s="1"/>
  <c r="H47" i="76"/>
  <c r="I47" i="76" s="1"/>
  <c r="G48" i="76"/>
  <c r="D51" i="70"/>
  <c r="E50" i="70"/>
  <c r="H49" i="70"/>
  <c r="I49" i="70" s="1"/>
  <c r="G50" i="70"/>
  <c r="G16" i="34"/>
  <c r="A32" i="38"/>
  <c r="A31" i="38"/>
  <c r="A30" i="38"/>
  <c r="B29" i="38"/>
  <c r="G17" i="38" s="1"/>
  <c r="F17" i="38" s="1"/>
  <c r="A29" i="38"/>
  <c r="A28" i="38"/>
  <c r="A27" i="38"/>
  <c r="A26" i="38"/>
  <c r="A25" i="38"/>
  <c r="A24" i="38"/>
  <c r="A23" i="38"/>
  <c r="A22" i="38"/>
  <c r="A21" i="38"/>
  <c r="A20" i="38"/>
  <c r="A19" i="38"/>
  <c r="A18" i="38"/>
  <c r="A17" i="38"/>
  <c r="A16" i="38"/>
  <c r="A15" i="38"/>
  <c r="L48" i="76" l="1"/>
  <c r="K49" i="76"/>
  <c r="E49" i="76"/>
  <c r="D50" i="76"/>
  <c r="G51" i="70"/>
  <c r="N51" i="70" s="1"/>
  <c r="H50" i="70"/>
  <c r="I50" i="70" s="1"/>
  <c r="N48" i="76"/>
  <c r="N50" i="70"/>
  <c r="D52" i="70"/>
  <c r="E51" i="70"/>
  <c r="G49" i="76"/>
  <c r="H48" i="76"/>
  <c r="I48" i="76" s="1"/>
  <c r="M49" i="70"/>
  <c r="K51" i="70"/>
  <c r="L50" i="70"/>
  <c r="G17" i="34"/>
  <c r="D19" i="34"/>
  <c r="G18" i="38"/>
  <c r="K52" i="70" l="1"/>
  <c r="L51" i="70"/>
  <c r="D51" i="76"/>
  <c r="E50" i="76"/>
  <c r="H49" i="76"/>
  <c r="I49" i="76" s="1"/>
  <c r="G50" i="76"/>
  <c r="N50" i="76" s="1"/>
  <c r="H51" i="70"/>
  <c r="I51" i="70" s="1"/>
  <c r="G52" i="70"/>
  <c r="D53" i="70"/>
  <c r="E52" i="70"/>
  <c r="N52" i="70"/>
  <c r="K50" i="76"/>
  <c r="L49" i="76"/>
  <c r="M49" i="76" s="1"/>
  <c r="N49" i="76"/>
  <c r="M50" i="70"/>
  <c r="M48" i="76"/>
  <c r="G18" i="34"/>
  <c r="C20" i="34"/>
  <c r="D20" i="34" s="1"/>
  <c r="G19" i="38"/>
  <c r="F18" i="38"/>
  <c r="D52" i="76" l="1"/>
  <c r="E51" i="76"/>
  <c r="H50" i="76"/>
  <c r="I50" i="76" s="1"/>
  <c r="G51" i="76"/>
  <c r="M51" i="70"/>
  <c r="K51" i="76"/>
  <c r="L50" i="76"/>
  <c r="M50" i="76" s="1"/>
  <c r="D54" i="70"/>
  <c r="E53" i="70"/>
  <c r="G53" i="70"/>
  <c r="N53" i="70" s="1"/>
  <c r="H52" i="70"/>
  <c r="I52" i="70" s="1"/>
  <c r="K53" i="70"/>
  <c r="L52" i="70"/>
  <c r="M52" i="70" s="1"/>
  <c r="G19" i="34"/>
  <c r="C21" i="34"/>
  <c r="D21" i="34" s="1"/>
  <c r="G20" i="38"/>
  <c r="F19" i="38"/>
  <c r="K54" i="70" l="1"/>
  <c r="L53" i="70"/>
  <c r="G52" i="76"/>
  <c r="H51" i="76"/>
  <c r="I51" i="76" s="1"/>
  <c r="K52" i="76"/>
  <c r="L51" i="76"/>
  <c r="M51" i="76" s="1"/>
  <c r="G54" i="70"/>
  <c r="H53" i="70"/>
  <c r="I53" i="70" s="1"/>
  <c r="N51" i="76"/>
  <c r="E54" i="70"/>
  <c r="D55" i="70"/>
  <c r="D53" i="76"/>
  <c r="E52" i="76"/>
  <c r="N52" i="76"/>
  <c r="G20" i="34"/>
  <c r="C22" i="34"/>
  <c r="D22" i="34" s="1"/>
  <c r="G21" i="38"/>
  <c r="F20" i="38"/>
  <c r="B16" i="34"/>
  <c r="B20" i="34" s="1"/>
  <c r="B21" i="34" s="1"/>
  <c r="B15" i="34"/>
  <c r="C5" i="34"/>
  <c r="D5" i="34" s="1"/>
  <c r="E5" i="34" s="1"/>
  <c r="G55" i="70" l="1"/>
  <c r="H54" i="70"/>
  <c r="I54" i="70" s="1"/>
  <c r="D56" i="70"/>
  <c r="E55" i="70"/>
  <c r="G53" i="76"/>
  <c r="H52" i="76"/>
  <c r="I52" i="76" s="1"/>
  <c r="M53" i="70"/>
  <c r="D54" i="76"/>
  <c r="E53" i="76"/>
  <c r="K53" i="76"/>
  <c r="L52" i="76"/>
  <c r="N54" i="70"/>
  <c r="K55" i="70"/>
  <c r="L54" i="70"/>
  <c r="M54" i="70" s="1"/>
  <c r="G21" i="34"/>
  <c r="C23" i="34"/>
  <c r="D23" i="34" s="1"/>
  <c r="G22" i="38"/>
  <c r="F21" i="38"/>
  <c r="I14" i="34"/>
  <c r="K56" i="70" l="1"/>
  <c r="L55" i="70"/>
  <c r="G54" i="76"/>
  <c r="H53" i="76"/>
  <c r="I53" i="76" s="1"/>
  <c r="N55" i="70"/>
  <c r="K54" i="76"/>
  <c r="L53" i="76"/>
  <c r="M53" i="76" s="1"/>
  <c r="N53" i="76"/>
  <c r="D57" i="70"/>
  <c r="E56" i="70"/>
  <c r="N56" i="70"/>
  <c r="M52" i="76"/>
  <c r="E54" i="76"/>
  <c r="D55" i="76"/>
  <c r="N54" i="76"/>
  <c r="H55" i="70"/>
  <c r="I55" i="70" s="1"/>
  <c r="G56" i="70"/>
  <c r="G22" i="34"/>
  <c r="C24" i="34"/>
  <c r="D24" i="34" s="1"/>
  <c r="G23" i="38"/>
  <c r="F22" i="38"/>
  <c r="I15" i="34"/>
  <c r="K55" i="76" l="1"/>
  <c r="L54" i="76"/>
  <c r="H54" i="76"/>
  <c r="I54" i="76" s="1"/>
  <c r="G55" i="76"/>
  <c r="M55" i="70"/>
  <c r="E55" i="76"/>
  <c r="D56" i="76"/>
  <c r="N55" i="76"/>
  <c r="G57" i="70"/>
  <c r="H56" i="70"/>
  <c r="I56" i="70" s="1"/>
  <c r="E57" i="70"/>
  <c r="D58" i="70"/>
  <c r="K57" i="70"/>
  <c r="N57" i="70" s="1"/>
  <c r="L56" i="70"/>
  <c r="M56" i="70" s="1"/>
  <c r="G23" i="34"/>
  <c r="C25" i="34"/>
  <c r="D25" i="34" s="1"/>
  <c r="G24" i="38"/>
  <c r="F23" i="38"/>
  <c r="I16" i="34"/>
  <c r="D59" i="70" l="1"/>
  <c r="E58" i="70"/>
  <c r="D57" i="76"/>
  <c r="E56" i="76"/>
  <c r="K58" i="70"/>
  <c r="L57" i="70"/>
  <c r="M57" i="70" s="1"/>
  <c r="G56" i="76"/>
  <c r="H55" i="76"/>
  <c r="I55" i="76" s="1"/>
  <c r="M54" i="76"/>
  <c r="G58" i="70"/>
  <c r="H57" i="70"/>
  <c r="I57" i="70" s="1"/>
  <c r="L55" i="76"/>
  <c r="M55" i="76" s="1"/>
  <c r="K56" i="76"/>
  <c r="G24" i="34"/>
  <c r="C26" i="34"/>
  <c r="D26" i="34" s="1"/>
  <c r="F14" i="34"/>
  <c r="F15" i="34" s="1"/>
  <c r="G25" i="38"/>
  <c r="F24" i="38"/>
  <c r="I17" i="34"/>
  <c r="L56" i="76" l="1"/>
  <c r="K57" i="76"/>
  <c r="G59" i="70"/>
  <c r="H58" i="70"/>
  <c r="I58" i="70" s="1"/>
  <c r="D58" i="76"/>
  <c r="E57" i="76"/>
  <c r="N57" i="76"/>
  <c r="K59" i="70"/>
  <c r="L58" i="70"/>
  <c r="N56" i="76"/>
  <c r="N58" i="70"/>
  <c r="G57" i="76"/>
  <c r="H56" i="76"/>
  <c r="I56" i="76" s="1"/>
  <c r="D60" i="70"/>
  <c r="E59" i="70"/>
  <c r="N59" i="70"/>
  <c r="G25" i="34"/>
  <c r="C27" i="34"/>
  <c r="D27" i="34" s="1"/>
  <c r="G26" i="38"/>
  <c r="F25" i="38"/>
  <c r="I18" i="34"/>
  <c r="K60" i="70" l="1"/>
  <c r="L59" i="70"/>
  <c r="D61" i="70"/>
  <c r="E60" i="70"/>
  <c r="G60" i="70"/>
  <c r="N60" i="70" s="1"/>
  <c r="H59" i="70"/>
  <c r="I59" i="70" s="1"/>
  <c r="K58" i="76"/>
  <c r="L57" i="76"/>
  <c r="D59" i="76"/>
  <c r="E58" i="76"/>
  <c r="G58" i="76"/>
  <c r="H57" i="76"/>
  <c r="I57" i="76" s="1"/>
  <c r="M58" i="70"/>
  <c r="M56" i="76"/>
  <c r="G26" i="34"/>
  <c r="C28" i="34"/>
  <c r="D28" i="34" s="1"/>
  <c r="F16" i="34"/>
  <c r="G27" i="38"/>
  <c r="F26" i="38"/>
  <c r="E61" i="70" l="1"/>
  <c r="I61" i="70" s="1"/>
  <c r="M61" i="70" s="1"/>
  <c r="G61" i="70"/>
  <c r="H61" i="70" s="1"/>
  <c r="H60" i="70"/>
  <c r="I60" i="70" s="1"/>
  <c r="G59" i="76"/>
  <c r="H58" i="76"/>
  <c r="I58" i="76" s="1"/>
  <c r="N58" i="76"/>
  <c r="D60" i="76"/>
  <c r="E59" i="76"/>
  <c r="M59" i="70"/>
  <c r="K59" i="76"/>
  <c r="L58" i="76"/>
  <c r="M57" i="76"/>
  <c r="L60" i="70"/>
  <c r="M60" i="70" s="1"/>
  <c r="K61" i="70"/>
  <c r="L61" i="70" s="1"/>
  <c r="G27" i="34"/>
  <c r="C29" i="34"/>
  <c r="F17" i="34"/>
  <c r="G28" i="38"/>
  <c r="F28" i="38" s="1"/>
  <c r="F27" i="38"/>
  <c r="D61" i="76" l="1"/>
  <c r="E60" i="76"/>
  <c r="L59" i="76"/>
  <c r="K60" i="76"/>
  <c r="M58" i="76"/>
  <c r="G60" i="76"/>
  <c r="H59" i="76"/>
  <c r="I59" i="76" s="1"/>
  <c r="N59" i="76"/>
  <c r="N61" i="70"/>
  <c r="D29" i="34"/>
  <c r="G28" i="34"/>
  <c r="C30" i="34"/>
  <c r="D30" i="34" s="1"/>
  <c r="F18" i="34"/>
  <c r="G61" i="76" l="1"/>
  <c r="H61" i="76" s="1"/>
  <c r="H60" i="76"/>
  <c r="I60" i="76" s="1"/>
  <c r="L60" i="76"/>
  <c r="M60" i="76" s="1"/>
  <c r="K61" i="76"/>
  <c r="L61" i="76" s="1"/>
  <c r="M59" i="76"/>
  <c r="N60" i="76"/>
  <c r="E61" i="76"/>
  <c r="I61" i="76" s="1"/>
  <c r="M61" i="76" s="1"/>
  <c r="N61" i="76"/>
  <c r="G29" i="34"/>
  <c r="C31" i="34"/>
  <c r="D31" i="34" s="1"/>
  <c r="F19" i="34"/>
  <c r="I19" i="34"/>
  <c r="G30" i="34" l="1"/>
  <c r="C32" i="34"/>
  <c r="D32" i="34" s="1"/>
  <c r="F20" i="34"/>
  <c r="G31" i="34" l="1"/>
  <c r="C33" i="34"/>
  <c r="D33" i="34" s="1"/>
  <c r="F21" i="34"/>
  <c r="I20" i="34"/>
  <c r="G32" i="34" l="1"/>
  <c r="C34" i="34"/>
  <c r="D34" i="34" s="1"/>
  <c r="F22" i="34"/>
  <c r="B22" i="34"/>
  <c r="I21" i="34"/>
  <c r="G33" i="34" l="1"/>
  <c r="C35" i="34"/>
  <c r="D35" i="34" s="1"/>
  <c r="F23" i="34"/>
  <c r="B23" i="34"/>
  <c r="I22" i="34"/>
  <c r="G34" i="34" l="1"/>
  <c r="C36" i="34"/>
  <c r="D36" i="34" s="1"/>
  <c r="H14" i="34"/>
  <c r="J14" i="34" s="1"/>
  <c r="K14" i="34" s="1"/>
  <c r="L14" i="34" s="1"/>
  <c r="B24" i="34"/>
  <c r="F24" i="34" s="1"/>
  <c r="I23" i="34"/>
  <c r="G35" i="34" l="1"/>
  <c r="C37" i="34"/>
  <c r="D37" i="34" s="1"/>
  <c r="H15" i="34"/>
  <c r="J15" i="34" s="1"/>
  <c r="K15" i="34" s="1"/>
  <c r="L15" i="34" s="1"/>
  <c r="B25" i="34"/>
  <c r="F25" i="34" s="1"/>
  <c r="I24" i="34"/>
  <c r="G36" i="34" l="1"/>
  <c r="C38" i="34"/>
  <c r="H16" i="34"/>
  <c r="J16" i="34" s="1"/>
  <c r="K16" i="34" s="1"/>
  <c r="L16" i="34" s="1"/>
  <c r="B26" i="34"/>
  <c r="I25" i="34"/>
  <c r="G37" i="34" l="1"/>
  <c r="C39" i="34"/>
  <c r="H17" i="34"/>
  <c r="J17" i="34" s="1"/>
  <c r="K17" i="34" s="1"/>
  <c r="L17" i="34" s="1"/>
  <c r="B27" i="34"/>
  <c r="F26" i="34"/>
  <c r="I26" i="34"/>
  <c r="G38" i="34" l="1"/>
  <c r="G39" i="34" s="1"/>
  <c r="F27" i="34"/>
  <c r="C40" i="34"/>
  <c r="H18" i="34"/>
  <c r="B28" i="34"/>
  <c r="I27" i="34"/>
  <c r="F28" i="34" l="1"/>
  <c r="B29" i="34"/>
  <c r="C41" i="34"/>
  <c r="C69" i="34" s="1"/>
  <c r="G40" i="34"/>
  <c r="H19" i="34"/>
  <c r="J19" i="34" s="1"/>
  <c r="K19" i="34" s="1"/>
  <c r="J18" i="34"/>
  <c r="K18" i="34" s="1"/>
  <c r="L18" i="34" s="1"/>
  <c r="I28" i="34"/>
  <c r="G16" i="33" l="1"/>
  <c r="F29" i="34"/>
  <c r="H29" i="34" s="1"/>
  <c r="B30" i="34"/>
  <c r="B31" i="34" s="1"/>
  <c r="B32" i="34" s="1"/>
  <c r="L19" i="34"/>
  <c r="C42" i="34"/>
  <c r="G41" i="34"/>
  <c r="H20" i="34"/>
  <c r="J20" i="34" s="1"/>
  <c r="K20" i="34" s="1"/>
  <c r="L20" i="34" s="1"/>
  <c r="I29" i="34"/>
  <c r="F30" i="34" l="1"/>
  <c r="G69" i="34"/>
  <c r="G17" i="33" s="1"/>
  <c r="G30" i="33"/>
  <c r="G33" i="33" s="1"/>
  <c r="C43" i="34"/>
  <c r="G42" i="34"/>
  <c r="H21" i="34"/>
  <c r="J21" i="34" s="1"/>
  <c r="K21" i="34" s="1"/>
  <c r="L21" i="34" s="1"/>
  <c r="I30" i="34"/>
  <c r="F31" i="34" l="1"/>
  <c r="C44" i="34"/>
  <c r="G43" i="34"/>
  <c r="H22" i="34"/>
  <c r="J22" i="34" s="1"/>
  <c r="K22" i="34" s="1"/>
  <c r="L22" i="34" s="1"/>
  <c r="I31" i="34"/>
  <c r="F32" i="34" l="1"/>
  <c r="C45" i="34"/>
  <c r="G44" i="34"/>
  <c r="H23" i="34"/>
  <c r="J23" i="34" s="1"/>
  <c r="K23" i="34" s="1"/>
  <c r="L23" i="34" s="1"/>
  <c r="B33" i="34"/>
  <c r="I32" i="34"/>
  <c r="F33" i="34" l="1"/>
  <c r="C46" i="34"/>
  <c r="G45" i="34"/>
  <c r="H24" i="34"/>
  <c r="J24" i="34" s="1"/>
  <c r="K24" i="34" s="1"/>
  <c r="L24" i="34" s="1"/>
  <c r="B34" i="34"/>
  <c r="I33" i="34"/>
  <c r="F34" i="34" l="1"/>
  <c r="C47" i="34"/>
  <c r="G46" i="34"/>
  <c r="H25" i="34"/>
  <c r="J25" i="34" s="1"/>
  <c r="K25" i="34" s="1"/>
  <c r="L25" i="34" s="1"/>
  <c r="B35" i="34"/>
  <c r="F35" i="34" s="1"/>
  <c r="I34" i="34"/>
  <c r="C48" i="34" l="1"/>
  <c r="G47" i="34"/>
  <c r="H26" i="34"/>
  <c r="J26" i="34" s="1"/>
  <c r="K26" i="34" s="1"/>
  <c r="L26" i="34" s="1"/>
  <c r="B36" i="34"/>
  <c r="F36" i="34" s="1"/>
  <c r="I35" i="34"/>
  <c r="C49" i="34" l="1"/>
  <c r="G48" i="34"/>
  <c r="H27" i="34"/>
  <c r="J27" i="34" s="1"/>
  <c r="K27" i="34" s="1"/>
  <c r="L27" i="34" s="1"/>
  <c r="B37" i="34"/>
  <c r="F37" i="34" s="1"/>
  <c r="I36" i="34"/>
  <c r="C50" i="34" l="1"/>
  <c r="G49" i="34"/>
  <c r="H28" i="34"/>
  <c r="J28" i="34" s="1"/>
  <c r="K28" i="34" s="1"/>
  <c r="L28" i="34" s="1"/>
  <c r="B38" i="34"/>
  <c r="D38" i="34" s="1"/>
  <c r="H31" i="33" l="1"/>
  <c r="G35" i="33"/>
  <c r="C51" i="34"/>
  <c r="E51" i="34" s="1"/>
  <c r="G50" i="34"/>
  <c r="F38" i="34"/>
  <c r="B39" i="34"/>
  <c r="D39" i="34" s="1"/>
  <c r="I38" i="34"/>
  <c r="I37" i="34"/>
  <c r="G37" i="33" l="1"/>
  <c r="H37" i="33" s="1"/>
  <c r="H35" i="33"/>
  <c r="J29" i="34"/>
  <c r="K29" i="34" s="1"/>
  <c r="L29" i="34" s="1"/>
  <c r="C52" i="34"/>
  <c r="G51" i="34"/>
  <c r="F39" i="34"/>
  <c r="H30" i="34"/>
  <c r="J30" i="34" s="1"/>
  <c r="K30" i="34" s="1"/>
  <c r="B40" i="34"/>
  <c r="D40" i="34" s="1"/>
  <c r="G38" i="33" l="1"/>
  <c r="H38" i="33"/>
  <c r="L30" i="34"/>
  <c r="D17" i="38" s="1"/>
  <c r="E16" i="38"/>
  <c r="C53" i="34"/>
  <c r="G52" i="34"/>
  <c r="F40" i="34"/>
  <c r="H31" i="34"/>
  <c r="J31" i="34" s="1"/>
  <c r="K31" i="34" s="1"/>
  <c r="B41" i="34"/>
  <c r="B69" i="34" s="1"/>
  <c r="I40" i="34"/>
  <c r="I39" i="34"/>
  <c r="E17" i="38" l="1"/>
  <c r="D41" i="34"/>
  <c r="D68" i="34" s="1"/>
  <c r="L31" i="34"/>
  <c r="C54" i="34"/>
  <c r="G53" i="34"/>
  <c r="H32" i="34"/>
  <c r="J32" i="34" s="1"/>
  <c r="K32" i="34" s="1"/>
  <c r="B42" i="34"/>
  <c r="D42" i="34" s="1"/>
  <c r="F41" i="34" l="1"/>
  <c r="F69" i="34" s="1"/>
  <c r="D18" i="38"/>
  <c r="E18" i="38" s="1"/>
  <c r="L32" i="34"/>
  <c r="D19" i="38" s="1"/>
  <c r="C55" i="34"/>
  <c r="G54" i="34"/>
  <c r="H33" i="34"/>
  <c r="J33" i="34" s="1"/>
  <c r="K33" i="34" s="1"/>
  <c r="B43" i="34"/>
  <c r="D43" i="34" s="1"/>
  <c r="I41" i="34"/>
  <c r="I69" i="34" s="1"/>
  <c r="F42" i="34" l="1"/>
  <c r="F43" i="34" s="1"/>
  <c r="E19" i="38"/>
  <c r="L33" i="34"/>
  <c r="D20" i="38" s="1"/>
  <c r="C56" i="34"/>
  <c r="G55" i="34"/>
  <c r="H34" i="34"/>
  <c r="J34" i="34" s="1"/>
  <c r="I16" i="38"/>
  <c r="B44" i="34"/>
  <c r="D44" i="34" s="1"/>
  <c r="I42" i="34"/>
  <c r="F44" i="34" l="1"/>
  <c r="E20" i="38"/>
  <c r="C57" i="34"/>
  <c r="G56" i="34"/>
  <c r="K34" i="34"/>
  <c r="H35" i="34"/>
  <c r="J35" i="34" s="1"/>
  <c r="B45" i="34"/>
  <c r="D45" i="34" s="1"/>
  <c r="I43" i="34"/>
  <c r="I44" i="34"/>
  <c r="F45" i="34" l="1"/>
  <c r="C58" i="34"/>
  <c r="G57" i="34"/>
  <c r="L34" i="34"/>
  <c r="D21" i="38" s="1"/>
  <c r="E21" i="38" s="1"/>
  <c r="K35" i="34"/>
  <c r="H17" i="38"/>
  <c r="I17" i="38" s="1"/>
  <c r="H36" i="34"/>
  <c r="J36" i="34" s="1"/>
  <c r="B46" i="34"/>
  <c r="D46" i="34" s="1"/>
  <c r="F46" i="34" l="1"/>
  <c r="L35" i="34"/>
  <c r="D22" i="38" s="1"/>
  <c r="E22" i="38" s="1"/>
  <c r="C59" i="34"/>
  <c r="G58" i="34"/>
  <c r="K36" i="34"/>
  <c r="H18" i="38"/>
  <c r="I18" i="38" s="1"/>
  <c r="H37" i="34"/>
  <c r="J37" i="34" s="1"/>
  <c r="B47" i="34"/>
  <c r="D47" i="34" s="1"/>
  <c r="F47" i="34" l="1"/>
  <c r="L36" i="34"/>
  <c r="D23" i="38" s="1"/>
  <c r="E23" i="38" s="1"/>
  <c r="C60" i="34"/>
  <c r="G59" i="34"/>
  <c r="H19" i="38"/>
  <c r="I19" i="38" s="1"/>
  <c r="K37" i="34"/>
  <c r="L37" i="34" s="1"/>
  <c r="H16" i="33"/>
  <c r="H30" i="33"/>
  <c r="H33" i="33" s="1"/>
  <c r="H38" i="34"/>
  <c r="J38" i="34" s="1"/>
  <c r="B48" i="34"/>
  <c r="D48" i="34" s="1"/>
  <c r="I45" i="34"/>
  <c r="I46" i="34"/>
  <c r="F48" i="34" l="1"/>
  <c r="C61" i="34"/>
  <c r="G60" i="34"/>
  <c r="K38" i="34"/>
  <c r="H39" i="34"/>
  <c r="J39" i="34" s="1"/>
  <c r="B49" i="34"/>
  <c r="D49" i="34" s="1"/>
  <c r="H17" i="33"/>
  <c r="I47" i="34"/>
  <c r="F49" i="34" l="1"/>
  <c r="C62" i="34"/>
  <c r="G61" i="34"/>
  <c r="L38" i="34"/>
  <c r="D25" i="38" s="1"/>
  <c r="H20" i="38"/>
  <c r="I20" i="38" s="1"/>
  <c r="D24" i="38"/>
  <c r="E24" i="38" s="1"/>
  <c r="H21" i="38"/>
  <c r="K39" i="34"/>
  <c r="H40" i="34"/>
  <c r="J40" i="34" s="1"/>
  <c r="B50" i="34"/>
  <c r="D50" i="34" s="1"/>
  <c r="I48" i="34"/>
  <c r="H24" i="33" l="1"/>
  <c r="F50" i="34"/>
  <c r="E25" i="38"/>
  <c r="C63" i="34"/>
  <c r="G62" i="34"/>
  <c r="L39" i="34"/>
  <c r="D26" i="38" s="1"/>
  <c r="I21" i="38"/>
  <c r="K40" i="34"/>
  <c r="H22" i="38"/>
  <c r="I49" i="34"/>
  <c r="H41" i="34"/>
  <c r="B51" i="34"/>
  <c r="H23" i="33" l="1"/>
  <c r="G25" i="33"/>
  <c r="F51" i="34"/>
  <c r="J41" i="34"/>
  <c r="K41" i="34" s="1"/>
  <c r="K69" i="34" s="1"/>
  <c r="H69" i="34"/>
  <c r="E26" i="38"/>
  <c r="C64" i="34"/>
  <c r="G63" i="34"/>
  <c r="L40" i="34"/>
  <c r="D27" i="38" s="1"/>
  <c r="I22" i="38"/>
  <c r="H23" i="38"/>
  <c r="H42" i="34"/>
  <c r="J42" i="34" s="1"/>
  <c r="B52" i="34"/>
  <c r="D52" i="34" s="1"/>
  <c r="G64" i="34" l="1"/>
  <c r="H25" i="33"/>
  <c r="F52" i="34"/>
  <c r="F53" i="34" s="1"/>
  <c r="F54" i="34" s="1"/>
  <c r="F55" i="34" s="1"/>
  <c r="F56" i="34" s="1"/>
  <c r="F57" i="34" s="1"/>
  <c r="F58" i="34" s="1"/>
  <c r="F59" i="34" s="1"/>
  <c r="F60" i="34" s="1"/>
  <c r="F61" i="34" s="1"/>
  <c r="F62" i="34" s="1"/>
  <c r="F63" i="34" s="1"/>
  <c r="F64" i="34" s="1"/>
  <c r="F65" i="34" s="1"/>
  <c r="F66" i="34" s="1"/>
  <c r="E27" i="38"/>
  <c r="C65" i="34"/>
  <c r="C66" i="34" s="1"/>
  <c r="L41" i="34"/>
  <c r="I23" i="38"/>
  <c r="H24" i="38"/>
  <c r="K42" i="34"/>
  <c r="L42" i="34" s="1"/>
  <c r="I50" i="34"/>
  <c r="H43" i="34"/>
  <c r="J43" i="34" s="1"/>
  <c r="B53" i="34"/>
  <c r="I51" i="34"/>
  <c r="G65" i="34" l="1"/>
  <c r="G66" i="34" s="1"/>
  <c r="I64" i="34"/>
  <c r="D28" i="38"/>
  <c r="E28" i="38" s="1"/>
  <c r="E31" i="38" s="1"/>
  <c r="L68" i="34"/>
  <c r="I24" i="38"/>
  <c r="H25" i="38"/>
  <c r="K43" i="34"/>
  <c r="L43" i="34" s="1"/>
  <c r="H44" i="34"/>
  <c r="J44" i="34" s="1"/>
  <c r="B54" i="34"/>
  <c r="I52" i="34"/>
  <c r="E29" i="38" l="1"/>
  <c r="I25" i="38"/>
  <c r="K44" i="34"/>
  <c r="L44" i="34" s="1"/>
  <c r="H26" i="38"/>
  <c r="H45" i="34"/>
  <c r="B55" i="34"/>
  <c r="I53" i="34"/>
  <c r="I26" i="38" l="1"/>
  <c r="H27" i="38"/>
  <c r="H46" i="34"/>
  <c r="J46" i="34" s="1"/>
  <c r="K46" i="34" s="1"/>
  <c r="J45" i="34"/>
  <c r="K45" i="34" s="1"/>
  <c r="L45" i="34" s="1"/>
  <c r="B56" i="34"/>
  <c r="I54" i="34"/>
  <c r="L46" i="34" l="1"/>
  <c r="H47" i="34"/>
  <c r="J47" i="34" s="1"/>
  <c r="I27" i="38"/>
  <c r="B57" i="34"/>
  <c r="I55" i="34"/>
  <c r="K47" i="34" l="1"/>
  <c r="L47" i="34" s="1"/>
  <c r="H48" i="34"/>
  <c r="J48" i="34" s="1"/>
  <c r="B58" i="34"/>
  <c r="I56" i="34"/>
  <c r="K48" i="34" l="1"/>
  <c r="L48" i="34" s="1"/>
  <c r="H28" i="38"/>
  <c r="D29" i="38"/>
  <c r="H49" i="34"/>
  <c r="J49" i="34" s="1"/>
  <c r="B59" i="34"/>
  <c r="I57" i="34"/>
  <c r="K49" i="34" l="1"/>
  <c r="L49" i="34" s="1"/>
  <c r="H50" i="34"/>
  <c r="J50" i="34" s="1"/>
  <c r="H29" i="38"/>
  <c r="I28" i="38"/>
  <c r="I31" i="38" s="1"/>
  <c r="G18" i="33" s="1"/>
  <c r="B60" i="34"/>
  <c r="I58" i="34"/>
  <c r="G19" i="33" l="1"/>
  <c r="G27" i="33" s="1"/>
  <c r="K50" i="34"/>
  <c r="L50" i="34" s="1"/>
  <c r="H18" i="33"/>
  <c r="H51" i="34"/>
  <c r="J51" i="34" s="1"/>
  <c r="B61" i="34"/>
  <c r="I59" i="34"/>
  <c r="H19" i="33" l="1"/>
  <c r="H27" i="33" s="1"/>
  <c r="K51" i="34"/>
  <c r="L51" i="34" s="1"/>
  <c r="H52" i="34"/>
  <c r="J52" i="34" s="1"/>
  <c r="B62" i="34"/>
  <c r="I60" i="34"/>
  <c r="K52" i="34" l="1"/>
  <c r="L52" i="34" s="1"/>
  <c r="H53" i="34"/>
  <c r="J53" i="34" s="1"/>
  <c r="B63" i="34"/>
  <c r="I61" i="34"/>
  <c r="K53" i="34" l="1"/>
  <c r="L53" i="34" s="1"/>
  <c r="H54" i="34"/>
  <c r="J54" i="34" s="1"/>
  <c r="B64" i="34"/>
  <c r="I62" i="34"/>
  <c r="K54" i="34" l="1"/>
  <c r="L54" i="34" s="1"/>
  <c r="H55" i="34"/>
  <c r="J55" i="34" s="1"/>
  <c r="B65" i="34"/>
  <c r="I63" i="34"/>
  <c r="K55" i="34" l="1"/>
  <c r="L55" i="34" s="1"/>
  <c r="H56" i="34"/>
  <c r="J56" i="34" s="1"/>
  <c r="B66" i="34"/>
  <c r="K56" i="34" l="1"/>
  <c r="L56" i="34" s="1"/>
  <c r="H57" i="34"/>
  <c r="J57" i="34" s="1"/>
  <c r="I65" i="34"/>
  <c r="K57" i="34" l="1"/>
  <c r="L57" i="34" s="1"/>
  <c r="H58" i="34"/>
  <c r="J58" i="34" s="1"/>
  <c r="I66" i="34"/>
  <c r="K58" i="34" l="1"/>
  <c r="L58" i="34" s="1"/>
  <c r="H59" i="34"/>
  <c r="J59" i="34" s="1"/>
  <c r="K59" i="34" l="1"/>
  <c r="L59" i="34" s="1"/>
  <c r="H60" i="34"/>
  <c r="J60" i="34" s="1"/>
  <c r="K60" i="34" l="1"/>
  <c r="L60" i="34" s="1"/>
  <c r="H61" i="34"/>
  <c r="J61" i="34" s="1"/>
  <c r="K61" i="34" l="1"/>
  <c r="L61" i="34" s="1"/>
  <c r="H62" i="34"/>
  <c r="J62" i="34" s="1"/>
  <c r="K62" i="34" l="1"/>
  <c r="L62" i="34" s="1"/>
  <c r="H63" i="34"/>
  <c r="J63" i="34" s="1"/>
  <c r="K63" i="34" l="1"/>
  <c r="L63" i="34" s="1"/>
  <c r="H64" i="34"/>
  <c r="J64" i="34" s="1"/>
  <c r="K64" i="34" l="1"/>
  <c r="L64" i="34" s="1"/>
  <c r="H65" i="34"/>
  <c r="J65" i="34" s="1"/>
  <c r="K65" i="34" l="1"/>
  <c r="L65" i="34" s="1"/>
  <c r="H66" i="34"/>
  <c r="J66" i="34" s="1"/>
  <c r="K66" i="34" l="1"/>
  <c r="L66" i="34" s="1"/>
  <c r="C34" i="74" l="1"/>
  <c r="G31" i="74" l="1"/>
  <c r="G32" i="74"/>
  <c r="G24" i="74"/>
  <c r="G22" i="74"/>
  <c r="G23" i="74"/>
  <c r="G16" i="74"/>
  <c r="G30" i="74"/>
  <c r="G17" i="74"/>
  <c r="G18" i="74"/>
  <c r="C34" i="73"/>
  <c r="G31" i="73" l="1"/>
  <c r="G32" i="73"/>
  <c r="G22" i="73"/>
  <c r="K22" i="74" s="1"/>
  <c r="G24" i="73"/>
  <c r="G23" i="73"/>
  <c r="G16" i="73"/>
  <c r="K16" i="74" s="1"/>
  <c r="G17" i="73"/>
  <c r="G30" i="73"/>
  <c r="K30" i="74" s="1"/>
  <c r="G18" i="73"/>
  <c r="K18" i="74" s="1"/>
  <c r="H16" i="74"/>
  <c r="G19" i="74"/>
  <c r="H23" i="74"/>
  <c r="H22" i="74"/>
  <c r="G25" i="74"/>
  <c r="H24" i="74"/>
  <c r="H32" i="74"/>
  <c r="H18" i="74"/>
  <c r="K31" i="74"/>
  <c r="H31" i="74"/>
  <c r="K17" i="74"/>
  <c r="H17" i="74"/>
  <c r="H30" i="74"/>
  <c r="G33" i="74"/>
  <c r="G35" i="74" s="1"/>
  <c r="K32" i="74" l="1"/>
  <c r="G27" i="74"/>
  <c r="H25" i="74"/>
  <c r="H16" i="73"/>
  <c r="G19" i="73"/>
  <c r="H19" i="74"/>
  <c r="H27" i="74" s="1"/>
  <c r="H24" i="73"/>
  <c r="H35" i="74"/>
  <c r="G37" i="74"/>
  <c r="H37" i="74" s="1"/>
  <c r="H22" i="73"/>
  <c r="G25" i="73"/>
  <c r="H23" i="73"/>
  <c r="H33" i="74"/>
  <c r="H18" i="73"/>
  <c r="H31" i="73"/>
  <c r="K23" i="74"/>
  <c r="G33" i="73"/>
  <c r="G35" i="73" s="1"/>
  <c r="H30" i="73"/>
  <c r="K24" i="74"/>
  <c r="H17" i="73"/>
  <c r="G38" i="74" l="1"/>
  <c r="H33" i="73"/>
  <c r="H38" i="74"/>
  <c r="H19" i="73"/>
  <c r="H25" i="73"/>
  <c r="G37" i="73"/>
  <c r="H37" i="73" s="1"/>
  <c r="H35" i="73"/>
  <c r="G27" i="73"/>
  <c r="H38" i="73" l="1"/>
  <c r="H39" i="74" s="1"/>
  <c r="G38" i="73"/>
  <c r="H27" i="73"/>
  <c r="H39" i="73" l="1"/>
  <c r="H28" i="74"/>
  <c r="H28" i="73"/>
</calcChain>
</file>

<file path=xl/sharedStrings.xml><?xml version="1.0" encoding="utf-8"?>
<sst xmlns="http://schemas.openxmlformats.org/spreadsheetml/2006/main" count="582" uniqueCount="283">
  <si>
    <t>Net Book Value</t>
  </si>
  <si>
    <t>Year</t>
  </si>
  <si>
    <t>Total</t>
  </si>
  <si>
    <t>Taxes</t>
  </si>
  <si>
    <t>Rate Year</t>
  </si>
  <si>
    <t>PUGET SOUND ENERGY-ELECTRIC</t>
  </si>
  <si>
    <t>GENERAL RATE CASE</t>
  </si>
  <si>
    <t>LINE</t>
  </si>
  <si>
    <t>NO.</t>
  </si>
  <si>
    <t>DESCRIPTION</t>
  </si>
  <si>
    <t>ACTUAL</t>
  </si>
  <si>
    <t>PROFORMA</t>
  </si>
  <si>
    <t>ADJUSTMENT</t>
  </si>
  <si>
    <t>RATEBASE (AMA) UTILITY PLANT RATEBASE</t>
  </si>
  <si>
    <t>OPERATING EXPENSE</t>
  </si>
  <si>
    <t>INCREASE (DECREASE ) EXPENSE</t>
  </si>
  <si>
    <t>INCREASE (DECREASE) FIT @</t>
  </si>
  <si>
    <t>INCREASE (DECREASE) NOI</t>
  </si>
  <si>
    <t>TOTAL OPERATING EXPENSES</t>
  </si>
  <si>
    <t>Date</t>
  </si>
  <si>
    <t>Depreciable Plant Balance</t>
  </si>
  <si>
    <t>Depreciation Expense</t>
  </si>
  <si>
    <t>Accumulated Depreciation</t>
  </si>
  <si>
    <t>NBV Diff</t>
  </si>
  <si>
    <t>ADFIT</t>
  </si>
  <si>
    <t>DFIT</t>
  </si>
  <si>
    <t>Expense (k)</t>
  </si>
  <si>
    <t>Tax</t>
  </si>
  <si>
    <t>Book</t>
  </si>
  <si>
    <t>Tax (c) = (a)</t>
  </si>
  <si>
    <t>Book (d) = (b)</t>
  </si>
  <si>
    <t xml:space="preserve">Book  </t>
  </si>
  <si>
    <t>Book &gt; Tax</t>
  </si>
  <si>
    <t>= - curr mos</t>
  </si>
  <si>
    <t>x Tax Table</t>
  </si>
  <si>
    <t>x Depr % ÷ 12</t>
  </si>
  <si>
    <t>(e) = prior</t>
  </si>
  <si>
    <t>(f) = prior</t>
  </si>
  <si>
    <t>(j) = - (i) *</t>
  </si>
  <si>
    <t>(j) + prior</t>
  </si>
  <si>
    <t>(a)</t>
  </si>
  <si>
    <t>(b)</t>
  </si>
  <si>
    <t>mos.</t>
  </si>
  <si>
    <t>mos- (c)</t>
  </si>
  <si>
    <t>mos - (d)</t>
  </si>
  <si>
    <t>(g) = (a) + (e)</t>
  </si>
  <si>
    <t>(h) = (b) + (f)</t>
  </si>
  <si>
    <t>(i) = (h) - (g)</t>
  </si>
  <si>
    <t>mos (j)</t>
  </si>
  <si>
    <t>5-Years</t>
  </si>
  <si>
    <t>Expense</t>
  </si>
  <si>
    <t>PUGET SOUND ENERGY</t>
  </si>
  <si>
    <t>DFIT arising from Depreciation Expense</t>
  </si>
  <si>
    <t>AMA Calculation</t>
  </si>
  <si>
    <t>IRS Calculation</t>
  </si>
  <si>
    <t>Accumulated</t>
  </si>
  <si>
    <t>Row</t>
  </si>
  <si>
    <t>Days in</t>
  </si>
  <si>
    <t>Month</t>
  </si>
  <si>
    <t>Deferred Tax</t>
  </si>
  <si>
    <t>Deferred</t>
  </si>
  <si>
    <t># Days</t>
  </si>
  <si>
    <t>Total Days</t>
  </si>
  <si>
    <t>IRS</t>
  </si>
  <si>
    <t>Cum IRS</t>
  </si>
  <si>
    <t>Ended</t>
  </si>
  <si>
    <t>to include</t>
  </si>
  <si>
    <t>in Period</t>
  </si>
  <si>
    <t>Amount</t>
  </si>
  <si>
    <t>Balance</t>
  </si>
  <si>
    <t>a</t>
  </si>
  <si>
    <t>b</t>
  </si>
  <si>
    <t>c</t>
  </si>
  <si>
    <t>d = prior</t>
  </si>
  <si>
    <t>e =</t>
  </si>
  <si>
    <t>f = col. a row 28</t>
  </si>
  <si>
    <r>
      <t xml:space="preserve">g = e </t>
    </r>
    <r>
      <rPr>
        <sz val="10"/>
        <rFont val="Symbol"/>
        <family val="1"/>
        <charset val="2"/>
      </rPr>
      <t>¸</t>
    </r>
    <r>
      <rPr>
        <sz val="10"/>
        <rFont val="Arial"/>
        <family val="2"/>
      </rPr>
      <t xml:space="preserve"> f x c</t>
    </r>
  </si>
  <si>
    <t>h = prior</t>
  </si>
  <si>
    <t>month - col c</t>
  </si>
  <si>
    <t>f - sum a +1</t>
  </si>
  <si>
    <t>month - col g</t>
  </si>
  <si>
    <t>Average of the Monthly Averages</t>
  </si>
  <si>
    <t xml:space="preserve">DETERMINATION OF RATE YEAR DEFERRED FEDERAL INCOME TAX  </t>
  </si>
  <si>
    <t>FOR THE TWELVE MONTHS ENDED DECEMBER 31, 2018</t>
  </si>
  <si>
    <t>RATE YEAR MAY 2020 to APRIL 30, 2021</t>
  </si>
  <si>
    <t>MACRS-Federal Post 1986 Vintages</t>
  </si>
  <si>
    <t>200 DB</t>
  </si>
  <si>
    <t>150 DB</t>
  </si>
  <si>
    <t>S/L</t>
  </si>
  <si>
    <t>STRAIGHT-LINE</t>
  </si>
  <si>
    <t>3-Years</t>
  </si>
  <si>
    <t>Cumulative</t>
  </si>
  <si>
    <t>7-Years</t>
  </si>
  <si>
    <t>9-Years</t>
  </si>
  <si>
    <t>10-Years</t>
  </si>
  <si>
    <t>12-Years</t>
  </si>
  <si>
    <t>15-Years</t>
  </si>
  <si>
    <t>20-Years</t>
  </si>
  <si>
    <t>31.5-Years</t>
  </si>
  <si>
    <t>39-Years</t>
  </si>
  <si>
    <t>Order</t>
  </si>
  <si>
    <t>check</t>
  </si>
  <si>
    <t>Total - 12ME APR '21</t>
  </si>
  <si>
    <t>AMA - 12ME APR '21</t>
  </si>
  <si>
    <t>TAX DEPRECIATION</t>
  </si>
  <si>
    <t>CAPITAL RECOVERY</t>
  </si>
  <si>
    <t>TAX DEPRECIATION RATES</t>
  </si>
  <si>
    <t>Rate Yr</t>
  </si>
  <si>
    <t>Beginning</t>
  </si>
  <si>
    <t>+ ((d) * 21%)</t>
  </si>
  <si>
    <t>36mos.(3yrs.)</t>
  </si>
  <si>
    <t>AA &amp; ADFIT</t>
  </si>
  <si>
    <t>(k) = (g) + (j)</t>
  </si>
  <si>
    <t>(j)</t>
  </si>
  <si>
    <t xml:space="preserve"> (i) = prior mo - (h) </t>
  </si>
  <si>
    <t>(h) = (-(a) * 21%)</t>
  </si>
  <si>
    <t>(g) = (c) + (f)</t>
  </si>
  <si>
    <t>(f)</t>
  </si>
  <si>
    <t>(e) = prior mo - (d)</t>
  </si>
  <si>
    <t xml:space="preserve">(d) = (b) / </t>
  </si>
  <si>
    <t xml:space="preserve">(c) </t>
  </si>
  <si>
    <t xml:space="preserve">(a) </t>
  </si>
  <si>
    <t>Period</t>
  </si>
  <si>
    <t>net of</t>
  </si>
  <si>
    <t>Accum DFIT</t>
  </si>
  <si>
    <t>AMA</t>
  </si>
  <si>
    <t>Net</t>
  </si>
  <si>
    <t>Amortization</t>
  </si>
  <si>
    <t>Activity</t>
  </si>
  <si>
    <t>Month/</t>
  </si>
  <si>
    <t>AMA net of</t>
  </si>
  <si>
    <t>Monthly</t>
  </si>
  <si>
    <t>AMA Accum.</t>
  </si>
  <si>
    <t>AMA Gross</t>
  </si>
  <si>
    <t xml:space="preserve">Monthly </t>
  </si>
  <si>
    <t>#2830xxxx</t>
  </si>
  <si>
    <t>#1823xxxx</t>
  </si>
  <si>
    <t>Actual Deferral</t>
  </si>
  <si>
    <t>#4073xxxx</t>
  </si>
  <si>
    <t>Amortization starts May 1, 2020 and ends Apr 30, 2023 (36 months)</t>
  </si>
  <si>
    <t>Puget Sound Energy</t>
  </si>
  <si>
    <t>RESTATED</t>
  </si>
  <si>
    <t>Total Deferred</t>
  </si>
  <si>
    <t>TY</t>
  </si>
  <si>
    <t>%'s</t>
  </si>
  <si>
    <t>(c)=(b)-(a)</t>
  </si>
  <si>
    <t>(d)</t>
  </si>
  <si>
    <t>(e)=(d)-(b)</t>
  </si>
  <si>
    <t>NET RATEBASE</t>
  </si>
  <si>
    <t>Expected 6/30/2019</t>
  </si>
  <si>
    <t>Post TY Proforma</t>
  </si>
  <si>
    <t>IWM - Field Payment Strategy SW.CS.3YR</t>
  </si>
  <si>
    <t>IWM - Field Payment Strategy SW.CS.10YR</t>
  </si>
  <si>
    <t>IWM Field Payment Strategy</t>
  </si>
  <si>
    <t>K.10012.01.05.08</t>
  </si>
  <si>
    <t>GTZ INTEGRATED WORK MANAGEMENT</t>
  </si>
  <si>
    <t>K.10012.01.05</t>
  </si>
  <si>
    <t>In Service 2/04/2019</t>
  </si>
  <si>
    <t>Post TY Actual</t>
  </si>
  <si>
    <t>IWM-Work Mgmt-MNS-SW.CS.3YR</t>
  </si>
  <si>
    <t>IWM-Work Mgmt-MNS-SW.CS.10YR</t>
  </si>
  <si>
    <t>IWM Work Management System</t>
  </si>
  <si>
    <t>K.10012.01.05.04</t>
  </si>
  <si>
    <t>IWM-Work Mgmt-MNS-HW.CE</t>
  </si>
  <si>
    <t>In Service 3/28/2019</t>
  </si>
  <si>
    <t>Data Profiling and Integrity - SW.CS.3YR</t>
  </si>
  <si>
    <t>Data MGMT-Data Govern&amp;Quality-SW.CS.3YR</t>
  </si>
  <si>
    <t>Data Mgmt Data Governance n Quality</t>
  </si>
  <si>
    <t>K.10012.01.03.06</t>
  </si>
  <si>
    <t>GTZ DATA MANAGEMENT</t>
  </si>
  <si>
    <t>K.10012.01.03</t>
  </si>
  <si>
    <t>In Service 2/26/2019</t>
  </si>
  <si>
    <t>CI-VIVR-SW.CS.3YR</t>
  </si>
  <si>
    <t>CI-IVR Enhan-Visual IVR-SW.CS.3YR</t>
  </si>
  <si>
    <t>CI IVR Enhan Predct n Natural Voice</t>
  </si>
  <si>
    <t>K.10012.01.02.06</t>
  </si>
  <si>
    <t>GTZ CUSTOMER INTERFACE</t>
  </si>
  <si>
    <t>K.10012.01.02</t>
  </si>
  <si>
    <t>Billing Performance Improvement Phase 3-</t>
  </si>
  <si>
    <t>BPCC Billing Performance Improvemnt</t>
  </si>
  <si>
    <t>K.10012.01.01.05</t>
  </si>
  <si>
    <t>GTZ BILLING PMT CREDIT/COLLECTIONS</t>
  </si>
  <si>
    <t>K.10012.01.01</t>
  </si>
  <si>
    <t>Rate</t>
  </si>
  <si>
    <t>Status</t>
  </si>
  <si>
    <t>Treatment</t>
  </si>
  <si>
    <t>Secondary Description</t>
  </si>
  <si>
    <t>Order Description</t>
  </si>
  <si>
    <t>Level 4 Description</t>
  </si>
  <si>
    <t>Level 4</t>
  </si>
  <si>
    <t>Level 3 Description</t>
  </si>
  <si>
    <t>Level 3</t>
  </si>
  <si>
    <t>Gross Plant Balances</t>
  </si>
  <si>
    <t>Depreciation</t>
  </si>
  <si>
    <t>MACRS 3 YEAR</t>
  </si>
  <si>
    <t>PMO Activities</t>
  </si>
  <si>
    <t>K.10012.01.06.01</t>
  </si>
  <si>
    <t>K.10012.01.06</t>
  </si>
  <si>
    <t>In Service 2/19/2019</t>
  </si>
  <si>
    <t>GTZ - Project Management  SW.CN.3YR</t>
  </si>
  <si>
    <t>GTZ - Project Management  HW.CE</t>
  </si>
  <si>
    <t>Expected 4/30/2019</t>
  </si>
  <si>
    <t>CI - AUTO CALL CATEGOTIZATION PHASE 2 -</t>
  </si>
  <si>
    <t>CI IVR ENHAN PREDCT N NATURAL VOICE</t>
  </si>
  <si>
    <t>GTZ PMO ACTIVITIES</t>
  </si>
  <si>
    <t>GET TO ZERO</t>
  </si>
  <si>
    <t>Data Analyt Data Analytics Platform</t>
  </si>
  <si>
    <t>CI Start n Stop n Transfer</t>
  </si>
  <si>
    <t>BPCC Account Bal Clarity and Consistcy</t>
  </si>
  <si>
    <t>IWM WORK MANAGEMENT SYSTEM</t>
  </si>
  <si>
    <t>CI Crm Csr Guided Expernce with 3 Click</t>
  </si>
  <si>
    <t>CI Auto Categorization Customer Calls</t>
  </si>
  <si>
    <t>IWM GIS CAD Design Manager</t>
  </si>
  <si>
    <t>CLSD BPCC CREDIT N COLLECTION QUICK WINS</t>
  </si>
  <si>
    <t>BPCC Bill Code Enhancements Phase 1</t>
  </si>
  <si>
    <t>BPCC No Fee Bank Card</t>
  </si>
  <si>
    <t>BPCC Bill Due Reminder n Fiserv Balance</t>
  </si>
  <si>
    <t>DATA MGMT DATA LAKE METER INGESTION</t>
  </si>
  <si>
    <t>CI IVR Improvements</t>
  </si>
  <si>
    <t>CLSD CI SOCIAL MEDIA</t>
  </si>
  <si>
    <t>CI Cross Channel Design Exp</t>
  </si>
  <si>
    <t>CI SAP MULTICHANNEL FOUNDATION CUSTOMER</t>
  </si>
  <si>
    <t>BPCC NON CONSUMPTION BILLING</t>
  </si>
  <si>
    <t>CI COMM GATEWAY N PROACTIVE NOTIFI</t>
  </si>
  <si>
    <t>BPCC FISERV NEXT UPGRADE</t>
  </si>
  <si>
    <t>CLSD BPCC BILL CODE ENHANCEMENTS PHASE 1</t>
  </si>
  <si>
    <t>BPCC CSR 3 CLICK EXPERIENCE</t>
  </si>
  <si>
    <t>BPCC DEPOSIT REFUND N COLLECTION IMPR</t>
  </si>
  <si>
    <t>CI MOBILE APPLICATION IMPLEMENTATION</t>
  </si>
  <si>
    <t>BPCC CLLCTN CYCL IMPRVMNT AGNCY INTGRTN</t>
  </si>
  <si>
    <t>July - Dec 2018</t>
  </si>
  <si>
    <t>IWM AMR to OMS</t>
  </si>
  <si>
    <t>CI ESB MICRO SERVICES TRANSPORT</t>
  </si>
  <si>
    <t>CI WEB MOBILE APP CONTENT MANAGEMENT</t>
  </si>
  <si>
    <t>Life</t>
  </si>
  <si>
    <t>Service</t>
  </si>
  <si>
    <t>In</t>
  </si>
  <si>
    <t>Investments</t>
  </si>
  <si>
    <t xml:space="preserve">Incremental </t>
  </si>
  <si>
    <t>Four Factor Allocator</t>
  </si>
  <si>
    <t>Chk</t>
  </si>
  <si>
    <t>UTILITY PLANT</t>
  </si>
  <si>
    <t>DEFERRALS</t>
  </si>
  <si>
    <t>TOTAL UTILITY PLANT</t>
  </si>
  <si>
    <t>https://www.ferc.gov/enforcement/acct-matts/interest-rates.asp</t>
  </si>
  <si>
    <t>FERC  Interest as of Q2 2019 per</t>
  </si>
  <si>
    <t>Deferral</t>
  </si>
  <si>
    <t>Interest Rate</t>
  </si>
  <si>
    <t>Monthly FERC</t>
  </si>
  <si>
    <t>186 Other Deferred Debit-GTZ Depn Carrying Cost</t>
  </si>
  <si>
    <t>182.3 Regulatory Asset-GTZ Depreciation Exp</t>
  </si>
  <si>
    <t>GTZ - Common Deferred Depreciation</t>
  </si>
  <si>
    <t>GTZ - Carrying Charges Deferral</t>
  </si>
  <si>
    <t>Amort</t>
  </si>
  <si>
    <t>Final</t>
  </si>
  <si>
    <t>Annual Rate</t>
  </si>
  <si>
    <t>PLANT ADDITIONS JAN-JUN 2019</t>
  </si>
  <si>
    <t>ACCUM DEPRECIATION</t>
  </si>
  <si>
    <t>DEFERRED INCOME TAX LIABILITY</t>
  </si>
  <si>
    <t>DEPRECIATION DEFERRAL</t>
  </si>
  <si>
    <t>ACCUM AMORT ON DEPRECIATION DEFERRAL</t>
  </si>
  <si>
    <t xml:space="preserve">DFIT ON DEPRECIATION DEFERRAL </t>
  </si>
  <si>
    <t>TOTAL DEPRECIATION DEFERRALS</t>
  </si>
  <si>
    <t>DEPRECIATION EXPENSE ON UTILITY PLANT</t>
  </si>
  <si>
    <t>AMORTIZATION OF DEPRECIATION DEFERRAL</t>
  </si>
  <si>
    <t>AMORTIZATION OF CARRYING CHARGES DEFERRAL</t>
  </si>
  <si>
    <t>Utility Plant in Service</t>
  </si>
  <si>
    <t>(1)</t>
  </si>
  <si>
    <t>(2)</t>
  </si>
  <si>
    <t>(3)</t>
  </si>
  <si>
    <t>(4)</t>
  </si>
  <si>
    <t>(5)</t>
  </si>
  <si>
    <t>(6)</t>
  </si>
  <si>
    <t>(7)</t>
  </si>
  <si>
    <t>100% of these GTZ investments included in June 2018 ERF filing (Docket Nos. UE-180899 &amp; UG-180900)</t>
  </si>
  <si>
    <t>$3,568,848 of this $3,829,499 GTZ investment included in June 2018 ERF filing (Docket Nos. UE-180899 &amp; UG-180900)</t>
  </si>
  <si>
    <t>$3,676,202 of this $3,794,900 GTZ investment included in June 2018 ERF filing (Docket Nos. UE-180899 &amp; UG-180900)</t>
  </si>
  <si>
    <t>$3,158,303 of this $3,599,684 GTZ investment included in June 2018 ERF filing (Docket Nos. UE-180899 &amp; UG-180900)</t>
  </si>
  <si>
    <t>$2,159,986 of this $2,460,614 GTZ investment included in June 2018 ERF filing (Docket Nos. UE-180899 &amp; UG-180900)</t>
  </si>
  <si>
    <t>$666,134 of this $768,014 GTZ investment included in June 2018 ERF filing (Docket Nos. UE-180899 &amp; UG-180900)</t>
  </si>
  <si>
    <t>$154,504 of this $180,748 GTZ investment included in June 2018 ERF filing (Docket Nos. UE-180899 &amp; UG-180900)</t>
  </si>
  <si>
    <t>Forecasted per OPS budget</t>
  </si>
  <si>
    <t>Actuals from 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</si>
</sst>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00%"/>
    <numFmt numFmtId="167" formatCode="[$-409]mmm\-yy;@"/>
    <numFmt numFmtId="168" formatCode="&quot;PAGE&quot;\ 0.00"/>
    <numFmt numFmtId="169" formatCode="0.000000"/>
    <numFmt numFmtId="170" formatCode="[$-409]mmmm\ d\,\ yyyy;@"/>
    <numFmt numFmtId="171" formatCode="&quot;Check=&gt;&quot;\ 0.00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8"/>
      <color rgb="FF0000FF"/>
      <name val="Arial"/>
      <family val="2"/>
    </font>
    <font>
      <sz val="8"/>
      <name val="Helv"/>
    </font>
    <font>
      <i/>
      <sz val="10"/>
      <name val="Arial"/>
      <family val="2"/>
    </font>
    <font>
      <sz val="11"/>
      <color theme="1"/>
      <name val="Arial"/>
      <family val="2"/>
    </font>
    <font>
      <sz val="10"/>
      <name val="Symbol"/>
      <family val="1"/>
      <charset val="2"/>
    </font>
    <font>
      <sz val="8"/>
      <color rgb="FFFF0000"/>
      <name val="Arial"/>
      <family val="2"/>
    </font>
    <font>
      <b/>
      <sz val="12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sz val="10"/>
      <name val="Times New Roman"/>
      <family val="1"/>
    </font>
    <font>
      <b/>
      <u/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8"/>
      <color rgb="FF0000FF"/>
      <name val="Arial"/>
      <family val="2"/>
    </font>
    <font>
      <sz val="11"/>
      <color rgb="FF0000FF"/>
      <name val="Calibri"/>
      <family val="2"/>
      <scheme val="minor"/>
    </font>
    <font>
      <b/>
      <sz val="10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343">
    <xf numFmtId="0" fontId="0" fillId="0" borderId="0" xfId="0"/>
    <xf numFmtId="0" fontId="0" fillId="0" borderId="0" xfId="0" applyFill="1"/>
    <xf numFmtId="0" fontId="6" fillId="0" borderId="0" xfId="0" applyNumberFormat="1" applyFont="1" applyFill="1" applyAlignment="1">
      <alignment horizontal="right"/>
    </xf>
    <xf numFmtId="168" fontId="6" fillId="0" borderId="0" xfId="0" applyNumberFormat="1" applyFont="1" applyFill="1" applyBorder="1" applyAlignment="1"/>
    <xf numFmtId="0" fontId="6" fillId="0" borderId="0" xfId="0" applyNumberFormat="1" applyFont="1" applyFill="1" applyAlignment="1" applyProtection="1">
      <alignment horizontal="centerContinuous"/>
      <protection locked="0"/>
    </xf>
    <xf numFmtId="0" fontId="6" fillId="0" borderId="0" xfId="0" applyNumberFormat="1" applyFont="1" applyFill="1" applyAlignment="1">
      <alignment horizontal="centerContinuous"/>
    </xf>
    <xf numFmtId="0" fontId="8" fillId="0" borderId="0" xfId="0" applyNumberFormat="1" applyFont="1" applyFill="1" applyAlignment="1">
      <alignment horizontal="centerContinuous"/>
    </xf>
    <xf numFmtId="0" fontId="6" fillId="0" borderId="0" xfId="0" applyNumberFormat="1" applyFont="1" applyFill="1" applyAlignment="1">
      <alignment horizontal="center"/>
    </xf>
    <xf numFmtId="0" fontId="6" fillId="0" borderId="0" xfId="0" applyNumberFormat="1" applyFont="1" applyFill="1" applyAlignment="1" applyProtection="1">
      <protection locked="0"/>
    </xf>
    <xf numFmtId="0" fontId="6" fillId="0" borderId="1" xfId="0" applyNumberFormat="1" applyFont="1" applyFill="1" applyBorder="1" applyAlignment="1">
      <alignment horizontal="center"/>
    </xf>
    <xf numFmtId="0" fontId="6" fillId="0" borderId="1" xfId="0" applyNumberFormat="1" applyFont="1" applyFill="1" applyBorder="1" applyAlignment="1"/>
    <xf numFmtId="0" fontId="8" fillId="0" borderId="0" xfId="0" applyNumberFormat="1" applyFont="1" applyFill="1" applyAlignment="1" applyProtection="1">
      <alignment horizontal="fill"/>
      <protection locked="0"/>
    </xf>
    <xf numFmtId="0" fontId="8" fillId="0" borderId="0" xfId="0" applyNumberFormat="1" applyFont="1" applyFill="1" applyAlignment="1">
      <alignment horizontal="center"/>
    </xf>
    <xf numFmtId="0" fontId="8" fillId="0" borderId="0" xfId="0" applyNumberFormat="1" applyFont="1" applyFill="1" applyAlignment="1"/>
    <xf numFmtId="41" fontId="8" fillId="0" borderId="0" xfId="0" applyNumberFormat="1" applyFont="1" applyFill="1" applyBorder="1" applyAlignment="1"/>
    <xf numFmtId="0" fontId="9" fillId="0" borderId="0" xfId="0" applyFont="1" applyFill="1" applyAlignment="1">
      <alignment horizontal="left"/>
    </xf>
    <xf numFmtId="165" fontId="8" fillId="0" borderId="0" xfId="0" applyNumberFormat="1" applyFont="1" applyFill="1" applyBorder="1" applyAlignment="1"/>
    <xf numFmtId="0" fontId="8" fillId="0" borderId="0" xfId="0" applyFont="1" applyFill="1" applyAlignment="1">
      <alignment horizontal="left" indent="2"/>
    </xf>
    <xf numFmtId="42" fontId="8" fillId="0" borderId="0" xfId="0" applyNumberFormat="1" applyFont="1" applyFill="1" applyBorder="1" applyAlignme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42" fontId="8" fillId="0" borderId="2" xfId="0" applyNumberFormat="1" applyFont="1" applyFill="1" applyBorder="1" applyAlignment="1"/>
    <xf numFmtId="0" fontId="9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8" fillId="0" borderId="0" xfId="0" applyNumberFormat="1" applyFont="1" applyFill="1" applyBorder="1" applyAlignment="1">
      <alignment horizontal="left"/>
    </xf>
    <xf numFmtId="169" fontId="2" fillId="0" borderId="0" xfId="0" applyNumberFormat="1" applyFont="1" applyFill="1" applyAlignment="1">
      <alignment horizontal="left"/>
    </xf>
    <xf numFmtId="0" fontId="11" fillId="0" borderId="0" xfId="0" applyFont="1"/>
    <xf numFmtId="169" fontId="2" fillId="0" borderId="0" xfId="0" applyNumberFormat="1" applyFont="1" applyFill="1" applyAlignment="1">
      <alignment horizontal="right"/>
    </xf>
    <xf numFmtId="9" fontId="2" fillId="0" borderId="0" xfId="0" applyNumberFormat="1" applyFont="1" applyFill="1" applyAlignment="1">
      <alignment horizontal="left"/>
    </xf>
    <xf numFmtId="0" fontId="2" fillId="0" borderId="0" xfId="0" applyFont="1" applyFill="1"/>
    <xf numFmtId="0" fontId="2" fillId="0" borderId="0" xfId="0" applyFo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wrapText="1"/>
    </xf>
    <xf numFmtId="164" fontId="2" fillId="0" borderId="0" xfId="0" applyNumberFormat="1" applyFont="1" applyFill="1" applyAlignment="1">
      <alignment horizontal="left"/>
    </xf>
    <xf numFmtId="13" fontId="2" fillId="0" borderId="0" xfId="0" applyNumberFormat="1" applyFont="1" applyFill="1"/>
    <xf numFmtId="0" fontId="2" fillId="0" borderId="0" xfId="0" applyFont="1" applyFill="1" applyAlignment="1">
      <alignment horizontal="right"/>
    </xf>
    <xf numFmtId="44" fontId="12" fillId="0" borderId="0" xfId="0" applyNumberFormat="1" applyFont="1" applyFill="1" applyAlignment="1"/>
    <xf numFmtId="6" fontId="12" fillId="0" borderId="0" xfId="0" applyNumberFormat="1" applyFont="1" applyFill="1" applyAlignment="1"/>
    <xf numFmtId="165" fontId="2" fillId="0" borderId="0" xfId="0" applyNumberFormat="1" applyFont="1" applyFill="1" applyAlignment="1">
      <alignment horizontal="left"/>
    </xf>
    <xf numFmtId="0" fontId="2" fillId="0" borderId="0" xfId="0" applyFont="1" applyFill="1" applyBorder="1"/>
    <xf numFmtId="0" fontId="2" fillId="0" borderId="0" xfId="0" applyNumberFormat="1" applyFont="1" applyFill="1" applyAlignment="1"/>
    <xf numFmtId="42" fontId="13" fillId="0" borderId="0" xfId="0" applyNumberFormat="1" applyFont="1" applyFill="1" applyAlignment="1">
      <alignment horizontal="center"/>
    </xf>
    <xf numFmtId="0" fontId="10" fillId="0" borderId="6" xfId="0" applyNumberFormat="1" applyFont="1" applyFill="1" applyBorder="1" applyAlignment="1"/>
    <xf numFmtId="0" fontId="10" fillId="0" borderId="6" xfId="0" applyNumberFormat="1" applyFont="1" applyFill="1" applyBorder="1" applyAlignment="1">
      <alignment horizontal="center"/>
    </xf>
    <xf numFmtId="0" fontId="10" fillId="0" borderId="8" xfId="0" applyNumberFormat="1" applyFont="1" applyFill="1" applyBorder="1" applyAlignment="1"/>
    <xf numFmtId="166" fontId="10" fillId="0" borderId="8" xfId="0" applyNumberFormat="1" applyFont="1" applyFill="1" applyBorder="1" applyAlignment="1">
      <alignment horizontal="center"/>
    </xf>
    <xf numFmtId="0" fontId="10" fillId="0" borderId="0" xfId="0" applyNumberFormat="1" applyFont="1" applyFill="1" applyBorder="1" applyAlignment="1"/>
    <xf numFmtId="166" fontId="10" fillId="0" borderId="0" xfId="0" applyNumberFormat="1" applyFont="1" applyFill="1" applyBorder="1" applyAlignment="1">
      <alignment horizontal="center"/>
    </xf>
    <xf numFmtId="0" fontId="10" fillId="0" borderId="22" xfId="0" applyNumberFormat="1" applyFont="1" applyBorder="1" applyAlignment="1">
      <alignment horizontal="center"/>
    </xf>
    <xf numFmtId="0" fontId="10" fillId="0" borderId="23" xfId="0" applyNumberFormat="1" applyFont="1" applyBorder="1" applyAlignment="1">
      <alignment horizontal="centerContinuous" vertical="center"/>
    </xf>
    <xf numFmtId="0" fontId="10" fillId="0" borderId="24" xfId="0" applyNumberFormat="1" applyFont="1" applyBorder="1" applyAlignment="1">
      <alignment horizontal="centerContinuous" vertical="center"/>
    </xf>
    <xf numFmtId="169" fontId="10" fillId="0" borderId="22" xfId="0" applyNumberFormat="1" applyFont="1" applyBorder="1" applyAlignment="1">
      <alignment horizontal="center"/>
    </xf>
    <xf numFmtId="0" fontId="2" fillId="0" borderId="0" xfId="0" applyNumberFormat="1" applyFont="1" applyAlignment="1"/>
    <xf numFmtId="0" fontId="10" fillId="0" borderId="26" xfId="0" applyNumberFormat="1" applyFont="1" applyBorder="1" applyAlignment="1">
      <alignment horizontal="center"/>
    </xf>
    <xf numFmtId="0" fontId="10" fillId="0" borderId="17" xfId="0" applyNumberFormat="1" applyFont="1" applyFill="1" applyBorder="1" applyAlignment="1">
      <alignment horizontal="centerContinuous" vertical="center"/>
    </xf>
    <xf numFmtId="0" fontId="10" fillId="0" borderId="18" xfId="0" applyNumberFormat="1" applyFont="1" applyFill="1" applyBorder="1" applyAlignment="1">
      <alignment horizontal="centerContinuous" vertical="center"/>
    </xf>
    <xf numFmtId="0" fontId="10" fillId="0" borderId="0" xfId="0" applyNumberFormat="1" applyFont="1" applyFill="1" applyBorder="1" applyAlignment="1">
      <alignment horizontal="centerContinuous" vertical="center"/>
    </xf>
    <xf numFmtId="0" fontId="10" fillId="0" borderId="17" xfId="0" applyNumberFormat="1" applyFont="1" applyFill="1" applyBorder="1" applyAlignment="1">
      <alignment horizontal="center"/>
    </xf>
    <xf numFmtId="0" fontId="10" fillId="0" borderId="18" xfId="0" applyNumberFormat="1" applyFont="1" applyFill="1" applyBorder="1" applyAlignment="1">
      <alignment horizontal="center"/>
    </xf>
    <xf numFmtId="169" fontId="10" fillId="0" borderId="26" xfId="0" applyNumberFormat="1" applyFont="1" applyFill="1" applyBorder="1" applyAlignment="1">
      <alignment horizontal="center"/>
    </xf>
    <xf numFmtId="0" fontId="2" fillId="0" borderId="26" xfId="0" applyNumberFormat="1" applyFont="1" applyBorder="1" applyAlignment="1"/>
    <xf numFmtId="0" fontId="10" fillId="0" borderId="17" xfId="0" applyNumberFormat="1" applyFont="1" applyBorder="1" applyAlignment="1">
      <alignment horizontal="center"/>
    </xf>
    <xf numFmtId="0" fontId="10" fillId="0" borderId="18" xfId="0" applyNumberFormat="1" applyFont="1" applyBorder="1" applyAlignment="1">
      <alignment horizontal="center"/>
    </xf>
    <xf numFmtId="169" fontId="10" fillId="0" borderId="26" xfId="0" applyNumberFormat="1" applyFont="1" applyBorder="1" applyAlignment="1">
      <alignment horizontal="center"/>
    </xf>
    <xf numFmtId="9" fontId="10" fillId="0" borderId="26" xfId="0" applyNumberFormat="1" applyFont="1" applyBorder="1" applyAlignment="1">
      <alignment horizontal="center"/>
    </xf>
    <xf numFmtId="0" fontId="10" fillId="0" borderId="27" xfId="0" applyNumberFormat="1" applyFont="1" applyBorder="1" applyAlignment="1">
      <alignment horizontal="center"/>
    </xf>
    <xf numFmtId="0" fontId="10" fillId="0" borderId="28" xfId="0" applyNumberFormat="1" applyFont="1" applyBorder="1" applyAlignment="1">
      <alignment horizontal="center"/>
    </xf>
    <xf numFmtId="0" fontId="10" fillId="0" borderId="29" xfId="0" applyNumberFormat="1" applyFont="1" applyBorder="1" applyAlignment="1">
      <alignment horizontal="center"/>
    </xf>
    <xf numFmtId="0" fontId="10" fillId="0" borderId="28" xfId="0" applyNumberFormat="1" applyFont="1" applyFill="1" applyBorder="1" applyAlignment="1">
      <alignment horizontal="center"/>
    </xf>
    <xf numFmtId="0" fontId="10" fillId="0" borderId="29" xfId="0" applyNumberFormat="1" applyFont="1" applyFill="1" applyBorder="1" applyAlignment="1">
      <alignment horizontal="center"/>
    </xf>
    <xf numFmtId="169" fontId="10" fillId="0" borderId="27" xfId="0" applyNumberFormat="1" applyFont="1" applyBorder="1" applyAlignment="1">
      <alignment horizontal="center"/>
    </xf>
    <xf numFmtId="9" fontId="10" fillId="0" borderId="27" xfId="0" applyNumberFormat="1" applyFont="1" applyBorder="1" applyAlignment="1">
      <alignment horizontal="center"/>
    </xf>
    <xf numFmtId="169" fontId="10" fillId="0" borderId="27" xfId="0" quotePrefix="1" applyNumberFormat="1" applyFont="1" applyFill="1" applyBorder="1" applyAlignment="1">
      <alignment horizontal="center"/>
    </xf>
    <xf numFmtId="41" fontId="2" fillId="0" borderId="0" xfId="0" applyNumberFormat="1" applyFont="1" applyAlignment="1"/>
    <xf numFmtId="41" fontId="2" fillId="0" borderId="21" xfId="0" applyNumberFormat="1" applyFont="1" applyFill="1" applyBorder="1" applyAlignment="1"/>
    <xf numFmtId="41" fontId="2" fillId="0" borderId="31" xfId="0" applyNumberFormat="1" applyFont="1" applyFill="1" applyBorder="1" applyAlignment="1"/>
    <xf numFmtId="41" fontId="2" fillId="0" borderId="0" xfId="0" applyNumberFormat="1" applyFont="1" applyFill="1" applyAlignment="1"/>
    <xf numFmtId="41" fontId="2" fillId="0" borderId="0" xfId="0" applyNumberFormat="1" applyFont="1" applyFill="1" applyBorder="1" applyAlignment="1"/>
    <xf numFmtId="167" fontId="10" fillId="0" borderId="32" xfId="0" applyNumberFormat="1" applyFont="1" applyBorder="1" applyAlignment="1">
      <alignment horizontal="center"/>
    </xf>
    <xf numFmtId="167" fontId="10" fillId="0" borderId="30" xfId="0" applyNumberFormat="1" applyFont="1" applyBorder="1" applyAlignment="1">
      <alignment horizontal="center"/>
    </xf>
    <xf numFmtId="41" fontId="2" fillId="2" borderId="21" xfId="0" applyNumberFormat="1" applyFont="1" applyFill="1" applyBorder="1" applyAlignment="1"/>
    <xf numFmtId="41" fontId="10" fillId="0" borderId="21" xfId="0" applyNumberFormat="1" applyFont="1" applyBorder="1" applyAlignment="1"/>
    <xf numFmtId="41" fontId="10" fillId="0" borderId="33" xfId="0" applyNumberFormat="1" applyFont="1" applyBorder="1" applyAlignment="1"/>
    <xf numFmtId="41" fontId="2" fillId="2" borderId="33" xfId="0" applyNumberFormat="1" applyFont="1" applyFill="1" applyBorder="1" applyAlignment="1"/>
    <xf numFmtId="41" fontId="10" fillId="2" borderId="33" xfId="0" applyNumberFormat="1" applyFont="1" applyFill="1" applyBorder="1" applyAlignment="1"/>
    <xf numFmtId="41" fontId="10" fillId="2" borderId="34" xfId="0" applyNumberFormat="1" applyFont="1" applyFill="1" applyBorder="1" applyAlignment="1"/>
    <xf numFmtId="167" fontId="10" fillId="0" borderId="35" xfId="0" applyNumberFormat="1" applyFont="1" applyBorder="1" applyAlignment="1">
      <alignment horizontal="center"/>
    </xf>
    <xf numFmtId="41" fontId="2" fillId="0" borderId="36" xfId="0" applyNumberFormat="1" applyFont="1" applyBorder="1" applyAlignment="1"/>
    <xf numFmtId="41" fontId="11" fillId="0" borderId="0" xfId="0" applyNumberFormat="1" applyFont="1"/>
    <xf numFmtId="0" fontId="16" fillId="0" borderId="0" xfId="0" applyFont="1"/>
    <xf numFmtId="0" fontId="0" fillId="0" borderId="0" xfId="0" applyNumberFormat="1" applyAlignment="1"/>
    <xf numFmtId="169" fontId="10" fillId="0" borderId="0" xfId="0" applyNumberFormat="1" applyFont="1" applyFill="1" applyAlignment="1">
      <alignment horizontal="left"/>
    </xf>
    <xf numFmtId="0" fontId="0" fillId="0" borderId="0" xfId="0" applyNumberFormat="1" applyFill="1" applyAlignment="1"/>
    <xf numFmtId="169" fontId="2" fillId="0" borderId="0" xfId="0" applyNumberFormat="1" applyFont="1" applyFill="1" applyAlignment="1">
      <alignment horizontal="left"/>
    </xf>
    <xf numFmtId="169" fontId="15" fillId="0" borderId="0" xfId="0" applyNumberFormat="1" applyFont="1" applyFill="1" applyAlignment="1">
      <alignment horizontal="left"/>
    </xf>
    <xf numFmtId="0" fontId="0" fillId="0" borderId="6" xfId="0" applyNumberFormat="1" applyFill="1" applyBorder="1" applyAlignment="1">
      <alignment horizontal="center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0" fontId="0" fillId="0" borderId="7" xfId="0" applyNumberFormat="1" applyFill="1" applyBorder="1" applyAlignment="1">
      <alignment horizontal="center"/>
    </xf>
    <xf numFmtId="169" fontId="2" fillId="0" borderId="15" xfId="0" applyNumberFormat="1" applyFont="1" applyFill="1" applyBorder="1" applyAlignment="1">
      <alignment horizontal="left"/>
    </xf>
    <xf numFmtId="169" fontId="2" fillId="0" borderId="3" xfId="0" applyNumberFormat="1" applyFont="1" applyFill="1" applyBorder="1" applyAlignment="1">
      <alignment horizontal="centerContinuous"/>
    </xf>
    <xf numFmtId="169" fontId="2" fillId="0" borderId="5" xfId="0" applyNumberFormat="1" applyFont="1" applyFill="1" applyBorder="1" applyAlignment="1">
      <alignment horizontal="centerContinuous"/>
    </xf>
    <xf numFmtId="169" fontId="2" fillId="0" borderId="4" xfId="0" applyNumberFormat="1" applyFont="1" applyFill="1" applyBorder="1" applyAlignment="1">
      <alignment horizontal="centerContinuous"/>
    </xf>
    <xf numFmtId="169" fontId="2" fillId="0" borderId="13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69" fontId="2" fillId="0" borderId="11" xfId="0" applyNumberFormat="1" applyFont="1" applyFill="1" applyBorder="1" applyAlignment="1">
      <alignment horizontal="center"/>
    </xf>
    <xf numFmtId="169" fontId="2" fillId="0" borderId="12" xfId="0" applyNumberFormat="1" applyFont="1" applyFill="1" applyBorder="1" applyAlignment="1">
      <alignment horizontal="centerContinuous"/>
    </xf>
    <xf numFmtId="169" fontId="2" fillId="0" borderId="0" xfId="0" applyNumberFormat="1" applyFont="1" applyFill="1" applyBorder="1" applyAlignment="1">
      <alignment horizontal="centerContinuous"/>
    </xf>
    <xf numFmtId="169" fontId="2" fillId="0" borderId="11" xfId="0" applyNumberFormat="1" applyFont="1" applyFill="1" applyBorder="1" applyAlignment="1">
      <alignment horizontal="left"/>
    </xf>
    <xf numFmtId="169" fontId="2" fillId="0" borderId="12" xfId="0" applyNumberFormat="1" applyFont="1" applyFill="1" applyBorder="1" applyAlignment="1">
      <alignment horizontal="center"/>
    </xf>
    <xf numFmtId="169" fontId="2" fillId="0" borderId="0" xfId="0" applyNumberFormat="1" applyFont="1" applyFill="1" applyBorder="1" applyAlignment="1">
      <alignment horizontal="center"/>
    </xf>
    <xf numFmtId="169" fontId="2" fillId="0" borderId="10" xfId="0" applyNumberFormat="1" applyFont="1" applyFill="1" applyBorder="1" applyAlignment="1">
      <alignment horizontal="center"/>
    </xf>
    <xf numFmtId="169" fontId="2" fillId="0" borderId="1" xfId="0" applyNumberFormat="1" applyFont="1" applyFill="1" applyBorder="1" applyAlignment="1">
      <alignment horizontal="center"/>
    </xf>
    <xf numFmtId="169" fontId="2" fillId="0" borderId="9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 vertical="top"/>
    </xf>
    <xf numFmtId="17" fontId="2" fillId="0" borderId="0" xfId="0" applyNumberFormat="1" applyFont="1" applyFill="1" applyBorder="1" applyAlignment="1">
      <alignment horizontal="center" vertical="top"/>
    </xf>
    <xf numFmtId="41" fontId="2" fillId="0" borderId="0" xfId="0" applyNumberFormat="1" applyFont="1" applyFill="1" applyBorder="1" applyAlignment="1">
      <alignment horizontal="center" vertical="top"/>
    </xf>
    <xf numFmtId="41" fontId="2" fillId="0" borderId="11" xfId="0" applyNumberFormat="1" applyFont="1" applyFill="1" applyBorder="1" applyAlignment="1">
      <alignment horizontal="center" vertical="top"/>
    </xf>
    <xf numFmtId="37" fontId="2" fillId="0" borderId="0" xfId="0" applyNumberFormat="1" applyFont="1" applyFill="1" applyBorder="1" applyAlignment="1">
      <alignment horizontal="center" vertical="top"/>
    </xf>
    <xf numFmtId="169" fontId="2" fillId="0" borderId="0" xfId="0" applyNumberFormat="1" applyFont="1" applyFill="1" applyAlignment="1">
      <alignment horizontal="center"/>
    </xf>
    <xf numFmtId="0" fontId="0" fillId="0" borderId="8" xfId="0" applyNumberForma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1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center"/>
    </xf>
    <xf numFmtId="41" fontId="2" fillId="0" borderId="9" xfId="0" applyNumberFormat="1" applyFont="1" applyFill="1" applyBorder="1" applyAlignment="1">
      <alignment horizontal="center"/>
    </xf>
    <xf numFmtId="37" fontId="2" fillId="0" borderId="1" xfId="0" applyNumberFormat="1" applyFont="1" applyFill="1" applyBorder="1" applyAlignment="1">
      <alignment horizontal="center"/>
    </xf>
    <xf numFmtId="41" fontId="2" fillId="0" borderId="1" xfId="0" applyNumberFormat="1" applyFont="1" applyFill="1" applyBorder="1" applyAlignment="1">
      <alignment horizontal="left"/>
    </xf>
    <xf numFmtId="0" fontId="2" fillId="0" borderId="12" xfId="0" applyNumberFormat="1" applyFont="1" applyFill="1" applyBorder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>
      <alignment horizontal="left"/>
    </xf>
    <xf numFmtId="41" fontId="2" fillId="0" borderId="11" xfId="0" applyNumberFormat="1" applyFont="1" applyFill="1" applyBorder="1" applyAlignment="1">
      <alignment horizontal="left"/>
    </xf>
    <xf numFmtId="37" fontId="2" fillId="0" borderId="12" xfId="0" applyNumberFormat="1" applyFont="1" applyFill="1" applyBorder="1" applyAlignment="1">
      <alignment horizontal="center"/>
    </xf>
    <xf numFmtId="37" fontId="2" fillId="0" borderId="0" xfId="0" applyNumberFormat="1" applyFont="1" applyFill="1" applyBorder="1" applyAlignment="1">
      <alignment horizontal="center"/>
    </xf>
    <xf numFmtId="42" fontId="2" fillId="0" borderId="11" xfId="0" applyNumberFormat="1" applyFont="1" applyFill="1" applyBorder="1" applyAlignment="1">
      <alignment horizontal="left"/>
    </xf>
    <xf numFmtId="0" fontId="2" fillId="0" borderId="16" xfId="0" applyNumberFormat="1" applyFont="1" applyFill="1" applyBorder="1" applyAlignment="1">
      <alignment horizontal="center"/>
    </xf>
    <xf numFmtId="41" fontId="2" fillId="0" borderId="2" xfId="0" applyNumberFormat="1" applyFont="1" applyFill="1" applyBorder="1" applyAlignment="1">
      <alignment horizontal="left"/>
    </xf>
    <xf numFmtId="37" fontId="2" fillId="0" borderId="0" xfId="0" applyNumberFormat="1" applyFont="1" applyFill="1" applyBorder="1" applyAlignment="1">
      <alignment horizontal="left"/>
    </xf>
    <xf numFmtId="169" fontId="18" fillId="0" borderId="0" xfId="0" applyNumberFormat="1" applyFont="1" applyFill="1" applyBorder="1" applyAlignment="1">
      <alignment horizontal="right"/>
    </xf>
    <xf numFmtId="41" fontId="18" fillId="0" borderId="0" xfId="0" applyNumberFormat="1" applyFont="1" applyFill="1" applyBorder="1" applyAlignment="1">
      <alignment horizontal="left"/>
    </xf>
    <xf numFmtId="41" fontId="10" fillId="0" borderId="0" xfId="0" applyNumberFormat="1" applyFont="1" applyFill="1" applyBorder="1" applyAlignment="1">
      <alignment horizontal="left"/>
    </xf>
    <xf numFmtId="42" fontId="2" fillId="0" borderId="39" xfId="0" applyNumberFormat="1" applyFont="1" applyFill="1" applyBorder="1" applyAlignment="1">
      <alignment horizontal="left"/>
    </xf>
    <xf numFmtId="42" fontId="10" fillId="0" borderId="20" xfId="0" applyNumberFormat="1" applyFont="1" applyFill="1" applyBorder="1" applyAlignment="1">
      <alignment horizontal="left"/>
    </xf>
    <xf numFmtId="169" fontId="2" fillId="0" borderId="10" xfId="0" applyNumberFormat="1" applyFont="1" applyFill="1" applyBorder="1" applyAlignment="1">
      <alignment horizontal="left"/>
    </xf>
    <xf numFmtId="169" fontId="2" fillId="0" borderId="1" xfId="0" applyNumberFormat="1" applyFont="1" applyFill="1" applyBorder="1" applyAlignment="1">
      <alignment horizontal="left"/>
    </xf>
    <xf numFmtId="169" fontId="18" fillId="0" borderId="1" xfId="0" applyNumberFormat="1" applyFont="1" applyFill="1" applyBorder="1" applyAlignment="1">
      <alignment horizontal="right"/>
    </xf>
    <xf numFmtId="164" fontId="18" fillId="0" borderId="9" xfId="0" applyNumberFormat="1" applyFont="1" applyFill="1" applyBorder="1" applyAlignment="1">
      <alignment horizontal="left"/>
    </xf>
    <xf numFmtId="169" fontId="2" fillId="0" borderId="9" xfId="0" applyNumberFormat="1" applyFont="1" applyFill="1" applyBorder="1" applyAlignment="1">
      <alignment horizontal="left"/>
    </xf>
    <xf numFmtId="41" fontId="0" fillId="0" borderId="0" xfId="0" applyNumberFormat="1"/>
    <xf numFmtId="43" fontId="2" fillId="0" borderId="0" xfId="0" applyNumberFormat="1" applyFont="1" applyAlignment="1"/>
    <xf numFmtId="0" fontId="19" fillId="0" borderId="0" xfId="0" applyNumberFormat="1" applyFont="1" applyFill="1" applyAlignment="1">
      <alignment horizontal="left" indent="2"/>
    </xf>
    <xf numFmtId="42" fontId="19" fillId="0" borderId="0" xfId="0" applyNumberFormat="1" applyFont="1" applyFill="1" applyBorder="1" applyAlignment="1"/>
    <xf numFmtId="0" fontId="7" fillId="0" borderId="0" xfId="0" applyFont="1" applyFill="1" applyAlignment="1">
      <alignment horizontal="left"/>
    </xf>
    <xf numFmtId="41" fontId="20" fillId="0" borderId="0" xfId="0" applyNumberFormat="1" applyFont="1"/>
    <xf numFmtId="41" fontId="19" fillId="0" borderId="0" xfId="0" applyNumberFormat="1" applyFont="1" applyFill="1" applyBorder="1" applyAlignment="1"/>
    <xf numFmtId="9" fontId="10" fillId="0" borderId="26" xfId="0" applyNumberFormat="1" applyFont="1" applyFill="1" applyBorder="1" applyAlignment="1">
      <alignment horizontal="center"/>
    </xf>
    <xf numFmtId="9" fontId="8" fillId="0" borderId="0" xfId="0" applyNumberFormat="1" applyFont="1" applyFill="1" applyBorder="1" applyAlignment="1"/>
    <xf numFmtId="41" fontId="8" fillId="0" borderId="1" xfId="0" applyNumberFormat="1" applyFont="1" applyFill="1" applyBorder="1" applyAlignment="1" applyProtection="1">
      <protection locked="0"/>
    </xf>
    <xf numFmtId="165" fontId="8" fillId="0" borderId="2" xfId="0" applyNumberFormat="1" applyFont="1" applyFill="1" applyBorder="1" applyAlignment="1"/>
    <xf numFmtId="0" fontId="22" fillId="0" borderId="0" xfId="0" applyFont="1" applyAlignment="1">
      <alignment horizontal="centerContinuous"/>
    </xf>
    <xf numFmtId="0" fontId="9" fillId="0" borderId="0" xfId="0" applyFont="1" applyAlignment="1">
      <alignment horizontal="centerContinuous"/>
    </xf>
    <xf numFmtId="0" fontId="21" fillId="0" borderId="0" xfId="0" applyFont="1"/>
    <xf numFmtId="0" fontId="23" fillId="0" borderId="0" xfId="0" applyFont="1"/>
    <xf numFmtId="0" fontId="21" fillId="0" borderId="0" xfId="0" applyFont="1" applyAlignment="1">
      <alignment horizontal="center"/>
    </xf>
    <xf numFmtId="0" fontId="21" fillId="0" borderId="0" xfId="0" applyFont="1" applyAlignment="1"/>
    <xf numFmtId="0" fontId="8" fillId="0" borderId="0" xfId="0" applyFont="1" applyAlignment="1">
      <alignment horizontal="center"/>
    </xf>
    <xf numFmtId="0" fontId="24" fillId="0" borderId="1" xfId="0" applyFont="1" applyBorder="1" applyAlignment="1">
      <alignment horizontal="center"/>
    </xf>
    <xf numFmtId="0" fontId="24" fillId="0" borderId="0" xfId="0" applyFont="1" applyAlignment="1">
      <alignment horizontal="center"/>
    </xf>
    <xf numFmtId="166" fontId="21" fillId="0" borderId="0" xfId="0" applyNumberFormat="1" applyFont="1"/>
    <xf numFmtId="164" fontId="2" fillId="0" borderId="21" xfId="0" applyNumberFormat="1" applyFont="1" applyFill="1" applyBorder="1" applyAlignment="1"/>
    <xf numFmtId="165" fontId="2" fillId="0" borderId="11" xfId="0" applyNumberFormat="1" applyFont="1" applyFill="1" applyBorder="1" applyAlignment="1">
      <alignment horizontal="left"/>
    </xf>
    <xf numFmtId="171" fontId="18" fillId="0" borderId="11" xfId="0" applyNumberFormat="1" applyFont="1" applyFill="1" applyBorder="1" applyAlignment="1">
      <alignment horizontal="right"/>
    </xf>
    <xf numFmtId="169" fontId="10" fillId="0" borderId="0" xfId="0" applyNumberFormat="1" applyFont="1" applyFill="1" applyAlignment="1">
      <alignment horizontal="left"/>
    </xf>
    <xf numFmtId="0" fontId="14" fillId="0" borderId="0" xfId="0" applyNumberFormat="1" applyFont="1" applyAlignment="1"/>
    <xf numFmtId="164" fontId="4" fillId="0" borderId="0" xfId="0" applyNumberFormat="1" applyFont="1" applyFill="1"/>
    <xf numFmtId="0" fontId="25" fillId="0" borderId="0" xfId="0" applyNumberFormat="1" applyFont="1" applyAlignment="1"/>
    <xf numFmtId="164" fontId="3" fillId="0" borderId="0" xfId="0" applyNumberFormat="1" applyFont="1" applyFill="1"/>
    <xf numFmtId="164" fontId="2" fillId="0" borderId="0" xfId="0" applyNumberFormat="1" applyFont="1" applyFill="1" applyBorder="1"/>
    <xf numFmtId="17" fontId="10" fillId="0" borderId="0" xfId="0" applyNumberFormat="1" applyFont="1" applyFill="1" applyAlignment="1">
      <alignment horizontal="center"/>
    </xf>
    <xf numFmtId="164" fontId="2" fillId="0" borderId="0" xfId="0" applyNumberFormat="1" applyFont="1" applyFill="1"/>
    <xf numFmtId="0" fontId="26" fillId="0" borderId="0" xfId="0" applyNumberFormat="1" applyFont="1" applyAlignment="1"/>
    <xf numFmtId="0" fontId="26" fillId="0" borderId="8" xfId="0" applyNumberFormat="1" applyFont="1" applyBorder="1" applyAlignment="1"/>
    <xf numFmtId="0" fontId="26" fillId="0" borderId="9" xfId="0" applyNumberFormat="1" applyFont="1" applyBorder="1" applyAlignment="1"/>
    <xf numFmtId="0" fontId="26" fillId="0" borderId="1" xfId="0" applyNumberFormat="1" applyFont="1" applyBorder="1" applyAlignment="1"/>
    <xf numFmtId="164" fontId="3" fillId="0" borderId="1" xfId="0" applyNumberFormat="1" applyFont="1" applyFill="1" applyBorder="1"/>
    <xf numFmtId="164" fontId="26" fillId="0" borderId="7" xfId="0" applyNumberFormat="1" applyFont="1" applyBorder="1" applyAlignment="1"/>
    <xf numFmtId="164" fontId="26" fillId="0" borderId="11" xfId="0" applyNumberFormat="1" applyFont="1" applyFill="1" applyBorder="1"/>
    <xf numFmtId="164" fontId="26" fillId="0" borderId="0" xfId="0" applyNumberFormat="1" applyFont="1" applyFill="1" applyBorder="1"/>
    <xf numFmtId="41" fontId="26" fillId="0" borderId="0" xfId="0" applyNumberFormat="1" applyFont="1" applyFill="1" applyBorder="1"/>
    <xf numFmtId="164" fontId="3" fillId="0" borderId="0" xfId="0" applyNumberFormat="1" applyFont="1" applyFill="1" applyBorder="1"/>
    <xf numFmtId="0" fontId="26" fillId="0" borderId="0" xfId="0" applyNumberFormat="1" applyFont="1" applyBorder="1" applyAlignment="1"/>
    <xf numFmtId="17" fontId="26" fillId="0" borderId="0" xfId="0" applyNumberFormat="1" applyFont="1" applyFill="1" applyBorder="1"/>
    <xf numFmtId="164" fontId="26" fillId="0" borderId="7" xfId="0" applyNumberFormat="1" applyFont="1" applyFill="1" applyBorder="1" applyAlignment="1"/>
    <xf numFmtId="164" fontId="26" fillId="4" borderId="7" xfId="0" applyNumberFormat="1" applyFont="1" applyFill="1" applyBorder="1" applyAlignment="1"/>
    <xf numFmtId="164" fontId="26" fillId="4" borderId="11" xfId="0" applyNumberFormat="1" applyFont="1" applyFill="1" applyBorder="1"/>
    <xf numFmtId="164" fontId="26" fillId="4" borderId="0" xfId="0" applyNumberFormat="1" applyFont="1" applyFill="1" applyBorder="1"/>
    <xf numFmtId="164" fontId="3" fillId="4" borderId="0" xfId="0" applyNumberFormat="1" applyFont="1" applyFill="1" applyBorder="1"/>
    <xf numFmtId="17" fontId="27" fillId="4" borderId="0" xfId="0" applyNumberFormat="1" applyFont="1" applyFill="1" applyBorder="1"/>
    <xf numFmtId="17" fontId="26" fillId="4" borderId="0" xfId="0" applyNumberFormat="1" applyFont="1" applyFill="1" applyBorder="1"/>
    <xf numFmtId="6" fontId="26" fillId="0" borderId="0" xfId="0" applyNumberFormat="1" applyFont="1" applyFill="1" applyBorder="1"/>
    <xf numFmtId="14" fontId="26" fillId="0" borderId="0" xfId="0" applyNumberFormat="1" applyFont="1" applyFill="1" applyBorder="1"/>
    <xf numFmtId="5" fontId="26" fillId="0" borderId="11" xfId="0" applyNumberFormat="1" applyFont="1" applyFill="1" applyBorder="1"/>
    <xf numFmtId="38" fontId="26" fillId="0" borderId="0" xfId="0" applyNumberFormat="1" applyFont="1" applyFill="1" applyBorder="1"/>
    <xf numFmtId="0" fontId="26" fillId="0" borderId="7" xfId="0" applyNumberFormat="1" applyFont="1" applyBorder="1" applyAlignment="1"/>
    <xf numFmtId="5" fontId="26" fillId="0" borderId="0" xfId="0" applyNumberFormat="1" applyFont="1" applyFill="1" applyBorder="1"/>
    <xf numFmtId="0" fontId="26" fillId="0" borderId="0" xfId="0" applyFont="1" applyFill="1" applyBorder="1" applyAlignment="1">
      <alignment horizontal="center"/>
    </xf>
    <xf numFmtId="6" fontId="26" fillId="0" borderId="0" xfId="0" applyNumberFormat="1" applyFont="1" applyFill="1" applyBorder="1" applyAlignment="1">
      <alignment horizontal="center"/>
    </xf>
    <xf numFmtId="0" fontId="26" fillId="0" borderId="0" xfId="0" applyFont="1" applyFill="1" applyBorder="1"/>
    <xf numFmtId="0" fontId="26" fillId="0" borderId="0" xfId="0" applyFont="1" applyFill="1" applyBorder="1" applyAlignment="1">
      <alignment horizontal="right"/>
    </xf>
    <xf numFmtId="0" fontId="26" fillId="0" borderId="8" xfId="0" applyNumberFormat="1" applyFont="1" applyFill="1" applyBorder="1" applyAlignment="1"/>
    <xf numFmtId="0" fontId="26" fillId="0" borderId="9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6" fillId="0" borderId="1" xfId="0" quotePrefix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Continuous"/>
    </xf>
    <xf numFmtId="0" fontId="26" fillId="0" borderId="7" xfId="0" applyFont="1" applyFill="1" applyBorder="1" applyAlignment="1">
      <alignment horizontal="center"/>
    </xf>
    <xf numFmtId="0" fontId="26" fillId="0" borderId="11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26" fillId="0" borderId="0" xfId="0" quotePrefix="1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Continuous"/>
    </xf>
    <xf numFmtId="0" fontId="26" fillId="0" borderId="6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6" fillId="0" borderId="14" xfId="0" applyFont="1" applyFill="1" applyBorder="1"/>
    <xf numFmtId="0" fontId="2" fillId="0" borderId="0" xfId="0" applyFont="1" applyFill="1" applyBorder="1" applyAlignment="1">
      <alignment horizontal="center"/>
    </xf>
    <xf numFmtId="0" fontId="29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wrapText="1"/>
    </xf>
    <xf numFmtId="0" fontId="13" fillId="0" borderId="0" xfId="0" applyFont="1" applyFill="1" applyBorder="1" applyAlignment="1"/>
    <xf numFmtId="0" fontId="2" fillId="0" borderId="0" xfId="0" applyFont="1" applyFill="1" applyBorder="1"/>
    <xf numFmtId="0" fontId="10" fillId="0" borderId="0" xfId="0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9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Continuous"/>
    </xf>
    <xf numFmtId="0" fontId="12" fillId="0" borderId="0" xfId="0" applyFont="1" applyFill="1" applyAlignment="1">
      <alignment horizontal="centerContinuous"/>
    </xf>
    <xf numFmtId="0" fontId="2" fillId="0" borderId="0" xfId="0" applyFont="1" applyFill="1"/>
    <xf numFmtId="0" fontId="2" fillId="0" borderId="0" xfId="0" applyFont="1" applyFill="1"/>
    <xf numFmtId="0" fontId="10" fillId="0" borderId="0" xfId="0" applyFont="1" applyFill="1"/>
    <xf numFmtId="0" fontId="12" fillId="0" borderId="0" xfId="0" applyFont="1" applyFill="1"/>
    <xf numFmtId="1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quotePrefix="1" applyNumberFormat="1" applyFont="1" applyFill="1" applyBorder="1" applyAlignment="1">
      <alignment horizontal="left"/>
    </xf>
    <xf numFmtId="164" fontId="30" fillId="4" borderId="0" xfId="0" applyNumberFormat="1" applyFont="1" applyFill="1" applyBorder="1"/>
    <xf numFmtId="164" fontId="2" fillId="0" borderId="36" xfId="0" applyNumberFormat="1" applyFont="1" applyBorder="1" applyAlignment="1"/>
    <xf numFmtId="164" fontId="2" fillId="2" borderId="21" xfId="0" applyNumberFormat="1" applyFont="1" applyFill="1" applyBorder="1" applyAlignment="1"/>
    <xf numFmtId="0" fontId="0" fillId="0" borderId="0" xfId="0" applyAlignment="1">
      <alignment horizontal="center"/>
    </xf>
    <xf numFmtId="0" fontId="6" fillId="0" borderId="0" xfId="0" applyFont="1" applyFill="1" applyBorder="1" applyAlignment="1" applyProtection="1">
      <protection locked="0"/>
    </xf>
    <xf numFmtId="0" fontId="6" fillId="0" borderId="0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/>
    <xf numFmtId="0" fontId="6" fillId="0" borderId="1" xfId="0" quotePrefix="1" applyFont="1" applyFill="1" applyBorder="1" applyAlignment="1" applyProtection="1">
      <alignment horizontal="center"/>
      <protection locked="0"/>
    </xf>
    <xf numFmtId="0" fontId="31" fillId="0" borderId="1" xfId="0" applyFont="1" applyBorder="1" applyAlignment="1">
      <alignment horizontal="center"/>
    </xf>
    <xf numFmtId="41" fontId="8" fillId="0" borderId="14" xfId="0" applyNumberFormat="1" applyFont="1" applyFill="1" applyBorder="1" applyAlignment="1"/>
    <xf numFmtId="42" fontId="8" fillId="0" borderId="40" xfId="0" applyNumberFormat="1" applyFont="1" applyFill="1" applyBorder="1" applyAlignment="1"/>
    <xf numFmtId="41" fontId="2" fillId="3" borderId="21" xfId="0" applyNumberFormat="1" applyFont="1" applyFill="1" applyBorder="1" applyAlignment="1"/>
    <xf numFmtId="164" fontId="2" fillId="3" borderId="21" xfId="0" applyNumberFormat="1" applyFont="1" applyFill="1" applyBorder="1" applyAlignment="1"/>
    <xf numFmtId="41" fontId="2" fillId="3" borderId="31" xfId="0" applyNumberFormat="1" applyFont="1" applyFill="1" applyBorder="1" applyAlignment="1"/>
    <xf numFmtId="44" fontId="0" fillId="0" borderId="2" xfId="0" applyNumberFormat="1" applyBorder="1"/>
    <xf numFmtId="0" fontId="0" fillId="0" borderId="0" xfId="0" applyAlignment="1"/>
    <xf numFmtId="44" fontId="0" fillId="0" borderId="0" xfId="0" applyNumberFormat="1" applyAlignment="1"/>
    <xf numFmtId="9" fontId="0" fillId="0" borderId="0" xfId="0" applyNumberFormat="1" applyFont="1" applyAlignment="1">
      <alignment horizontal="center"/>
    </xf>
    <xf numFmtId="44" fontId="0" fillId="0" borderId="0" xfId="0" applyNumberFormat="1"/>
    <xf numFmtId="0" fontId="0" fillId="0" borderId="0" xfId="0" applyNumberFormat="1"/>
    <xf numFmtId="0" fontId="0" fillId="0" borderId="0" xfId="0" applyNumberFormat="1" applyFill="1"/>
    <xf numFmtId="14" fontId="1" fillId="0" borderId="37" xfId="0" applyNumberFormat="1" applyFont="1" applyBorder="1" applyAlignment="1">
      <alignment horizontal="center"/>
    </xf>
    <xf numFmtId="14" fontId="1" fillId="0" borderId="43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41" xfId="0" applyFont="1" applyBorder="1" applyAlignment="1">
      <alignment horizontal="centerContinuous"/>
    </xf>
    <xf numFmtId="0" fontId="1" fillId="0" borderId="38" xfId="0" applyFont="1" applyBorder="1" applyAlignment="1">
      <alignment horizontal="centerContinuous"/>
    </xf>
    <xf numFmtId="0" fontId="1" fillId="0" borderId="42" xfId="0" applyFont="1" applyBorder="1" applyAlignment="1">
      <alignment horizontal="centerContinuous"/>
    </xf>
    <xf numFmtId="10" fontId="10" fillId="0" borderId="8" xfId="0" applyNumberFormat="1" applyFont="1" applyFill="1" applyBorder="1" applyAlignment="1">
      <alignment horizontal="center"/>
    </xf>
    <xf numFmtId="14" fontId="0" fillId="0" borderId="0" xfId="0" applyNumberFormat="1"/>
    <xf numFmtId="43" fontId="0" fillId="0" borderId="0" xfId="0" applyNumberFormat="1"/>
    <xf numFmtId="0" fontId="0" fillId="4" borderId="0" xfId="0" applyFill="1"/>
    <xf numFmtId="0" fontId="7" fillId="0" borderId="0" xfId="0" applyFont="1" applyFill="1" applyAlignment="1">
      <alignment horizontal="right"/>
    </xf>
    <xf numFmtId="10" fontId="8" fillId="0" borderId="0" xfId="0" applyNumberFormat="1" applyFont="1" applyFill="1" applyAlignment="1">
      <alignment horizontal="right"/>
    </xf>
    <xf numFmtId="0" fontId="5" fillId="0" borderId="0" xfId="0" applyFont="1"/>
    <xf numFmtId="43" fontId="0" fillId="0" borderId="14" xfId="0" applyNumberFormat="1" applyFont="1" applyFill="1" applyBorder="1"/>
    <xf numFmtId="44" fontId="0" fillId="0" borderId="14" xfId="0" applyNumberFormat="1" applyFill="1" applyBorder="1"/>
    <xf numFmtId="0" fontId="0" fillId="0" borderId="14" xfId="0" applyBorder="1"/>
    <xf numFmtId="44" fontId="0" fillId="0" borderId="14" xfId="0" applyNumberFormat="1" applyBorder="1"/>
    <xf numFmtId="17" fontId="0" fillId="0" borderId="14" xfId="0" applyNumberFormat="1" applyBorder="1"/>
    <xf numFmtId="43" fontId="0" fillId="0" borderId="45" xfId="0" applyNumberFormat="1" applyFont="1" applyFill="1" applyBorder="1"/>
    <xf numFmtId="44" fontId="0" fillId="0" borderId="8" xfId="0" applyNumberFormat="1" applyFill="1" applyBorder="1"/>
    <xf numFmtId="0" fontId="0" fillId="0" borderId="1" xfId="0" applyBorder="1"/>
    <xf numFmtId="44" fontId="0" fillId="0" borderId="29" xfId="0" applyNumberFormat="1" applyBorder="1"/>
    <xf numFmtId="44" fontId="0" fillId="0" borderId="8" xfId="0" applyNumberFormat="1" applyBorder="1"/>
    <xf numFmtId="17" fontId="0" fillId="0" borderId="28" xfId="0" applyNumberFormat="1" applyBorder="1"/>
    <xf numFmtId="43" fontId="0" fillId="0" borderId="47" xfId="0" applyNumberFormat="1" applyFont="1" applyFill="1" applyBorder="1"/>
    <xf numFmtId="44" fontId="0" fillId="0" borderId="7" xfId="0" applyNumberFormat="1" applyFill="1" applyBorder="1"/>
    <xf numFmtId="44" fontId="0" fillId="0" borderId="18" xfId="0" applyNumberFormat="1" applyBorder="1"/>
    <xf numFmtId="44" fontId="0" fillId="0" borderId="7" xfId="0" applyNumberFormat="1" applyBorder="1"/>
    <xf numFmtId="17" fontId="0" fillId="0" borderId="17" xfId="0" applyNumberFormat="1" applyBorder="1"/>
    <xf numFmtId="0" fontId="0" fillId="0" borderId="47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48" xfId="0" applyFill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49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0" fillId="0" borderId="51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50" xfId="0" applyBorder="1" applyAlignment="1">
      <alignment horizontal="center"/>
    </xf>
    <xf numFmtId="0" fontId="0" fillId="0" borderId="52" xfId="0" applyBorder="1" applyAlignment="1">
      <alignment horizontal="center"/>
    </xf>
    <xf numFmtId="41" fontId="8" fillId="0" borderId="3" xfId="0" applyNumberFormat="1" applyFont="1" applyFill="1" applyBorder="1" applyAlignment="1"/>
    <xf numFmtId="0" fontId="1" fillId="0" borderId="1" xfId="0" applyFont="1" applyBorder="1" applyAlignment="1">
      <alignment horizontal="center"/>
    </xf>
    <xf numFmtId="42" fontId="0" fillId="0" borderId="0" xfId="0" applyNumberFormat="1"/>
    <xf numFmtId="43" fontId="0" fillId="0" borderId="0" xfId="0" applyNumberFormat="1" applyFill="1"/>
    <xf numFmtId="14" fontId="0" fillId="4" borderId="0" xfId="0" applyNumberFormat="1" applyFill="1" applyAlignment="1">
      <alignment horizontal="center"/>
    </xf>
    <xf numFmtId="10" fontId="0" fillId="0" borderId="48" xfId="0" applyNumberFormat="1" applyFont="1" applyBorder="1" applyAlignment="1">
      <alignment horizontal="center"/>
    </xf>
    <xf numFmtId="10" fontId="0" fillId="0" borderId="46" xfId="0" applyNumberFormat="1" applyFont="1" applyBorder="1" applyAlignment="1">
      <alignment horizontal="center"/>
    </xf>
    <xf numFmtId="10" fontId="0" fillId="0" borderId="0" xfId="0" applyNumberFormat="1" applyFont="1" applyFill="1" applyBorder="1" applyAlignment="1">
      <alignment horizontal="center"/>
    </xf>
    <xf numFmtId="41" fontId="2" fillId="0" borderId="54" xfId="0" applyNumberFormat="1" applyFont="1" applyBorder="1" applyAlignment="1"/>
    <xf numFmtId="41" fontId="10" fillId="0" borderId="31" xfId="0" applyNumberFormat="1" applyFont="1" applyBorder="1" applyAlignment="1"/>
    <xf numFmtId="170" fontId="2" fillId="0" borderId="55" xfId="0" applyNumberFormat="1" applyFont="1" applyFill="1" applyBorder="1" applyAlignment="1">
      <alignment horizontal="right"/>
    </xf>
    <xf numFmtId="41" fontId="2" fillId="0" borderId="56" xfId="0" applyNumberFormat="1" applyFont="1" applyBorder="1" applyAlignment="1"/>
    <xf numFmtId="41" fontId="2" fillId="0" borderId="57" xfId="0" applyNumberFormat="1" applyFont="1" applyBorder="1" applyAlignment="1"/>
    <xf numFmtId="170" fontId="2" fillId="0" borderId="30" xfId="0" applyNumberFormat="1" applyFont="1" applyFill="1" applyBorder="1" applyAlignment="1">
      <alignment horizontal="right"/>
    </xf>
    <xf numFmtId="41" fontId="2" fillId="0" borderId="21" xfId="0" applyNumberFormat="1" applyFont="1" applyBorder="1" applyAlignment="1"/>
    <xf numFmtId="164" fontId="2" fillId="0" borderId="21" xfId="0" applyNumberFormat="1" applyFont="1" applyBorder="1" applyAlignment="1"/>
    <xf numFmtId="170" fontId="2" fillId="3" borderId="30" xfId="0" applyNumberFormat="1" applyFont="1" applyFill="1" applyBorder="1" applyAlignment="1">
      <alignment horizontal="right"/>
    </xf>
    <xf numFmtId="170" fontId="10" fillId="0" borderId="0" xfId="0" applyNumberFormat="1" applyFont="1" applyFill="1" applyBorder="1" applyAlignment="1">
      <alignment horizontal="left"/>
    </xf>
    <xf numFmtId="37" fontId="5" fillId="0" borderId="0" xfId="0" applyNumberFormat="1" applyFont="1"/>
    <xf numFmtId="14" fontId="0" fillId="0" borderId="0" xfId="0" applyNumberFormat="1" applyFill="1"/>
    <xf numFmtId="14" fontId="0" fillId="0" borderId="0" xfId="0" quotePrefix="1" applyNumberFormat="1"/>
    <xf numFmtId="14" fontId="0" fillId="0" borderId="0" xfId="0" quotePrefix="1" applyNumberFormat="1" applyAlignment="1">
      <alignment horizontal="right"/>
    </xf>
    <xf numFmtId="43" fontId="0" fillId="0" borderId="0" xfId="0" applyNumberFormat="1" applyFont="1"/>
    <xf numFmtId="44" fontId="0" fillId="0" borderId="40" xfId="0" applyNumberFormat="1" applyBorder="1"/>
    <xf numFmtId="4" fontId="0" fillId="0" borderId="0" xfId="0" applyNumberFormat="1"/>
    <xf numFmtId="44" fontId="0" fillId="0" borderId="0" xfId="0" applyNumberFormat="1" applyFill="1" applyAlignment="1"/>
    <xf numFmtId="14" fontId="1" fillId="0" borderId="58" xfId="0" applyNumberFormat="1" applyFont="1" applyBorder="1" applyAlignment="1">
      <alignment horizontal="center"/>
    </xf>
    <xf numFmtId="0" fontId="1" fillId="0" borderId="58" xfId="0" applyNumberFormat="1" applyFont="1" applyBorder="1" applyAlignment="1">
      <alignment horizontal="center"/>
    </xf>
    <xf numFmtId="0" fontId="0" fillId="5" borderId="0" xfId="0" applyFill="1" applyAlignment="1">
      <alignment wrapText="1"/>
    </xf>
    <xf numFmtId="0" fontId="0" fillId="6" borderId="0" xfId="0" applyFill="1"/>
    <xf numFmtId="0" fontId="0" fillId="0" borderId="5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4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FFCCFF"/>
      <color rgb="FF0000FF"/>
      <color rgb="FFCCFF99"/>
      <color rgb="FFFF00FF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3E-5.06G-AllocMethod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E &amp; G RB"/>
      <sheetName val="2018 Dec IS "/>
      <sheetName val="SAP DL Downld"/>
      <sheetName val="12ME Dec 18 ZRW_DLF1"/>
      <sheetName val="Meter count Updated"/>
      <sheetName val="Electric"/>
      <sheetName val="Gas"/>
      <sheetName val="Combined-2018"/>
      <sheetName val="Elect. Customer Counts Pg 10a  "/>
      <sheetName val="Gas Customer Counts Pg 10b"/>
      <sheetName val="2017 GRC WC Det Format"/>
    </sheetNames>
    <sheetDataSet>
      <sheetData sheetId="0">
        <row r="35">
          <cell r="E35">
            <v>0.66190000000000004</v>
          </cell>
          <cell r="F35">
            <v>0.33810000000000001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tabSelected="1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30" sqref="D3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0" max="10" width="14.7109375" bestFit="1" customWidth="1"/>
    <col min="11" max="11" width="2.7109375" bestFit="1" customWidth="1"/>
  </cols>
  <sheetData>
    <row r="2" spans="1:11" x14ac:dyDescent="0.25">
      <c r="A2" s="2"/>
      <c r="B2" s="2"/>
      <c r="C2" s="2"/>
      <c r="D2" s="2"/>
      <c r="E2" s="2"/>
      <c r="F2" s="2"/>
      <c r="G2" s="2"/>
    </row>
    <row r="3" spans="1:11" x14ac:dyDescent="0.25">
      <c r="A3" s="2"/>
      <c r="B3" s="2"/>
      <c r="C3" s="2"/>
      <c r="D3" s="2"/>
      <c r="E3" s="2"/>
      <c r="F3" s="2"/>
      <c r="G3" s="2"/>
    </row>
    <row r="4" spans="1:11" x14ac:dyDescent="0.25">
      <c r="A4" s="3"/>
      <c r="B4" s="3"/>
      <c r="C4" s="3"/>
      <c r="D4" s="2"/>
      <c r="E4" s="2"/>
      <c r="F4" s="2"/>
      <c r="G4" s="2"/>
    </row>
    <row r="5" spans="1:11" x14ac:dyDescent="0.25">
      <c r="A5" s="4" t="s">
        <v>5</v>
      </c>
      <c r="B5" s="5"/>
      <c r="C5" s="5"/>
      <c r="D5" s="5"/>
      <c r="E5" s="5"/>
      <c r="F5" s="5"/>
      <c r="G5" s="5"/>
    </row>
    <row r="6" spans="1:11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11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11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11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11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11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11" x14ac:dyDescent="0.25">
      <c r="A12" s="11"/>
      <c r="B12" s="11"/>
      <c r="C12" s="11"/>
      <c r="D12" s="11"/>
      <c r="E12" s="11"/>
      <c r="F12" s="11"/>
      <c r="G12" s="11"/>
      <c r="H12" s="11"/>
    </row>
    <row r="13" spans="1:11" x14ac:dyDescent="0.25">
      <c r="A13" s="11"/>
      <c r="B13" s="11"/>
      <c r="C13" s="11"/>
      <c r="D13" s="11"/>
      <c r="E13" s="11"/>
      <c r="F13" s="11"/>
      <c r="G13" s="11"/>
      <c r="H13" s="11"/>
    </row>
    <row r="14" spans="1:11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11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11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Lead'!G16*'Elec Lead '!C34</f>
        <v>21484686.755701002</v>
      </c>
      <c r="H16" s="18">
        <f t="shared" ref="H16:H24" si="1">+G16-F16</f>
        <v>21484686.755701002</v>
      </c>
      <c r="J16" s="312"/>
      <c r="K16" s="328">
        <f>G16+'Gas Lead '!G16-'Common Lead'!G16</f>
        <v>0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Lead'!G17*'Elec Lead '!C34</f>
        <v>-8848582.893215416</v>
      </c>
      <c r="H17" s="14">
        <f t="shared" si="1"/>
        <v>-8848582.893215416</v>
      </c>
      <c r="K17" s="328">
        <f>G17+'Gas Lead '!G17-'Common Lead'!G17</f>
        <v>0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Lead'!G18*'Elec Lead '!C34</f>
        <v>-71544.914168613555</v>
      </c>
      <c r="H18" s="14">
        <f t="shared" si="1"/>
        <v>-71544.914168613555</v>
      </c>
      <c r="K18" s="328">
        <f>G18+'Gas Lead '!G18-'Common Lead'!G18</f>
        <v>0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12564558.948316973</v>
      </c>
      <c r="H19" s="257">
        <f>SUM(H16:H18)</f>
        <v>12564558.948316973</v>
      </c>
      <c r="J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J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Lead'!G22*'Elec Lead '!C34</f>
        <v>20222349.290381495</v>
      </c>
      <c r="H22" s="14">
        <f t="shared" si="1"/>
        <v>20222349.290381495</v>
      </c>
      <c r="K22" s="328">
        <f>G22+'Gas Lead '!G22-'Common Lead'!G22</f>
        <v>0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Lead'!G23*'Elec Lead '!C34</f>
        <v>-3370391.5483969157</v>
      </c>
      <c r="H23" s="14">
        <f t="shared" si="1"/>
        <v>-3370391.5483969157</v>
      </c>
      <c r="K23" s="328">
        <f>G23+'Gas Lead '!G23-'Common Lead'!G23</f>
        <v>0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Lead'!G24*'Elec Lead '!C34</f>
        <v>-3538911.1258167643</v>
      </c>
      <c r="H24" s="14">
        <f t="shared" si="1"/>
        <v>-3538911.1258167643</v>
      </c>
      <c r="K24" s="328">
        <f>G24+'Gas Lead '!G24-'Common Lead'!G24</f>
        <v>0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 t="shared" si="2"/>
        <v>13313046.616167815</v>
      </c>
      <c r="H25" s="257">
        <f t="shared" si="2"/>
        <v>13313046.616167815</v>
      </c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25877605.56448479</v>
      </c>
      <c r="H27" s="258">
        <f t="shared" si="3"/>
        <v>25877605.56448479</v>
      </c>
      <c r="J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Lead'!H27-'Gas Lead '!H27-'Elec Lead '!H27</f>
        <v>0</v>
      </c>
      <c r="J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Lead'!G30*'Elec Lead '!C34</f>
        <v>5248913.9956294717</v>
      </c>
      <c r="H30" s="18">
        <f>+G30-F30</f>
        <v>5248913.9956294717</v>
      </c>
      <c r="K30" s="328">
        <f>G30+'Gas Lead '!G30-'Common Lead'!G30</f>
        <v>0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Lead'!G31*'Elec Lead '!C34</f>
        <v>6740783.0967938304</v>
      </c>
      <c r="H31" s="14">
        <f>+G31-F31</f>
        <v>6740783.0967938304</v>
      </c>
      <c r="K31" s="328">
        <f>G31+'Gas Lead '!G31-'Common Lead'!G31</f>
        <v>0</v>
      </c>
    </row>
    <row r="32" spans="1:11" x14ac:dyDescent="0.25">
      <c r="A32" s="12">
        <f t="shared" si="0"/>
        <v>18</v>
      </c>
      <c r="B32" s="23" t="s">
        <v>265</v>
      </c>
      <c r="C32" s="23"/>
      <c r="D32" s="14">
        <v>0</v>
      </c>
      <c r="E32" s="14">
        <v>0</v>
      </c>
      <c r="F32" s="14">
        <v>0</v>
      </c>
      <c r="G32" s="14">
        <f>'Common Lead'!G32*'Elec Lead '!C34</f>
        <v>197130.45445184459</v>
      </c>
      <c r="H32" s="14">
        <f>+G32-F32</f>
        <v>197130.45445184459</v>
      </c>
      <c r="K32" s="328">
        <f>G32+'Gas Lead '!G32-'Common Lead'!G32</f>
        <v>0</v>
      </c>
    </row>
    <row r="33" spans="1:10" ht="15.75" thickBot="1" x14ac:dyDescent="0.3">
      <c r="A33" s="12">
        <f t="shared" si="0"/>
        <v>19</v>
      </c>
      <c r="B33" s="23" t="s">
        <v>18</v>
      </c>
      <c r="C33" s="23"/>
      <c r="D33" s="21">
        <f t="shared" ref="D33:E33" si="4">SUM(D30:D32)</f>
        <v>0</v>
      </c>
      <c r="E33" s="21">
        <f t="shared" si="4"/>
        <v>0</v>
      </c>
      <c r="F33" s="21">
        <f>SUM(F30:F32)</f>
        <v>0</v>
      </c>
      <c r="G33" s="21">
        <f>SUM(G30:G32)</f>
        <v>12186827.546875145</v>
      </c>
      <c r="H33" s="21">
        <f>SUM(H30:H32)</f>
        <v>12186827.546875145</v>
      </c>
    </row>
    <row r="34" spans="1:10" ht="16.5" thickTop="1" x14ac:dyDescent="0.25">
      <c r="A34" s="12">
        <f t="shared" si="0"/>
        <v>20</v>
      </c>
      <c r="B34" s="279" t="s">
        <v>239</v>
      </c>
      <c r="C34" s="280">
        <f>[1]Lead!$E$35</f>
        <v>0.66190000000000004</v>
      </c>
      <c r="D34" s="155"/>
      <c r="E34" s="155"/>
      <c r="F34" s="155"/>
      <c r="G34" s="155"/>
      <c r="H34" s="155"/>
    </row>
    <row r="35" spans="1:10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12186827.546875145</v>
      </c>
      <c r="H35" s="18">
        <f>+G35-F35</f>
        <v>12186827.546875145</v>
      </c>
    </row>
    <row r="36" spans="1:10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10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-2559233.7848437806</v>
      </c>
      <c r="H37" s="158">
        <f>+G37-F37</f>
        <v>-2559233.7848437806</v>
      </c>
    </row>
    <row r="38" spans="1:10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-9627593.7620313652</v>
      </c>
      <c r="H38" s="159">
        <f>-H35-H37</f>
        <v>-9627593.7620313652</v>
      </c>
    </row>
    <row r="39" spans="1:10" ht="15.75" thickTop="1" x14ac:dyDescent="0.25">
      <c r="A39" s="12"/>
      <c r="D39" s="154"/>
      <c r="E39" s="154"/>
      <c r="F39" s="154"/>
      <c r="G39" s="154"/>
      <c r="H39" s="154">
        <f>'Common Lead'!H38-'Gas Lead '!H38-'Elec Lead '!H38</f>
        <v>0</v>
      </c>
      <c r="J39" s="281" t="s">
        <v>240</v>
      </c>
    </row>
    <row r="40" spans="1:10" x14ac:dyDescent="0.25">
      <c r="A40" s="12"/>
      <c r="B40" s="247"/>
      <c r="C40" s="247"/>
      <c r="D40" s="13"/>
      <c r="E40" s="13"/>
      <c r="F40" s="13"/>
      <c r="G40" s="13"/>
      <c r="H40" s="13"/>
    </row>
    <row r="41" spans="1:10" x14ac:dyDescent="0.25">
      <c r="A41" s="12"/>
      <c r="B41" s="247"/>
      <c r="C41" s="247"/>
      <c r="D41" s="13"/>
      <c r="E41" s="13"/>
      <c r="F41" s="13"/>
      <c r="G41" s="13"/>
      <c r="H41" s="13"/>
    </row>
    <row r="42" spans="1:10" x14ac:dyDescent="0.25">
      <c r="A42" s="12"/>
      <c r="B42" s="247"/>
      <c r="C42" s="247"/>
    </row>
  </sheetData>
  <pageMargins left="0.7" right="0.7" top="0.75" bottom="0.75" header="0.3" footer="0.3"/>
  <pageSetup scale="52" orientation="portrait" r:id="rId1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42"/>
  <sheetViews>
    <sheetView workbookViewId="0">
      <pane xSplit="2" ySplit="11" topLeftCell="C24" activePane="bottomRight" state="frozen"/>
      <selection pane="topRight" activeCell="C1" sqref="C1"/>
      <selection pane="bottomLeft" activeCell="A12" sqref="A12"/>
      <selection pane="bottomRight" activeCell="C37" sqref="C37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  <col min="11" max="11" width="14.7109375" bestFit="1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'Common Lead'!G16*'Gas Lead '!C34</f>
        <v>10974426.034299001</v>
      </c>
      <c r="H16" s="18">
        <f t="shared" ref="H16:H24" si="1">+G16-F16</f>
        <v>10974426.034299001</v>
      </c>
    </row>
    <row r="17" spans="1:11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'Common Lead'!G17*'Gas Lead '!C34</f>
        <v>-4519875.9271734888</v>
      </c>
      <c r="H17" s="14">
        <f t="shared" si="1"/>
        <v>-4519875.9271734888</v>
      </c>
    </row>
    <row r="18" spans="1:11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'Common Lead'!G18*'Gas Lead '!C34</f>
        <v>-36545.302130847929</v>
      </c>
      <c r="H18" s="14">
        <f t="shared" si="1"/>
        <v>-36545.302130847929</v>
      </c>
    </row>
    <row r="19" spans="1:11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6418004.8049946642</v>
      </c>
      <c r="H19" s="257">
        <f>SUM(H16:H18)</f>
        <v>6418004.8049946642</v>
      </c>
      <c r="K19" s="277"/>
    </row>
    <row r="20" spans="1:11" x14ac:dyDescent="0.25">
      <c r="A20" s="12"/>
      <c r="B20" s="20"/>
      <c r="C20" s="19"/>
      <c r="D20" s="257"/>
      <c r="E20" s="257"/>
      <c r="F20" s="257"/>
      <c r="G20" s="257"/>
      <c r="H20" s="257"/>
      <c r="K20" s="277"/>
    </row>
    <row r="21" spans="1:11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11" x14ac:dyDescent="0.25">
      <c r="A22" s="12">
        <f t="shared" si="0"/>
        <v>8</v>
      </c>
      <c r="B22" s="19" t="s">
        <v>259</v>
      </c>
      <c r="C22" s="19"/>
      <c r="D22" s="14">
        <v>0</v>
      </c>
      <c r="E22" s="14">
        <v>0</v>
      </c>
      <c r="F22" s="14">
        <v>0</v>
      </c>
      <c r="G22" s="14">
        <f>'Common Lead'!G22*'Gas Lead '!C34</f>
        <v>10329621.234443244</v>
      </c>
      <c r="H22" s="14">
        <f t="shared" si="1"/>
        <v>10329621.234443244</v>
      </c>
    </row>
    <row r="23" spans="1:11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'Common Lead'!G23*'Gas Lead '!C34</f>
        <v>-1721603.539073874</v>
      </c>
      <c r="H23" s="14">
        <f t="shared" si="1"/>
        <v>-1721603.539073874</v>
      </c>
    </row>
    <row r="24" spans="1:11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'Common Lead'!G24*'Gas Lead '!C34</f>
        <v>-1807683.7160275693</v>
      </c>
      <c r="H24" s="14">
        <f t="shared" si="1"/>
        <v>-1807683.7160275693</v>
      </c>
    </row>
    <row r="25" spans="1:11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:H25" si="2">SUM(E22:E24)</f>
        <v>0</v>
      </c>
      <c r="F25" s="257">
        <f t="shared" si="2"/>
        <v>0</v>
      </c>
      <c r="G25" s="257">
        <f>SUM(G22:G24)</f>
        <v>6800333.9793418013</v>
      </c>
      <c r="H25" s="257">
        <f t="shared" si="2"/>
        <v>6800333.9793418013</v>
      </c>
      <c r="K25" s="277"/>
    </row>
    <row r="26" spans="1:11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  <c r="K26" s="277"/>
    </row>
    <row r="27" spans="1:11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3">E19+E25</f>
        <v>0</v>
      </c>
      <c r="F27" s="258">
        <f t="shared" si="3"/>
        <v>0</v>
      </c>
      <c r="G27" s="258">
        <f t="shared" si="3"/>
        <v>13218338.784336466</v>
      </c>
      <c r="H27" s="258">
        <f t="shared" si="3"/>
        <v>13218338.784336466</v>
      </c>
      <c r="K27" s="266"/>
    </row>
    <row r="28" spans="1:11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4">
        <f>'Common Lead'!H27-'Elec Lead '!H27-'Gas Lead '!H27</f>
        <v>0</v>
      </c>
      <c r="I28" s="281" t="s">
        <v>240</v>
      </c>
    </row>
    <row r="29" spans="1:11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11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'Common Lead'!G30*'Gas Lead '!C34</f>
        <v>2681157.0054726158</v>
      </c>
      <c r="H30" s="18">
        <f>+G30-F30</f>
        <v>2681157.0054726158</v>
      </c>
    </row>
    <row r="31" spans="1:11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'Common Lead'!G31*'Gas Lead '!C34</f>
        <v>3443207.0781477471</v>
      </c>
      <c r="H31" s="14">
        <f>+G31-F31</f>
        <v>3443207.0781477471</v>
      </c>
    </row>
    <row r="32" spans="1:11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'Common Lead'!G32*C34</f>
        <v>100694.67691519663</v>
      </c>
      <c r="H32" s="14"/>
    </row>
    <row r="33" spans="1:9" x14ac:dyDescent="0.25">
      <c r="A33" s="12">
        <f t="shared" si="0"/>
        <v>19</v>
      </c>
      <c r="B33" s="23" t="s">
        <v>18</v>
      </c>
      <c r="C33" s="23"/>
      <c r="D33" s="310">
        <f>SUM(D30:D32)</f>
        <v>0</v>
      </c>
      <c r="E33" s="310">
        <f t="shared" ref="E33:H33" si="4">SUM(E30:E32)</f>
        <v>0</v>
      </c>
      <c r="F33" s="310">
        <f t="shared" si="4"/>
        <v>0</v>
      </c>
      <c r="G33" s="310">
        <f t="shared" si="4"/>
        <v>6225058.7605355596</v>
      </c>
      <c r="H33" s="310">
        <f t="shared" si="4"/>
        <v>6124364.0836203629</v>
      </c>
    </row>
    <row r="34" spans="1:9" ht="15.75" x14ac:dyDescent="0.25">
      <c r="A34" s="12">
        <f t="shared" si="0"/>
        <v>20</v>
      </c>
      <c r="B34" s="279" t="s">
        <v>239</v>
      </c>
      <c r="C34" s="280">
        <f>[1]Lead!$F$35</f>
        <v>0.33810000000000001</v>
      </c>
      <c r="D34" s="155"/>
      <c r="E34" s="155"/>
      <c r="F34" s="155"/>
      <c r="G34" s="155"/>
      <c r="H34" s="155"/>
    </row>
    <row r="35" spans="1:9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6225058.7605355596</v>
      </c>
      <c r="H35" s="18">
        <f>+G35-F35</f>
        <v>6225058.7605355596</v>
      </c>
    </row>
    <row r="36" spans="1:9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9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-1307262.3397124675</v>
      </c>
      <c r="H37" s="158">
        <f>+G37-F37</f>
        <v>-1307262.3397124675</v>
      </c>
    </row>
    <row r="38" spans="1:9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5">-D35-D37</f>
        <v>0</v>
      </c>
      <c r="E38" s="159">
        <f t="shared" si="5"/>
        <v>0</v>
      </c>
      <c r="F38" s="159">
        <f t="shared" si="5"/>
        <v>0</v>
      </c>
      <c r="G38" s="159">
        <f>-G35-G37</f>
        <v>-4917796.4208230916</v>
      </c>
      <c r="H38" s="159">
        <f>-H35-H37</f>
        <v>-4917796.4208230916</v>
      </c>
    </row>
    <row r="39" spans="1:9" ht="15.75" thickTop="1" x14ac:dyDescent="0.25">
      <c r="A39" s="12"/>
      <c r="D39" s="154"/>
      <c r="E39" s="154"/>
      <c r="F39" s="154"/>
      <c r="G39" s="154"/>
      <c r="H39" s="154">
        <f>'Common Lead'!H38-'Elec Lead '!H38-'Gas Lead '!H38</f>
        <v>0</v>
      </c>
      <c r="I39" s="281" t="s">
        <v>240</v>
      </c>
    </row>
    <row r="40" spans="1:9" x14ac:dyDescent="0.25">
      <c r="A40" s="12"/>
      <c r="B40" s="247"/>
      <c r="C40" s="247"/>
      <c r="D40" s="13"/>
      <c r="E40" s="13"/>
      <c r="F40" s="13"/>
      <c r="G40" s="13"/>
      <c r="H40" s="13"/>
    </row>
    <row r="41" spans="1:9" x14ac:dyDescent="0.25">
      <c r="A41" s="12"/>
      <c r="B41" s="247"/>
      <c r="C41" s="247"/>
      <c r="D41" s="13"/>
      <c r="E41" s="13"/>
      <c r="F41" s="13"/>
      <c r="G41" s="13"/>
      <c r="H41" s="13"/>
    </row>
    <row r="42" spans="1:9" x14ac:dyDescent="0.25">
      <c r="A42" s="12"/>
      <c r="B42" s="247"/>
      <c r="C42" s="247"/>
    </row>
  </sheetData>
  <pageMargins left="0.7" right="0.7" top="0.75" bottom="0.75" header="0.3" footer="0.3"/>
  <pageSetup scale="54" orientation="portrait" r:id="rId1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2"/>
  <sheetViews>
    <sheetView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D40" sqref="D40"/>
    </sheetView>
  </sheetViews>
  <sheetFormatPr defaultRowHeight="15" x14ac:dyDescent="0.25"/>
  <cols>
    <col min="1" max="1" width="5" bestFit="1" customWidth="1"/>
    <col min="2" max="2" width="47.85546875" bestFit="1" customWidth="1"/>
    <col min="3" max="3" width="9.28515625" customWidth="1"/>
    <col min="4" max="8" width="18.42578125" bestFit="1" customWidth="1"/>
    <col min="9" max="9" width="1.7109375" customWidth="1"/>
  </cols>
  <sheetData>
    <row r="2" spans="1:8" x14ac:dyDescent="0.25">
      <c r="A2" s="2"/>
      <c r="B2" s="2"/>
      <c r="C2" s="2"/>
      <c r="D2" s="2"/>
      <c r="E2" s="2"/>
      <c r="F2" s="2"/>
      <c r="G2" s="2"/>
    </row>
    <row r="3" spans="1:8" x14ac:dyDescent="0.25">
      <c r="A3" s="2"/>
      <c r="B3" s="2"/>
      <c r="C3" s="2"/>
      <c r="D3" s="2"/>
      <c r="E3" s="2"/>
      <c r="F3" s="2"/>
      <c r="G3" s="2"/>
    </row>
    <row r="4" spans="1:8" x14ac:dyDescent="0.25">
      <c r="A4" s="3"/>
      <c r="B4" s="3"/>
      <c r="C4" s="3"/>
      <c r="D4" s="2"/>
      <c r="E4" s="2"/>
      <c r="F4" s="2"/>
      <c r="G4" s="2"/>
    </row>
    <row r="5" spans="1:8" x14ac:dyDescent="0.25">
      <c r="A5" s="4" t="s">
        <v>5</v>
      </c>
      <c r="B5" s="5"/>
      <c r="C5" s="5"/>
      <c r="D5" s="5"/>
      <c r="E5" s="5"/>
      <c r="F5" s="5"/>
      <c r="G5" s="5"/>
      <c r="H5" s="5"/>
    </row>
    <row r="6" spans="1:8" x14ac:dyDescent="0.25">
      <c r="A6" s="5" t="s">
        <v>205</v>
      </c>
      <c r="B6" s="5"/>
      <c r="C6" s="5"/>
      <c r="D6" s="5"/>
      <c r="E6" s="5"/>
      <c r="F6" s="5"/>
      <c r="G6" s="5"/>
      <c r="H6" s="5"/>
    </row>
    <row r="7" spans="1:8" x14ac:dyDescent="0.25">
      <c r="A7" s="5" t="s">
        <v>83</v>
      </c>
      <c r="B7" s="5"/>
      <c r="C7" s="5"/>
      <c r="D7" s="5"/>
      <c r="E7" s="5"/>
      <c r="F7" s="5"/>
      <c r="G7" s="5"/>
      <c r="H7" s="5"/>
    </row>
    <row r="8" spans="1:8" x14ac:dyDescent="0.25">
      <c r="A8" s="5" t="s">
        <v>6</v>
      </c>
      <c r="B8" s="5"/>
      <c r="C8" s="5"/>
      <c r="D8" s="5"/>
      <c r="E8" s="5"/>
      <c r="F8" s="5"/>
      <c r="G8" s="5"/>
      <c r="H8" s="5"/>
    </row>
    <row r="9" spans="1:8" x14ac:dyDescent="0.25">
      <c r="A9" s="6"/>
      <c r="B9" s="6"/>
      <c r="C9" s="252"/>
      <c r="D9" s="253" t="s">
        <v>143</v>
      </c>
      <c r="E9" s="253"/>
      <c r="F9" s="253" t="s">
        <v>141</v>
      </c>
      <c r="G9" s="253"/>
      <c r="H9" s="253" t="s">
        <v>11</v>
      </c>
    </row>
    <row r="10" spans="1:8" x14ac:dyDescent="0.25">
      <c r="A10" s="7" t="s">
        <v>7</v>
      </c>
      <c r="B10" s="8"/>
      <c r="C10" s="254"/>
      <c r="D10" s="253" t="s">
        <v>10</v>
      </c>
      <c r="E10" s="253" t="s">
        <v>141</v>
      </c>
      <c r="F10" s="253" t="s">
        <v>12</v>
      </c>
      <c r="G10" s="253" t="s">
        <v>11</v>
      </c>
      <c r="H10" s="253" t="s">
        <v>12</v>
      </c>
    </row>
    <row r="11" spans="1:8" x14ac:dyDescent="0.25">
      <c r="A11" s="9" t="s">
        <v>8</v>
      </c>
      <c r="B11" s="10" t="s">
        <v>9</v>
      </c>
      <c r="C11" s="255" t="s">
        <v>144</v>
      </c>
      <c r="D11" s="256" t="s">
        <v>40</v>
      </c>
      <c r="E11" s="256" t="s">
        <v>41</v>
      </c>
      <c r="F11" s="256" t="s">
        <v>145</v>
      </c>
      <c r="G11" s="256" t="s">
        <v>146</v>
      </c>
      <c r="H11" s="256" t="s">
        <v>147</v>
      </c>
    </row>
    <row r="12" spans="1:8" x14ac:dyDescent="0.25">
      <c r="A12" s="11"/>
      <c r="B12" s="11"/>
      <c r="C12" s="11"/>
      <c r="D12" s="11"/>
      <c r="E12" s="11"/>
      <c r="F12" s="11"/>
      <c r="G12" s="11"/>
      <c r="H12" s="11"/>
    </row>
    <row r="13" spans="1:8" x14ac:dyDescent="0.25">
      <c r="A13" s="11"/>
      <c r="B13" s="11"/>
      <c r="C13" s="11"/>
      <c r="D13" s="11"/>
      <c r="E13" s="11"/>
      <c r="F13" s="11"/>
      <c r="G13" s="11"/>
      <c r="H13" s="11"/>
    </row>
    <row r="14" spans="1:8" x14ac:dyDescent="0.25">
      <c r="A14" s="12">
        <v>1</v>
      </c>
      <c r="B14" s="15" t="s">
        <v>13</v>
      </c>
      <c r="C14" s="15"/>
      <c r="D14" s="16"/>
      <c r="E14" s="16"/>
      <c r="F14" s="16"/>
      <c r="G14" s="16"/>
      <c r="H14" s="16"/>
    </row>
    <row r="15" spans="1:8" x14ac:dyDescent="0.25">
      <c r="A15" s="12">
        <f>A14+1</f>
        <v>2</v>
      </c>
      <c r="B15" s="15" t="s">
        <v>241</v>
      </c>
      <c r="C15" s="15"/>
      <c r="D15" s="16"/>
      <c r="E15" s="16"/>
      <c r="F15" s="16"/>
      <c r="G15" s="16"/>
      <c r="H15" s="16"/>
    </row>
    <row r="16" spans="1:8" x14ac:dyDescent="0.25">
      <c r="A16" s="12">
        <f t="shared" ref="A16:A38" si="0">A15+1</f>
        <v>3</v>
      </c>
      <c r="B16" s="17" t="s">
        <v>256</v>
      </c>
      <c r="C16" s="17"/>
      <c r="D16" s="18">
        <v>0</v>
      </c>
      <c r="E16" s="18">
        <v>0</v>
      </c>
      <c r="F16" s="18">
        <v>0</v>
      </c>
      <c r="G16" s="18">
        <f>+' GTZ Additions'!C69</f>
        <v>32459112.790000003</v>
      </c>
      <c r="H16" s="18">
        <f t="shared" ref="H16:H24" si="1">+G16-F16</f>
        <v>32459112.790000003</v>
      </c>
    </row>
    <row r="17" spans="1:8" x14ac:dyDescent="0.25">
      <c r="A17" s="12">
        <f t="shared" si="0"/>
        <v>4</v>
      </c>
      <c r="B17" s="19" t="s">
        <v>257</v>
      </c>
      <c r="C17" s="19"/>
      <c r="D17" s="14">
        <v>0</v>
      </c>
      <c r="E17" s="14">
        <v>0</v>
      </c>
      <c r="F17" s="14">
        <v>0</v>
      </c>
      <c r="G17" s="14">
        <f>+' GTZ Additions'!G69</f>
        <v>-13368458.820388904</v>
      </c>
      <c r="H17" s="14">
        <f t="shared" si="1"/>
        <v>-13368458.820388904</v>
      </c>
    </row>
    <row r="18" spans="1:8" x14ac:dyDescent="0.25">
      <c r="A18" s="12">
        <f t="shared" si="0"/>
        <v>5</v>
      </c>
      <c r="B18" s="19" t="s">
        <v>258</v>
      </c>
      <c r="C18" s="19"/>
      <c r="D18" s="14">
        <v>0</v>
      </c>
      <c r="E18" s="14">
        <v>0</v>
      </c>
      <c r="F18" s="14">
        <v>0</v>
      </c>
      <c r="G18" s="14">
        <f>'DFIT '!I31</f>
        <v>-108090.21629946148</v>
      </c>
      <c r="H18" s="14">
        <f t="shared" si="1"/>
        <v>-108090.21629946148</v>
      </c>
    </row>
    <row r="19" spans="1:8" x14ac:dyDescent="0.25">
      <c r="A19" s="12">
        <f t="shared" si="0"/>
        <v>6</v>
      </c>
      <c r="B19" s="20" t="s">
        <v>243</v>
      </c>
      <c r="C19" s="19"/>
      <c r="D19" s="257">
        <f>SUM(D16:D18)</f>
        <v>0</v>
      </c>
      <c r="E19" s="257">
        <f>SUM(E16:E18)</f>
        <v>0</v>
      </c>
      <c r="F19" s="257">
        <f>SUM(F16:F18)</f>
        <v>0</v>
      </c>
      <c r="G19" s="257">
        <f>SUM(G16:G18)</f>
        <v>18982563.753311638</v>
      </c>
      <c r="H19" s="257">
        <f>SUM(H16:H18)</f>
        <v>18982563.753311638</v>
      </c>
    </row>
    <row r="20" spans="1:8" x14ac:dyDescent="0.25">
      <c r="A20" s="12"/>
      <c r="B20" s="20"/>
      <c r="C20" s="19"/>
      <c r="D20" s="257"/>
      <c r="E20" s="257"/>
      <c r="F20" s="257"/>
      <c r="G20" s="257"/>
      <c r="H20" s="257"/>
    </row>
    <row r="21" spans="1:8" x14ac:dyDescent="0.25">
      <c r="A21" s="12">
        <f>A19+1</f>
        <v>7</v>
      </c>
      <c r="B21" s="15" t="s">
        <v>242</v>
      </c>
      <c r="C21" s="19"/>
      <c r="D21" s="14"/>
      <c r="E21" s="14"/>
      <c r="F21" s="14"/>
      <c r="G21" s="14"/>
      <c r="H21" s="14"/>
    </row>
    <row r="22" spans="1:8" x14ac:dyDescent="0.25">
      <c r="A22" s="12">
        <f t="shared" si="0"/>
        <v>8</v>
      </c>
      <c r="B22" s="19" t="s">
        <v>259</v>
      </c>
      <c r="C22" s="19"/>
      <c r="D22" s="18">
        <v>0</v>
      </c>
      <c r="E22" s="18">
        <v>0</v>
      </c>
      <c r="F22" s="18">
        <v>0</v>
      </c>
      <c r="G22" s="18">
        <f>'GTZ Com Amort of Def Depr'!E37</f>
        <v>30551970.524824739</v>
      </c>
      <c r="H22" s="18">
        <f>+G22-F22</f>
        <v>30551970.524824739</v>
      </c>
    </row>
    <row r="23" spans="1:8" x14ac:dyDescent="0.25">
      <c r="A23" s="12">
        <f t="shared" si="0"/>
        <v>9</v>
      </c>
      <c r="B23" s="19" t="s">
        <v>260</v>
      </c>
      <c r="C23" s="19"/>
      <c r="D23" s="14">
        <v>0</v>
      </c>
      <c r="E23" s="14">
        <v>0</v>
      </c>
      <c r="F23" s="14">
        <v>0</v>
      </c>
      <c r="G23" s="14">
        <f>'GTZ Com Amort of Def Depr'!H37</f>
        <v>-5091995.0874707894</v>
      </c>
      <c r="H23" s="14">
        <f t="shared" si="1"/>
        <v>-5091995.0874707894</v>
      </c>
    </row>
    <row r="24" spans="1:8" x14ac:dyDescent="0.25">
      <c r="A24" s="12">
        <f t="shared" si="0"/>
        <v>10</v>
      </c>
      <c r="B24" s="19" t="s">
        <v>261</v>
      </c>
      <c r="C24" s="19"/>
      <c r="D24" s="14">
        <v>0</v>
      </c>
      <c r="E24" s="14">
        <v>0</v>
      </c>
      <c r="F24" s="14">
        <v>0</v>
      </c>
      <c r="G24" s="14">
        <f>'GTZ Com Amort of Def Depr'!L37</f>
        <v>-5346594.8418443333</v>
      </c>
      <c r="H24" s="14">
        <f t="shared" si="1"/>
        <v>-5346594.8418443333</v>
      </c>
    </row>
    <row r="25" spans="1:8" x14ac:dyDescent="0.25">
      <c r="A25" s="12">
        <f t="shared" si="0"/>
        <v>11</v>
      </c>
      <c r="B25" s="23" t="s">
        <v>262</v>
      </c>
      <c r="C25" s="19"/>
      <c r="D25" s="257">
        <f>SUM(D22:D24)</f>
        <v>0</v>
      </c>
      <c r="E25" s="257">
        <f t="shared" ref="E25" si="2">SUM(E22:E24)</f>
        <v>0</v>
      </c>
      <c r="F25" s="257">
        <f>SUM(F22:F24)</f>
        <v>0</v>
      </c>
      <c r="G25" s="257">
        <f t="shared" ref="G25" si="3">SUM(G22:G24)</f>
        <v>20113380.595509619</v>
      </c>
      <c r="H25" s="257">
        <f t="shared" ref="H25" si="4">SUM(H22:H24)</f>
        <v>20113380.595509619</v>
      </c>
    </row>
    <row r="26" spans="1:8" x14ac:dyDescent="0.25">
      <c r="A26" s="12">
        <f t="shared" si="0"/>
        <v>12</v>
      </c>
      <c r="B26" s="20"/>
      <c r="C26" s="19"/>
      <c r="D26" s="257"/>
      <c r="E26" s="257"/>
      <c r="F26" s="257"/>
      <c r="G26" s="257"/>
      <c r="H26" s="257"/>
    </row>
    <row r="27" spans="1:8" ht="15.75" thickBot="1" x14ac:dyDescent="0.3">
      <c r="A27" s="12">
        <f t="shared" si="0"/>
        <v>13</v>
      </c>
      <c r="B27" s="20" t="s">
        <v>148</v>
      </c>
      <c r="C27" s="20"/>
      <c r="D27" s="258">
        <f>D19+D25</f>
        <v>0</v>
      </c>
      <c r="E27" s="258">
        <f t="shared" ref="E27:H27" si="5">E19+E25</f>
        <v>0</v>
      </c>
      <c r="F27" s="258">
        <f t="shared" si="5"/>
        <v>0</v>
      </c>
      <c r="G27" s="258">
        <f t="shared" si="5"/>
        <v>39095944.348821253</v>
      </c>
      <c r="H27" s="258">
        <f t="shared" si="5"/>
        <v>39095944.348821253</v>
      </c>
    </row>
    <row r="28" spans="1:8" ht="16.5" thickTop="1" x14ac:dyDescent="0.25">
      <c r="A28" s="12">
        <f t="shared" si="0"/>
        <v>14</v>
      </c>
      <c r="B28" s="151"/>
      <c r="C28" s="151"/>
      <c r="D28" s="152"/>
      <c r="E28" s="152"/>
      <c r="F28" s="152"/>
      <c r="G28" s="152"/>
      <c r="H28" s="152"/>
    </row>
    <row r="29" spans="1:8" x14ac:dyDescent="0.25">
      <c r="A29" s="12">
        <f t="shared" si="0"/>
        <v>15</v>
      </c>
      <c r="B29" s="22" t="s">
        <v>14</v>
      </c>
      <c r="C29" s="22"/>
      <c r="D29" s="13"/>
      <c r="E29" s="13"/>
      <c r="F29" s="13"/>
      <c r="G29" s="13"/>
      <c r="H29" s="13"/>
    </row>
    <row r="30" spans="1:8" x14ac:dyDescent="0.25">
      <c r="A30" s="12">
        <f t="shared" si="0"/>
        <v>16</v>
      </c>
      <c r="B30" s="23" t="s">
        <v>263</v>
      </c>
      <c r="C30" s="23"/>
      <c r="D30" s="18">
        <v>0</v>
      </c>
      <c r="E30" s="18">
        <v>0</v>
      </c>
      <c r="F30" s="18">
        <v>0</v>
      </c>
      <c r="G30" s="18">
        <f>+' GTZ Additions'!E68</f>
        <v>7930071.0011020871</v>
      </c>
      <c r="H30" s="18">
        <f>+G30-F30</f>
        <v>7930071.0011020871</v>
      </c>
    </row>
    <row r="31" spans="1:8" x14ac:dyDescent="0.25">
      <c r="A31" s="12">
        <f t="shared" si="0"/>
        <v>17</v>
      </c>
      <c r="B31" s="23" t="s">
        <v>264</v>
      </c>
      <c r="C31" s="23"/>
      <c r="D31" s="14">
        <v>0</v>
      </c>
      <c r="E31" s="14">
        <v>0</v>
      </c>
      <c r="F31" s="14">
        <v>0</v>
      </c>
      <c r="G31" s="14">
        <f>SUM('GTZ Com Amort of Def Depr'!F26:F37)</f>
        <v>10183990.174941577</v>
      </c>
      <c r="H31" s="14">
        <f>+G31-F31</f>
        <v>10183990.174941577</v>
      </c>
    </row>
    <row r="32" spans="1:8" x14ac:dyDescent="0.25">
      <c r="A32" s="12">
        <f t="shared" si="0"/>
        <v>18</v>
      </c>
      <c r="B32" s="23" t="s">
        <v>265</v>
      </c>
      <c r="C32" s="23"/>
      <c r="D32" s="14"/>
      <c r="E32" s="14"/>
      <c r="F32" s="14"/>
      <c r="G32" s="14">
        <f>SUM('GTZ Com Amort of CarryChrg'!F26:F37)</f>
        <v>297825.13136704121</v>
      </c>
      <c r="H32" s="14">
        <f>+G32-F32</f>
        <v>297825.13136704121</v>
      </c>
    </row>
    <row r="33" spans="1:8" ht="15.75" thickBot="1" x14ac:dyDescent="0.3">
      <c r="A33" s="12">
        <f t="shared" si="0"/>
        <v>19</v>
      </c>
      <c r="B33" s="23" t="s">
        <v>18</v>
      </c>
      <c r="C33" s="23"/>
      <c r="D33" s="21">
        <f>SUM(D30:D32)</f>
        <v>0</v>
      </c>
      <c r="E33" s="21">
        <f t="shared" ref="E33:H33" si="6">SUM(E30:E32)</f>
        <v>0</v>
      </c>
      <c r="F33" s="21">
        <f t="shared" si="6"/>
        <v>0</v>
      </c>
      <c r="G33" s="21">
        <f t="shared" si="6"/>
        <v>18411886.307410706</v>
      </c>
      <c r="H33" s="21">
        <f t="shared" si="6"/>
        <v>18411886.307410706</v>
      </c>
    </row>
    <row r="34" spans="1:8" ht="16.5" thickTop="1" x14ac:dyDescent="0.25">
      <c r="A34" s="12">
        <f t="shared" si="0"/>
        <v>20</v>
      </c>
      <c r="B34" s="279" t="s">
        <v>239</v>
      </c>
      <c r="C34" s="153"/>
      <c r="D34" s="155"/>
      <c r="E34" s="155"/>
      <c r="F34" s="155"/>
      <c r="G34" s="155"/>
      <c r="H34" s="155"/>
    </row>
    <row r="35" spans="1:8" x14ac:dyDescent="0.25">
      <c r="A35" s="12">
        <f t="shared" si="0"/>
        <v>21</v>
      </c>
      <c r="B35" s="24" t="s">
        <v>15</v>
      </c>
      <c r="C35" s="24"/>
      <c r="D35" s="14"/>
      <c r="E35" s="14"/>
      <c r="F35" s="14"/>
      <c r="G35" s="14">
        <f>G33</f>
        <v>18411886.307410706</v>
      </c>
      <c r="H35" s="18">
        <f>+G35-F35</f>
        <v>18411886.307410706</v>
      </c>
    </row>
    <row r="36" spans="1:8" x14ac:dyDescent="0.25">
      <c r="A36" s="12">
        <f t="shared" si="0"/>
        <v>22</v>
      </c>
      <c r="B36" s="24"/>
      <c r="C36" s="24"/>
      <c r="D36" s="14"/>
      <c r="E36" s="14"/>
      <c r="F36" s="14"/>
      <c r="G36" s="14"/>
      <c r="H36" s="14"/>
    </row>
    <row r="37" spans="1:8" x14ac:dyDescent="0.25">
      <c r="A37" s="12">
        <f t="shared" si="0"/>
        <v>23</v>
      </c>
      <c r="B37" s="24" t="s">
        <v>16</v>
      </c>
      <c r="C37" s="157">
        <v>0.21</v>
      </c>
      <c r="D37" s="158"/>
      <c r="E37" s="158"/>
      <c r="F37" s="158"/>
      <c r="G37" s="158">
        <f>-G35*C37</f>
        <v>-3866496.1245562481</v>
      </c>
      <c r="H37" s="158">
        <f>+G37-F37</f>
        <v>-3866496.1245562481</v>
      </c>
    </row>
    <row r="38" spans="1:8" ht="15.75" thickBot="1" x14ac:dyDescent="0.3">
      <c r="A38" s="12">
        <f t="shared" si="0"/>
        <v>24</v>
      </c>
      <c r="B38" s="24" t="s">
        <v>17</v>
      </c>
      <c r="C38" s="24"/>
      <c r="D38" s="159">
        <f t="shared" ref="D38:F38" si="7">-D35-D37</f>
        <v>0</v>
      </c>
      <c r="E38" s="159">
        <f t="shared" si="7"/>
        <v>0</v>
      </c>
      <c r="F38" s="159">
        <f t="shared" si="7"/>
        <v>0</v>
      </c>
      <c r="G38" s="159">
        <f>-G35-G37</f>
        <v>-14545390.182854459</v>
      </c>
      <c r="H38" s="159">
        <f>-H35-H37</f>
        <v>-14545390.182854459</v>
      </c>
    </row>
    <row r="39" spans="1:8" ht="15.75" thickTop="1" x14ac:dyDescent="0.25">
      <c r="A39" s="12"/>
      <c r="D39" s="154"/>
      <c r="E39" s="154"/>
      <c r="F39" s="154"/>
      <c r="G39" s="154"/>
      <c r="H39" s="154"/>
    </row>
    <row r="40" spans="1:8" x14ac:dyDescent="0.25">
      <c r="A40" s="12"/>
      <c r="B40" s="247"/>
      <c r="C40" s="247"/>
      <c r="D40" s="13"/>
      <c r="E40" s="13"/>
      <c r="F40" s="13"/>
      <c r="G40" s="13"/>
      <c r="H40" s="13"/>
    </row>
    <row r="41" spans="1:8" x14ac:dyDescent="0.25">
      <c r="A41" s="12"/>
      <c r="B41" s="247"/>
      <c r="C41" s="247"/>
      <c r="D41" s="13"/>
      <c r="E41" s="13"/>
      <c r="F41" s="13"/>
      <c r="G41" s="13"/>
      <c r="H41" s="13"/>
    </row>
    <row r="42" spans="1:8" x14ac:dyDescent="0.25">
      <c r="A42" s="12"/>
      <c r="B42" s="247"/>
      <c r="C42" s="247"/>
    </row>
  </sheetData>
  <pageMargins left="0.7" right="0.7" top="0.75" bottom="0.75" header="0.3" footer="0.3"/>
  <pageSetup scale="58" orientation="portrait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F47" sqref="F47"/>
    </sheetView>
  </sheetViews>
  <sheetFormatPr defaultRowHeight="15" x14ac:dyDescent="0.25"/>
  <sheetData/>
  <pageMargins left="0.7" right="0.7" top="0.75" bottom="0.75" header="0.3" footer="0.3"/>
  <customProperties>
    <customPr name="_pios_id" r:id="rId1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3"/>
  <sheetViews>
    <sheetView zoomScaleNormal="100" workbookViewId="0">
      <pane xSplit="1" ySplit="12" topLeftCell="B58" activePane="bottomRight" state="frozen"/>
      <selection sqref="A1:A3"/>
      <selection pane="topRight" sqref="A1:A3"/>
      <selection pane="bottomLeft" sqref="A1:A3"/>
      <selection pane="bottomRight" activeCell="C70" sqref="C70"/>
    </sheetView>
  </sheetViews>
  <sheetFormatPr defaultColWidth="8.85546875" defaultRowHeight="12.75" outlineLevelRow="1" x14ac:dyDescent="0.2"/>
  <cols>
    <col min="1" max="1" width="31" style="52" customWidth="1"/>
    <col min="2" max="2" width="14.7109375" style="52" customWidth="1"/>
    <col min="3" max="3" width="17.5703125" style="52" customWidth="1"/>
    <col min="4" max="4" width="13.28515625" style="52" customWidth="1"/>
    <col min="5" max="5" width="14.42578125" style="52" customWidth="1"/>
    <col min="6" max="6" width="14.5703125" style="52" customWidth="1"/>
    <col min="7" max="7" width="15.85546875" style="52" customWidth="1"/>
    <col min="8" max="8" width="14.7109375" style="52" customWidth="1"/>
    <col min="9" max="9" width="15.85546875" style="52" customWidth="1"/>
    <col min="10" max="10" width="13.42578125" style="52" customWidth="1"/>
    <col min="11" max="11" width="13.28515625" style="52" customWidth="1"/>
    <col min="12" max="12" width="15" style="52" customWidth="1"/>
    <col min="13" max="13" width="7.28515625" style="52" bestFit="1" customWidth="1"/>
    <col min="14" max="14" width="12.85546875" style="52" bestFit="1" customWidth="1"/>
    <col min="15" max="15" width="8.85546875" style="52"/>
    <col min="16" max="16" width="9.28515625" style="52" bestFit="1" customWidth="1"/>
    <col min="17" max="16384" width="8.85546875" style="52"/>
  </cols>
  <sheetData>
    <row r="1" spans="1:16" s="30" customFormat="1" x14ac:dyDescent="0.2">
      <c r="A1" s="173" t="str">
        <f>+'Common Lead'!A6</f>
        <v>GET TO ZERO</v>
      </c>
      <c r="B1" s="25"/>
      <c r="C1" s="25"/>
      <c r="D1" s="25"/>
      <c r="E1" s="25"/>
      <c r="F1" s="26"/>
      <c r="G1" s="26"/>
      <c r="H1" s="26"/>
      <c r="I1" s="26"/>
      <c r="J1" s="25"/>
      <c r="K1" s="25"/>
      <c r="L1" s="27"/>
      <c r="M1" s="28"/>
      <c r="N1" s="27"/>
      <c r="O1" s="29"/>
      <c r="P1" s="29"/>
    </row>
    <row r="2" spans="1:16" s="30" customFormat="1" x14ac:dyDescent="0.2">
      <c r="A2" s="173" t="s">
        <v>266</v>
      </c>
      <c r="B2" s="29"/>
      <c r="C2" s="31"/>
      <c r="D2" s="32"/>
      <c r="E2" s="29"/>
      <c r="F2" s="25"/>
      <c r="G2" s="33"/>
      <c r="H2" s="34"/>
      <c r="I2" s="25"/>
      <c r="J2" s="25"/>
      <c r="K2" s="25"/>
      <c r="L2" s="35"/>
      <c r="M2" s="28"/>
      <c r="N2" s="27"/>
      <c r="O2" s="29"/>
      <c r="P2" s="29"/>
    </row>
    <row r="3" spans="1:16" s="30" customFormat="1" x14ac:dyDescent="0.2">
      <c r="A3" s="327"/>
      <c r="B3" s="29"/>
      <c r="C3" s="36"/>
      <c r="D3" s="37"/>
      <c r="E3" s="37"/>
      <c r="F3" s="25"/>
      <c r="G3" s="38"/>
      <c r="H3" s="29"/>
      <c r="I3" s="29"/>
      <c r="J3" s="39"/>
      <c r="K3" s="39"/>
      <c r="L3" s="35"/>
      <c r="M3" s="28"/>
      <c r="N3" s="33"/>
      <c r="O3" s="29"/>
      <c r="P3" s="29"/>
    </row>
    <row r="4" spans="1:16" s="30" customFormat="1" ht="6.6" customHeight="1" x14ac:dyDescent="0.2">
      <c r="A4" s="40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6" s="30" customFormat="1" x14ac:dyDescent="0.2">
      <c r="A5" s="42" t="s">
        <v>194</v>
      </c>
      <c r="B5" s="43">
        <v>2019</v>
      </c>
      <c r="C5" s="43">
        <f>+B5+1</f>
        <v>2020</v>
      </c>
      <c r="D5" s="43">
        <f t="shared" ref="D5:E5" si="0">+C5+1</f>
        <v>2021</v>
      </c>
      <c r="E5" s="43">
        <f t="shared" si="0"/>
        <v>2022</v>
      </c>
      <c r="F5" s="43" t="s">
        <v>2</v>
      </c>
      <c r="G5" s="38"/>
      <c r="H5" s="38"/>
      <c r="I5" s="38"/>
      <c r="J5" s="38"/>
      <c r="K5" s="38"/>
      <c r="L5" s="38"/>
    </row>
    <row r="6" spans="1:16" s="30" customFormat="1" x14ac:dyDescent="0.2">
      <c r="A6" s="44" t="s">
        <v>104</v>
      </c>
      <c r="B6" s="275">
        <f>MACRS!AJ7</f>
        <v>0.16666666666666666</v>
      </c>
      <c r="C6" s="275">
        <f>MACRS!AJ8</f>
        <v>0.33333333333333331</v>
      </c>
      <c r="D6" s="275">
        <f>MACRS!AJ9</f>
        <v>0.33333333333333331</v>
      </c>
      <c r="E6" s="275">
        <f>MACRS!AJ10</f>
        <v>0.16666666666666666</v>
      </c>
      <c r="F6" s="45">
        <f>B6+C6+D6+E6</f>
        <v>0.99999999999999989</v>
      </c>
      <c r="G6" s="38"/>
      <c r="H6" s="38"/>
      <c r="I6" s="38"/>
      <c r="J6" s="38"/>
      <c r="K6" s="38"/>
      <c r="L6" s="38"/>
    </row>
    <row r="7" spans="1:16" s="30" customFormat="1" ht="7.15" customHeight="1" thickBot="1" x14ac:dyDescent="0.25">
      <c r="A7" s="46"/>
      <c r="B7" s="41"/>
      <c r="C7" s="41"/>
      <c r="D7" s="41"/>
      <c r="E7" s="41"/>
      <c r="F7" s="41"/>
      <c r="G7" s="41"/>
      <c r="H7" s="47"/>
      <c r="I7" s="47"/>
      <c r="J7" s="47"/>
      <c r="K7" s="26"/>
      <c r="L7" s="26"/>
      <c r="M7" s="26"/>
      <c r="N7" s="26"/>
    </row>
    <row r="8" spans="1:16" x14ac:dyDescent="0.2">
      <c r="A8" s="48"/>
      <c r="B8" s="49" t="s">
        <v>20</v>
      </c>
      <c r="C8" s="50"/>
      <c r="D8" s="49" t="s">
        <v>21</v>
      </c>
      <c r="E8" s="50"/>
      <c r="F8" s="49" t="s">
        <v>22</v>
      </c>
      <c r="G8" s="50"/>
      <c r="H8" s="49" t="s">
        <v>0</v>
      </c>
      <c r="I8" s="50"/>
      <c r="J8" s="51"/>
      <c r="K8" s="51"/>
      <c r="L8" s="51" t="s">
        <v>25</v>
      </c>
    </row>
    <row r="9" spans="1:16" x14ac:dyDescent="0.2">
      <c r="A9" s="53"/>
      <c r="B9" s="54"/>
      <c r="C9" s="55"/>
      <c r="D9" s="54"/>
      <c r="E9" s="55"/>
      <c r="F9" s="56"/>
      <c r="G9" s="55"/>
      <c r="H9" s="57"/>
      <c r="I9" s="58"/>
      <c r="J9" s="59" t="s">
        <v>23</v>
      </c>
      <c r="K9" s="156" t="s">
        <v>24</v>
      </c>
      <c r="L9" s="59" t="s">
        <v>26</v>
      </c>
    </row>
    <row r="10" spans="1:16" x14ac:dyDescent="0.2">
      <c r="A10" s="60"/>
      <c r="B10" s="61" t="s">
        <v>27</v>
      </c>
      <c r="C10" s="62" t="s">
        <v>28</v>
      </c>
      <c r="D10" s="61" t="s">
        <v>29</v>
      </c>
      <c r="E10" s="62" t="s">
        <v>30</v>
      </c>
      <c r="F10" s="57" t="s">
        <v>27</v>
      </c>
      <c r="G10" s="58" t="s">
        <v>28</v>
      </c>
      <c r="H10" s="57" t="s">
        <v>27</v>
      </c>
      <c r="I10" s="58" t="s">
        <v>31</v>
      </c>
      <c r="J10" s="63" t="s">
        <v>32</v>
      </c>
      <c r="K10" s="64">
        <v>0.21</v>
      </c>
      <c r="L10" s="59" t="s">
        <v>33</v>
      </c>
    </row>
    <row r="11" spans="1:16" x14ac:dyDescent="0.2">
      <c r="A11" s="60"/>
      <c r="B11" s="61"/>
      <c r="C11" s="62"/>
      <c r="D11" s="61" t="s">
        <v>34</v>
      </c>
      <c r="E11" s="58" t="s">
        <v>35</v>
      </c>
      <c r="F11" s="57" t="s">
        <v>36</v>
      </c>
      <c r="G11" s="58" t="s">
        <v>37</v>
      </c>
      <c r="H11" s="57"/>
      <c r="I11" s="58"/>
      <c r="J11" s="63"/>
      <c r="K11" s="64" t="s">
        <v>38</v>
      </c>
      <c r="L11" s="59" t="s">
        <v>39</v>
      </c>
    </row>
    <row r="12" spans="1:16" x14ac:dyDescent="0.2">
      <c r="A12" s="65" t="s">
        <v>19</v>
      </c>
      <c r="B12" s="66" t="s">
        <v>40</v>
      </c>
      <c r="C12" s="67" t="s">
        <v>41</v>
      </c>
      <c r="D12" s="66"/>
      <c r="E12" s="67" t="s">
        <v>42</v>
      </c>
      <c r="F12" s="68" t="s">
        <v>43</v>
      </c>
      <c r="G12" s="69" t="s">
        <v>44</v>
      </c>
      <c r="H12" s="68" t="s">
        <v>45</v>
      </c>
      <c r="I12" s="69" t="s">
        <v>46</v>
      </c>
      <c r="J12" s="70" t="s">
        <v>47</v>
      </c>
      <c r="K12" s="71">
        <v>0.21</v>
      </c>
      <c r="L12" s="72" t="s">
        <v>48</v>
      </c>
    </row>
    <row r="13" spans="1:16" outlineLevel="1" x14ac:dyDescent="0.2">
      <c r="A13" s="320">
        <v>43465</v>
      </c>
      <c r="B13" s="321">
        <v>0</v>
      </c>
      <c r="C13" s="321">
        <v>0</v>
      </c>
      <c r="D13" s="321">
        <v>0</v>
      </c>
      <c r="E13" s="321">
        <v>0</v>
      </c>
      <c r="F13" s="321">
        <v>0</v>
      </c>
      <c r="G13" s="321">
        <v>0</v>
      </c>
      <c r="H13" s="321">
        <v>0</v>
      </c>
      <c r="I13" s="321">
        <v>0</v>
      </c>
      <c r="J13" s="321">
        <v>0</v>
      </c>
      <c r="K13" s="321">
        <v>0</v>
      </c>
      <c r="L13" s="322">
        <v>0</v>
      </c>
    </row>
    <row r="14" spans="1:16" ht="15" x14ac:dyDescent="0.25">
      <c r="A14" s="323">
        <v>43496</v>
      </c>
      <c r="B14" s="324">
        <f>C14</f>
        <v>0</v>
      </c>
      <c r="C14" s="324">
        <f>'GTZ Forecast'!K12</f>
        <v>0</v>
      </c>
      <c r="D14" s="74">
        <f>+C14*$B$6/12</f>
        <v>0</v>
      </c>
      <c r="E14" s="170">
        <f>'GTZ Forecast'!Q12</f>
        <v>0</v>
      </c>
      <c r="F14" s="74">
        <f>-D14+F13</f>
        <v>0</v>
      </c>
      <c r="G14" s="170">
        <f>+G13-E14</f>
        <v>0</v>
      </c>
      <c r="H14" s="74">
        <f>B14+F14</f>
        <v>0</v>
      </c>
      <c r="I14" s="74">
        <f t="shared" ref="I14:I18" si="1">C14+G14</f>
        <v>0</v>
      </c>
      <c r="J14" s="74">
        <f t="shared" ref="J14:J18" si="2">I14-H14</f>
        <v>0</v>
      </c>
      <c r="K14" s="74">
        <f t="shared" ref="K14:K17" si="3">-J14*$K$10</f>
        <v>0</v>
      </c>
      <c r="L14" s="75">
        <f t="shared" ref="L14:L66" si="4">-K14+K13</f>
        <v>0</v>
      </c>
      <c r="N14" s="89"/>
      <c r="O14"/>
    </row>
    <row r="15" spans="1:16" x14ac:dyDescent="0.2">
      <c r="A15" s="323">
        <v>43524</v>
      </c>
      <c r="B15" s="324">
        <f t="shared" ref="B15:B16" si="5">C15</f>
        <v>15912578.23</v>
      </c>
      <c r="C15" s="325">
        <f>'GTZ PowerPlant'!E13</f>
        <v>15912578.23</v>
      </c>
      <c r="D15" s="325">
        <f>+C19*$B$6/11</f>
        <v>491804.7392424242</v>
      </c>
      <c r="E15" s="170">
        <f>'GTZ Forecast'!R12</f>
        <v>244415.48521875055</v>
      </c>
      <c r="F15" s="74">
        <f>-D15+F14</f>
        <v>-491804.7392424242</v>
      </c>
      <c r="G15" s="170">
        <f t="shared" ref="G15:G66" si="6">+G14-E15</f>
        <v>-244415.48521875055</v>
      </c>
      <c r="H15" s="74">
        <f t="shared" ref="H15:H17" si="7">B15+F15</f>
        <v>15420773.490757577</v>
      </c>
      <c r="I15" s="74">
        <f t="shared" si="1"/>
        <v>15668162.74478125</v>
      </c>
      <c r="J15" s="74">
        <f t="shared" si="2"/>
        <v>247389.25402367301</v>
      </c>
      <c r="K15" s="74">
        <f t="shared" si="3"/>
        <v>-51951.743344971328</v>
      </c>
      <c r="L15" s="75">
        <f t="shared" si="4"/>
        <v>51951.743344971328</v>
      </c>
    </row>
    <row r="16" spans="1:16" x14ac:dyDescent="0.2">
      <c r="A16" s="323">
        <v>43555</v>
      </c>
      <c r="B16" s="324">
        <f t="shared" si="5"/>
        <v>30770112.789999999</v>
      </c>
      <c r="C16" s="324">
        <f>'GTZ Forecast'!M12</f>
        <v>30770112.789999999</v>
      </c>
      <c r="D16" s="324">
        <f>+C19*$B$6/11</f>
        <v>491804.7392424242</v>
      </c>
      <c r="E16" s="170">
        <f>'GTZ Forecast'!S12</f>
        <v>629925.36120295175</v>
      </c>
      <c r="F16" s="74">
        <f t="shared" ref="F16:F66" si="8">-D16+F15</f>
        <v>-983609.4784848484</v>
      </c>
      <c r="G16" s="170">
        <f t="shared" si="6"/>
        <v>-874340.8464217023</v>
      </c>
      <c r="H16" s="74">
        <f t="shared" si="7"/>
        <v>29786503.311515152</v>
      </c>
      <c r="I16" s="74">
        <f t="shared" si="1"/>
        <v>29895771.943578295</v>
      </c>
      <c r="J16" s="74">
        <f t="shared" si="2"/>
        <v>109268.63206314296</v>
      </c>
      <c r="K16" s="74">
        <f t="shared" si="3"/>
        <v>-22946.412733260018</v>
      </c>
      <c r="L16" s="75">
        <f t="shared" si="4"/>
        <v>-29005.33061171131</v>
      </c>
    </row>
    <row r="17" spans="1:15" s="40" customFormat="1" x14ac:dyDescent="0.2">
      <c r="A17" s="323">
        <v>43585</v>
      </c>
      <c r="B17" s="324">
        <f>C17</f>
        <v>30770112.789999999</v>
      </c>
      <c r="C17" s="74">
        <f>'GTZ Forecast'!N12</f>
        <v>30770112.789999999</v>
      </c>
      <c r="D17" s="74">
        <f>+C19*$B$6/11</f>
        <v>491804.7392424242</v>
      </c>
      <c r="E17" s="170">
        <f>'GTZ Forecast'!T12</f>
        <v>629925.36120295175</v>
      </c>
      <c r="F17" s="74">
        <f t="shared" si="8"/>
        <v>-1475414.2177272725</v>
      </c>
      <c r="G17" s="170">
        <f t="shared" si="6"/>
        <v>-1504266.2076246541</v>
      </c>
      <c r="H17" s="74">
        <f t="shared" si="7"/>
        <v>29294698.572272725</v>
      </c>
      <c r="I17" s="74">
        <f t="shared" si="1"/>
        <v>29265846.582375344</v>
      </c>
      <c r="J17" s="74">
        <f t="shared" si="2"/>
        <v>-28851.989897381514</v>
      </c>
      <c r="K17" s="74">
        <f t="shared" si="3"/>
        <v>6058.9178784501182</v>
      </c>
      <c r="L17" s="75">
        <f t="shared" si="4"/>
        <v>-29005.330611710138</v>
      </c>
      <c r="N17" s="52"/>
      <c r="O17" s="52"/>
    </row>
    <row r="18" spans="1:15" s="40" customFormat="1" x14ac:dyDescent="0.2">
      <c r="A18" s="323">
        <v>43616</v>
      </c>
      <c r="B18" s="324">
        <f>C18</f>
        <v>30770112.789999999</v>
      </c>
      <c r="C18" s="74">
        <f>'GTZ Forecast'!O12</f>
        <v>30770112.789999999</v>
      </c>
      <c r="D18" s="74">
        <f>+C19*$B$6/11</f>
        <v>491804.7392424242</v>
      </c>
      <c r="E18" s="170">
        <f>'GTZ Forecast'!U12</f>
        <v>629925.36120295175</v>
      </c>
      <c r="F18" s="74">
        <f t="shared" si="8"/>
        <v>-1967218.9569696968</v>
      </c>
      <c r="G18" s="170">
        <f t="shared" si="6"/>
        <v>-2134191.5688276058</v>
      </c>
      <c r="H18" s="74">
        <f>B18+F18</f>
        <v>28802893.833030302</v>
      </c>
      <c r="I18" s="74">
        <f t="shared" si="1"/>
        <v>28635921.221172392</v>
      </c>
      <c r="J18" s="74">
        <f t="shared" si="2"/>
        <v>-166972.61185790971</v>
      </c>
      <c r="K18" s="74">
        <f t="shared" ref="K18:K66" si="9">-J18*$K$10</f>
        <v>35064.248490161037</v>
      </c>
      <c r="L18" s="75">
        <f t="shared" si="4"/>
        <v>-29005.330611710917</v>
      </c>
      <c r="M18" s="76"/>
      <c r="N18" s="52"/>
      <c r="O18" s="52"/>
    </row>
    <row r="19" spans="1:15" s="40" customFormat="1" x14ac:dyDescent="0.2">
      <c r="A19" s="323">
        <v>43646</v>
      </c>
      <c r="B19" s="324">
        <f>C19</f>
        <v>32459112.789999999</v>
      </c>
      <c r="C19" s="74">
        <f>'GTZ Forecast'!P12</f>
        <v>32459112.789999999</v>
      </c>
      <c r="D19" s="74">
        <f t="shared" ref="D19:D25" si="10">+C19*$B$6/11</f>
        <v>491804.7392424242</v>
      </c>
      <c r="E19" s="170">
        <f>'GTZ Forecast'!V12</f>
        <v>660839.25009184063</v>
      </c>
      <c r="F19" s="74">
        <f t="shared" si="8"/>
        <v>-2459023.6962121208</v>
      </c>
      <c r="G19" s="170">
        <f t="shared" si="6"/>
        <v>-2795030.8189194463</v>
      </c>
      <c r="H19" s="74">
        <f t="shared" ref="H19:I58" si="11">B19+F19</f>
        <v>30000089.093787879</v>
      </c>
      <c r="I19" s="74">
        <f t="shared" si="11"/>
        <v>29664081.971080553</v>
      </c>
      <c r="J19" s="74">
        <f t="shared" ref="J19:J55" si="12">I19-H19</f>
        <v>-336007.12270732597</v>
      </c>
      <c r="K19" s="74">
        <f t="shared" si="9"/>
        <v>70561.495768538443</v>
      </c>
      <c r="L19" s="75">
        <f t="shared" si="4"/>
        <v>-35497.247278377406</v>
      </c>
      <c r="M19" s="77"/>
      <c r="N19" s="52"/>
      <c r="O19" s="52"/>
    </row>
    <row r="20" spans="1:15" s="40" customFormat="1" x14ac:dyDescent="0.2">
      <c r="A20" s="323">
        <v>43677</v>
      </c>
      <c r="B20" s="324">
        <f t="shared" ref="B20:B21" si="13">B19</f>
        <v>32459112.789999999</v>
      </c>
      <c r="C20" s="324">
        <f t="shared" ref="C20:C66" si="14">+C19</f>
        <v>32459112.789999999</v>
      </c>
      <c r="D20" s="74">
        <f t="shared" si="10"/>
        <v>491804.7392424242</v>
      </c>
      <c r="E20" s="170">
        <f t="shared" ref="E20:E49" si="15">E19</f>
        <v>660839.25009184063</v>
      </c>
      <c r="F20" s="74">
        <f t="shared" si="8"/>
        <v>-2950828.4354545451</v>
      </c>
      <c r="G20" s="170">
        <f t="shared" si="6"/>
        <v>-3455870.0690112868</v>
      </c>
      <c r="H20" s="74">
        <f t="shared" si="11"/>
        <v>29508284.354545455</v>
      </c>
      <c r="I20" s="74">
        <f t="shared" si="11"/>
        <v>29003242.720988713</v>
      </c>
      <c r="J20" s="74">
        <f t="shared" si="12"/>
        <v>-505041.63355674222</v>
      </c>
      <c r="K20" s="74">
        <f t="shared" si="9"/>
        <v>106058.74304691586</v>
      </c>
      <c r="L20" s="75">
        <f t="shared" si="4"/>
        <v>-35497.247278377414</v>
      </c>
      <c r="M20" s="77"/>
      <c r="N20" s="52"/>
      <c r="O20" s="52"/>
    </row>
    <row r="21" spans="1:15" s="40" customFormat="1" x14ac:dyDescent="0.2">
      <c r="A21" s="323">
        <v>43708</v>
      </c>
      <c r="B21" s="324">
        <f t="shared" si="13"/>
        <v>32459112.789999999</v>
      </c>
      <c r="C21" s="324">
        <f t="shared" si="14"/>
        <v>32459112.789999999</v>
      </c>
      <c r="D21" s="74">
        <f t="shared" si="10"/>
        <v>491804.7392424242</v>
      </c>
      <c r="E21" s="170">
        <f t="shared" si="15"/>
        <v>660839.25009184063</v>
      </c>
      <c r="F21" s="74">
        <f t="shared" si="8"/>
        <v>-3442633.1746969693</v>
      </c>
      <c r="G21" s="170">
        <f t="shared" si="6"/>
        <v>-4116709.3191031273</v>
      </c>
      <c r="H21" s="74">
        <f t="shared" si="11"/>
        <v>29016479.615303028</v>
      </c>
      <c r="I21" s="74">
        <f t="shared" si="11"/>
        <v>28342403.47089687</v>
      </c>
      <c r="J21" s="74">
        <f t="shared" si="12"/>
        <v>-674076.14440615848</v>
      </c>
      <c r="K21" s="74">
        <f t="shared" si="9"/>
        <v>141555.99032529327</v>
      </c>
      <c r="L21" s="75">
        <f t="shared" si="4"/>
        <v>-35497.247278377414</v>
      </c>
      <c r="M21" s="77"/>
      <c r="N21" s="150"/>
      <c r="O21" s="52"/>
    </row>
    <row r="22" spans="1:15" s="40" customFormat="1" x14ac:dyDescent="0.2">
      <c r="A22" s="323">
        <v>43738</v>
      </c>
      <c r="B22" s="74">
        <f t="shared" ref="B22:B32" si="16">B21</f>
        <v>32459112.789999999</v>
      </c>
      <c r="C22" s="324">
        <f t="shared" si="14"/>
        <v>32459112.789999999</v>
      </c>
      <c r="D22" s="74">
        <f t="shared" si="10"/>
        <v>491804.7392424242</v>
      </c>
      <c r="E22" s="170">
        <f t="shared" si="15"/>
        <v>660839.25009184063</v>
      </c>
      <c r="F22" s="74">
        <f t="shared" si="8"/>
        <v>-3934437.9139393936</v>
      </c>
      <c r="G22" s="170">
        <f t="shared" si="6"/>
        <v>-4777548.5691949679</v>
      </c>
      <c r="H22" s="74">
        <f t="shared" si="11"/>
        <v>28524674.876060605</v>
      </c>
      <c r="I22" s="74">
        <f>C22+G22</f>
        <v>27681564.22080503</v>
      </c>
      <c r="J22" s="74">
        <f t="shared" si="12"/>
        <v>-843110.65525557473</v>
      </c>
      <c r="K22" s="74">
        <f t="shared" si="9"/>
        <v>177053.23760367068</v>
      </c>
      <c r="L22" s="75">
        <f t="shared" si="4"/>
        <v>-35497.247278377414</v>
      </c>
      <c r="M22" s="77"/>
      <c r="N22" s="52"/>
      <c r="O22" s="52"/>
    </row>
    <row r="23" spans="1:15" s="40" customFormat="1" x14ac:dyDescent="0.2">
      <c r="A23" s="323">
        <v>43769</v>
      </c>
      <c r="B23" s="74">
        <f t="shared" si="16"/>
        <v>32459112.789999999</v>
      </c>
      <c r="C23" s="324">
        <f t="shared" si="14"/>
        <v>32459112.789999999</v>
      </c>
      <c r="D23" s="74">
        <f t="shared" si="10"/>
        <v>491804.7392424242</v>
      </c>
      <c r="E23" s="170">
        <f t="shared" si="15"/>
        <v>660839.25009184063</v>
      </c>
      <c r="F23" s="74">
        <f t="shared" si="8"/>
        <v>-4426242.6531818174</v>
      </c>
      <c r="G23" s="170">
        <f t="shared" si="6"/>
        <v>-5438387.8192868084</v>
      </c>
      <c r="H23" s="74">
        <f t="shared" si="11"/>
        <v>28032870.136818182</v>
      </c>
      <c r="I23" s="74">
        <f t="shared" si="11"/>
        <v>27020724.970713191</v>
      </c>
      <c r="J23" s="74">
        <f t="shared" si="12"/>
        <v>-1012145.166104991</v>
      </c>
      <c r="K23" s="74">
        <f t="shared" si="9"/>
        <v>212550.4848820481</v>
      </c>
      <c r="L23" s="75">
        <f t="shared" si="4"/>
        <v>-35497.247278377414</v>
      </c>
      <c r="M23" s="77"/>
      <c r="N23" s="52"/>
      <c r="O23" s="52"/>
    </row>
    <row r="24" spans="1:15" s="40" customFormat="1" x14ac:dyDescent="0.2">
      <c r="A24" s="323">
        <v>43799</v>
      </c>
      <c r="B24" s="74">
        <f t="shared" si="16"/>
        <v>32459112.789999999</v>
      </c>
      <c r="C24" s="324">
        <f t="shared" si="14"/>
        <v>32459112.789999999</v>
      </c>
      <c r="D24" s="74">
        <f t="shared" si="10"/>
        <v>491804.7392424242</v>
      </c>
      <c r="E24" s="170">
        <f t="shared" si="15"/>
        <v>660839.25009184063</v>
      </c>
      <c r="F24" s="74">
        <f t="shared" si="8"/>
        <v>-4918047.3924242416</v>
      </c>
      <c r="G24" s="170">
        <f t="shared" si="6"/>
        <v>-6099227.0693786489</v>
      </c>
      <c r="H24" s="74">
        <f t="shared" si="11"/>
        <v>27541065.397575758</v>
      </c>
      <c r="I24" s="74">
        <f t="shared" si="11"/>
        <v>26359885.720621351</v>
      </c>
      <c r="J24" s="74">
        <f t="shared" si="12"/>
        <v>-1181179.6769544072</v>
      </c>
      <c r="K24" s="74">
        <f t="shared" si="9"/>
        <v>248047.73216042551</v>
      </c>
      <c r="L24" s="75">
        <f t="shared" si="4"/>
        <v>-35497.247278377414</v>
      </c>
      <c r="M24" s="77"/>
      <c r="N24" s="52"/>
      <c r="O24" s="52"/>
    </row>
    <row r="25" spans="1:15" s="40" customFormat="1" x14ac:dyDescent="0.2">
      <c r="A25" s="323">
        <v>43830</v>
      </c>
      <c r="B25" s="74">
        <f t="shared" si="16"/>
        <v>32459112.789999999</v>
      </c>
      <c r="C25" s="324">
        <f t="shared" si="14"/>
        <v>32459112.789999999</v>
      </c>
      <c r="D25" s="74">
        <f t="shared" si="10"/>
        <v>491804.7392424242</v>
      </c>
      <c r="E25" s="170">
        <f t="shared" si="15"/>
        <v>660839.25009184063</v>
      </c>
      <c r="F25" s="74">
        <f t="shared" si="8"/>
        <v>-5409852.1316666659</v>
      </c>
      <c r="G25" s="170">
        <f t="shared" si="6"/>
        <v>-6760066.3194704894</v>
      </c>
      <c r="H25" s="74">
        <f t="shared" si="11"/>
        <v>27049260.658333331</v>
      </c>
      <c r="I25" s="74">
        <f t="shared" si="11"/>
        <v>25699046.470529512</v>
      </c>
      <c r="J25" s="74">
        <f t="shared" si="12"/>
        <v>-1350214.1878038198</v>
      </c>
      <c r="K25" s="74">
        <f t="shared" si="9"/>
        <v>283544.97943880217</v>
      </c>
      <c r="L25" s="75">
        <f t="shared" si="4"/>
        <v>-35497.247278376657</v>
      </c>
      <c r="M25" s="77"/>
      <c r="N25" s="52"/>
      <c r="O25" s="52"/>
    </row>
    <row r="26" spans="1:15" s="40" customFormat="1" x14ac:dyDescent="0.2">
      <c r="A26" s="323">
        <v>43861</v>
      </c>
      <c r="B26" s="74">
        <f t="shared" si="16"/>
        <v>32459112.789999999</v>
      </c>
      <c r="C26" s="324">
        <f t="shared" si="14"/>
        <v>32459112.789999999</v>
      </c>
      <c r="D26" s="74">
        <f>+C26*$C$6/12</f>
        <v>901642.02194444428</v>
      </c>
      <c r="E26" s="170">
        <f t="shared" si="15"/>
        <v>660839.25009184063</v>
      </c>
      <c r="F26" s="74">
        <f t="shared" si="8"/>
        <v>-6311494.1536111105</v>
      </c>
      <c r="G26" s="170">
        <f t="shared" si="6"/>
        <v>-7420905.5695623299</v>
      </c>
      <c r="H26" s="74">
        <f t="shared" si="11"/>
        <v>26147618.63638889</v>
      </c>
      <c r="I26" s="74">
        <f t="shared" si="11"/>
        <v>25038207.220437668</v>
      </c>
      <c r="J26" s="74">
        <f t="shared" si="12"/>
        <v>-1109411.4159512222</v>
      </c>
      <c r="K26" s="74">
        <f t="shared" si="9"/>
        <v>232976.39734975665</v>
      </c>
      <c r="L26" s="75">
        <f t="shared" si="4"/>
        <v>50568.582089045522</v>
      </c>
      <c r="M26" s="77"/>
    </row>
    <row r="27" spans="1:15" s="40" customFormat="1" x14ac:dyDescent="0.2">
      <c r="A27" s="323">
        <v>43890</v>
      </c>
      <c r="B27" s="74">
        <f t="shared" si="16"/>
        <v>32459112.789999999</v>
      </c>
      <c r="C27" s="324">
        <f t="shared" si="14"/>
        <v>32459112.789999999</v>
      </c>
      <c r="D27" s="74">
        <f t="shared" ref="D27:D36" si="17">+C27*$C$6/12</f>
        <v>901642.02194444428</v>
      </c>
      <c r="E27" s="170">
        <f t="shared" si="15"/>
        <v>660839.25009184063</v>
      </c>
      <c r="F27" s="74">
        <f t="shared" si="8"/>
        <v>-7213136.1755555551</v>
      </c>
      <c r="G27" s="170">
        <f t="shared" si="6"/>
        <v>-8081744.8196541704</v>
      </c>
      <c r="H27" s="74">
        <f t="shared" si="11"/>
        <v>25245976.614444442</v>
      </c>
      <c r="I27" s="74">
        <f t="shared" si="11"/>
        <v>24377367.970345829</v>
      </c>
      <c r="J27" s="74">
        <f t="shared" si="12"/>
        <v>-868608.64409861341</v>
      </c>
      <c r="K27" s="74">
        <f t="shared" si="9"/>
        <v>182407.8152607088</v>
      </c>
      <c r="L27" s="75">
        <f t="shared" si="4"/>
        <v>50568.58208904785</v>
      </c>
      <c r="M27" s="77"/>
      <c r="N27" s="52"/>
      <c r="O27" s="76"/>
    </row>
    <row r="28" spans="1:15" s="40" customFormat="1" x14ac:dyDescent="0.2">
      <c r="A28" s="323">
        <v>43921</v>
      </c>
      <c r="B28" s="74">
        <f t="shared" si="16"/>
        <v>32459112.789999999</v>
      </c>
      <c r="C28" s="324">
        <f t="shared" si="14"/>
        <v>32459112.789999999</v>
      </c>
      <c r="D28" s="74">
        <f t="shared" si="17"/>
        <v>901642.02194444428</v>
      </c>
      <c r="E28" s="170">
        <f t="shared" si="15"/>
        <v>660839.25009184063</v>
      </c>
      <c r="F28" s="74">
        <f t="shared" si="8"/>
        <v>-8114778.1974999998</v>
      </c>
      <c r="G28" s="170">
        <f t="shared" si="6"/>
        <v>-8742584.0697460119</v>
      </c>
      <c r="H28" s="74">
        <f t="shared" si="11"/>
        <v>24344334.592500001</v>
      </c>
      <c r="I28" s="74">
        <f t="shared" si="11"/>
        <v>23716528.720253989</v>
      </c>
      <c r="J28" s="74">
        <f t="shared" si="12"/>
        <v>-627805.87224601209</v>
      </c>
      <c r="K28" s="74">
        <f t="shared" si="9"/>
        <v>131839.23317166255</v>
      </c>
      <c r="L28" s="75">
        <f t="shared" si="4"/>
        <v>50568.582089046249</v>
      </c>
      <c r="M28" s="77"/>
      <c r="N28" s="76"/>
      <c r="O28" s="76"/>
    </row>
    <row r="29" spans="1:15" s="40" customFormat="1" x14ac:dyDescent="0.2">
      <c r="A29" s="323">
        <v>43951</v>
      </c>
      <c r="B29" s="74">
        <f t="shared" si="16"/>
        <v>32459112.789999999</v>
      </c>
      <c r="C29" s="324">
        <f t="shared" si="14"/>
        <v>32459112.789999999</v>
      </c>
      <c r="D29" s="74">
        <f t="shared" si="17"/>
        <v>901642.02194444428</v>
      </c>
      <c r="E29" s="170">
        <f t="shared" si="15"/>
        <v>660839.25009184063</v>
      </c>
      <c r="F29" s="74">
        <f t="shared" si="8"/>
        <v>-9016420.2194444444</v>
      </c>
      <c r="G29" s="170">
        <f t="shared" si="6"/>
        <v>-9403423.3198378533</v>
      </c>
      <c r="H29" s="74">
        <f>B29+F29</f>
        <v>23442692.570555553</v>
      </c>
      <c r="I29" s="74">
        <f t="shared" si="11"/>
        <v>23055689.470162146</v>
      </c>
      <c r="J29" s="74">
        <f t="shared" si="12"/>
        <v>-387003.10039340705</v>
      </c>
      <c r="K29" s="74">
        <f t="shared" si="9"/>
        <v>81270.65108261547</v>
      </c>
      <c r="L29" s="75">
        <f t="shared" si="4"/>
        <v>50568.582089047079</v>
      </c>
      <c r="M29" s="77"/>
      <c r="N29" s="52"/>
      <c r="O29" s="76"/>
    </row>
    <row r="30" spans="1:15" s="40" customFormat="1" x14ac:dyDescent="0.2">
      <c r="A30" s="326">
        <v>43982</v>
      </c>
      <c r="B30" s="259">
        <f t="shared" si="16"/>
        <v>32459112.789999999</v>
      </c>
      <c r="C30" s="259">
        <f t="shared" si="14"/>
        <v>32459112.789999999</v>
      </c>
      <c r="D30" s="259">
        <f t="shared" si="17"/>
        <v>901642.02194444428</v>
      </c>
      <c r="E30" s="259">
        <f t="shared" si="15"/>
        <v>660839.25009184063</v>
      </c>
      <c r="F30" s="259">
        <f t="shared" si="8"/>
        <v>-9918062.241388889</v>
      </c>
      <c r="G30" s="260">
        <f t="shared" si="6"/>
        <v>-10064262.569929695</v>
      </c>
      <c r="H30" s="259">
        <f t="shared" ref="H30:H45" si="18">B30+F30</f>
        <v>22541050.548611112</v>
      </c>
      <c r="I30" s="259">
        <f t="shared" si="11"/>
        <v>22394850.220070302</v>
      </c>
      <c r="J30" s="259">
        <f t="shared" si="12"/>
        <v>-146200.32854080945</v>
      </c>
      <c r="K30" s="259">
        <f t="shared" si="9"/>
        <v>30702.068993569985</v>
      </c>
      <c r="L30" s="261">
        <f t="shared" si="4"/>
        <v>50568.582089045485</v>
      </c>
      <c r="M30" s="77"/>
      <c r="N30" s="52"/>
      <c r="O30" s="76"/>
    </row>
    <row r="31" spans="1:15" s="40" customFormat="1" x14ac:dyDescent="0.2">
      <c r="A31" s="326">
        <v>44012</v>
      </c>
      <c r="B31" s="259">
        <f t="shared" si="16"/>
        <v>32459112.789999999</v>
      </c>
      <c r="C31" s="259">
        <f t="shared" si="14"/>
        <v>32459112.789999999</v>
      </c>
      <c r="D31" s="259">
        <f t="shared" si="17"/>
        <v>901642.02194444428</v>
      </c>
      <c r="E31" s="259">
        <f t="shared" si="15"/>
        <v>660839.25009184063</v>
      </c>
      <c r="F31" s="259">
        <f t="shared" si="8"/>
        <v>-10819704.263333334</v>
      </c>
      <c r="G31" s="260">
        <f t="shared" si="6"/>
        <v>-10725101.820021536</v>
      </c>
      <c r="H31" s="259">
        <f t="shared" si="18"/>
        <v>21639408.526666664</v>
      </c>
      <c r="I31" s="259">
        <f t="shared" si="11"/>
        <v>21734010.969978463</v>
      </c>
      <c r="J31" s="259">
        <f t="shared" si="12"/>
        <v>94602.443311799318</v>
      </c>
      <c r="K31" s="259">
        <f t="shared" si="9"/>
        <v>-19866.513095477854</v>
      </c>
      <c r="L31" s="261">
        <f t="shared" si="4"/>
        <v>50568.582089047835</v>
      </c>
      <c r="M31" s="76"/>
      <c r="O31" s="76"/>
    </row>
    <row r="32" spans="1:15" s="40" customFormat="1" x14ac:dyDescent="0.2">
      <c r="A32" s="326">
        <v>44043</v>
      </c>
      <c r="B32" s="259">
        <f t="shared" si="16"/>
        <v>32459112.789999999</v>
      </c>
      <c r="C32" s="259">
        <f t="shared" si="14"/>
        <v>32459112.789999999</v>
      </c>
      <c r="D32" s="259">
        <f t="shared" si="17"/>
        <v>901642.02194444428</v>
      </c>
      <c r="E32" s="259">
        <f t="shared" si="15"/>
        <v>660839.25009184063</v>
      </c>
      <c r="F32" s="259">
        <f t="shared" si="8"/>
        <v>-11721346.285277778</v>
      </c>
      <c r="G32" s="260">
        <f t="shared" si="6"/>
        <v>-11385941.070113378</v>
      </c>
      <c r="H32" s="259">
        <f t="shared" si="18"/>
        <v>20737766.504722223</v>
      </c>
      <c r="I32" s="259">
        <f t="shared" si="11"/>
        <v>21073171.719886623</v>
      </c>
      <c r="J32" s="259">
        <f t="shared" si="12"/>
        <v>335405.21516440064</v>
      </c>
      <c r="K32" s="259">
        <f t="shared" si="9"/>
        <v>-70435.095184524136</v>
      </c>
      <c r="L32" s="261">
        <f t="shared" si="4"/>
        <v>50568.582089046278</v>
      </c>
      <c r="M32" s="76"/>
      <c r="N32" s="76"/>
      <c r="O32" s="76"/>
    </row>
    <row r="33" spans="1:15" s="40" customFormat="1" x14ac:dyDescent="0.2">
      <c r="A33" s="326">
        <v>44074</v>
      </c>
      <c r="B33" s="259">
        <f t="shared" ref="B33:B46" si="19">B32</f>
        <v>32459112.789999999</v>
      </c>
      <c r="C33" s="259">
        <f t="shared" si="14"/>
        <v>32459112.789999999</v>
      </c>
      <c r="D33" s="259">
        <f t="shared" si="17"/>
        <v>901642.02194444428</v>
      </c>
      <c r="E33" s="259">
        <f t="shared" si="15"/>
        <v>660839.25009184063</v>
      </c>
      <c r="F33" s="259">
        <f t="shared" si="8"/>
        <v>-12622988.307222223</v>
      </c>
      <c r="G33" s="260">
        <f t="shared" si="6"/>
        <v>-12046780.320205219</v>
      </c>
      <c r="H33" s="259">
        <f t="shared" si="18"/>
        <v>19836124.482777774</v>
      </c>
      <c r="I33" s="259">
        <f t="shared" si="11"/>
        <v>20412332.46979478</v>
      </c>
      <c r="J33" s="259">
        <f t="shared" si="12"/>
        <v>576207.98701700568</v>
      </c>
      <c r="K33" s="259">
        <f t="shared" si="9"/>
        <v>-121003.67727357119</v>
      </c>
      <c r="L33" s="261">
        <f t="shared" si="4"/>
        <v>50568.58208904705</v>
      </c>
      <c r="M33" s="76"/>
      <c r="N33" s="76"/>
      <c r="O33" s="76"/>
    </row>
    <row r="34" spans="1:15" s="40" customFormat="1" x14ac:dyDescent="0.2">
      <c r="A34" s="326">
        <v>44104</v>
      </c>
      <c r="B34" s="259">
        <f t="shared" si="19"/>
        <v>32459112.789999999</v>
      </c>
      <c r="C34" s="259">
        <f t="shared" si="14"/>
        <v>32459112.789999999</v>
      </c>
      <c r="D34" s="259">
        <f t="shared" si="17"/>
        <v>901642.02194444428</v>
      </c>
      <c r="E34" s="259">
        <f t="shared" si="15"/>
        <v>660839.25009184063</v>
      </c>
      <c r="F34" s="259">
        <f t="shared" si="8"/>
        <v>-13524630.329166668</v>
      </c>
      <c r="G34" s="260">
        <f t="shared" si="6"/>
        <v>-12707619.570297061</v>
      </c>
      <c r="H34" s="259">
        <f t="shared" si="18"/>
        <v>18934482.460833333</v>
      </c>
      <c r="I34" s="259">
        <f t="shared" si="11"/>
        <v>19751493.219702937</v>
      </c>
      <c r="J34" s="259">
        <f t="shared" si="12"/>
        <v>817010.75886960328</v>
      </c>
      <c r="K34" s="259">
        <f t="shared" si="9"/>
        <v>-171572.25936261669</v>
      </c>
      <c r="L34" s="261">
        <f t="shared" si="4"/>
        <v>50568.582089045507</v>
      </c>
      <c r="M34" s="76"/>
      <c r="N34" s="76"/>
      <c r="O34" s="76"/>
    </row>
    <row r="35" spans="1:15" s="40" customFormat="1" x14ac:dyDescent="0.2">
      <c r="A35" s="326">
        <v>44135</v>
      </c>
      <c r="B35" s="259">
        <f t="shared" si="19"/>
        <v>32459112.789999999</v>
      </c>
      <c r="C35" s="259">
        <f t="shared" si="14"/>
        <v>32459112.789999999</v>
      </c>
      <c r="D35" s="259">
        <f t="shared" si="17"/>
        <v>901642.02194444428</v>
      </c>
      <c r="E35" s="259">
        <f t="shared" si="15"/>
        <v>660839.25009184063</v>
      </c>
      <c r="F35" s="259">
        <f t="shared" si="8"/>
        <v>-14426272.351111112</v>
      </c>
      <c r="G35" s="260">
        <f t="shared" si="6"/>
        <v>-13368458.820388902</v>
      </c>
      <c r="H35" s="259">
        <f t="shared" si="18"/>
        <v>18032840.438888885</v>
      </c>
      <c r="I35" s="259">
        <f t="shared" si="11"/>
        <v>19090653.969611097</v>
      </c>
      <c r="J35" s="259">
        <f t="shared" si="12"/>
        <v>1057813.530722212</v>
      </c>
      <c r="K35" s="259">
        <f t="shared" si="9"/>
        <v>-222140.84145166451</v>
      </c>
      <c r="L35" s="261">
        <f t="shared" si="4"/>
        <v>50568.582089047821</v>
      </c>
      <c r="M35" s="76"/>
      <c r="N35" s="76"/>
      <c r="O35" s="76"/>
    </row>
    <row r="36" spans="1:15" s="40" customFormat="1" x14ac:dyDescent="0.2">
      <c r="A36" s="326">
        <v>44165</v>
      </c>
      <c r="B36" s="259">
        <f t="shared" si="19"/>
        <v>32459112.789999999</v>
      </c>
      <c r="C36" s="259">
        <f t="shared" si="14"/>
        <v>32459112.789999999</v>
      </c>
      <c r="D36" s="259">
        <f t="shared" si="17"/>
        <v>901642.02194444428</v>
      </c>
      <c r="E36" s="259">
        <f t="shared" si="15"/>
        <v>660839.25009184063</v>
      </c>
      <c r="F36" s="259">
        <f t="shared" si="8"/>
        <v>-15327914.373055557</v>
      </c>
      <c r="G36" s="260">
        <f t="shared" si="6"/>
        <v>-14029298.070480743</v>
      </c>
      <c r="H36" s="259">
        <f t="shared" si="18"/>
        <v>17131198.416944444</v>
      </c>
      <c r="I36" s="259">
        <f t="shared" si="11"/>
        <v>18429814.719519258</v>
      </c>
      <c r="J36" s="259">
        <f t="shared" si="12"/>
        <v>1298616.3025748134</v>
      </c>
      <c r="K36" s="259">
        <f t="shared" si="9"/>
        <v>-272709.42354071082</v>
      </c>
      <c r="L36" s="261">
        <f t="shared" si="4"/>
        <v>50568.582089046307</v>
      </c>
      <c r="M36" s="76"/>
      <c r="N36" s="76"/>
      <c r="O36" s="76"/>
    </row>
    <row r="37" spans="1:15" s="40" customFormat="1" x14ac:dyDescent="0.2">
      <c r="A37" s="326">
        <v>44196</v>
      </c>
      <c r="B37" s="259">
        <f t="shared" si="19"/>
        <v>32459112.789999999</v>
      </c>
      <c r="C37" s="259">
        <f t="shared" si="14"/>
        <v>32459112.789999999</v>
      </c>
      <c r="D37" s="259">
        <f>+C37*$C$6/12</f>
        <v>901642.02194444428</v>
      </c>
      <c r="E37" s="259">
        <f t="shared" si="15"/>
        <v>660839.25009184063</v>
      </c>
      <c r="F37" s="259">
        <f t="shared" si="8"/>
        <v>-16229556.395000001</v>
      </c>
      <c r="G37" s="260">
        <f t="shared" si="6"/>
        <v>-14690137.320572585</v>
      </c>
      <c r="H37" s="259">
        <f t="shared" si="18"/>
        <v>16229556.394999998</v>
      </c>
      <c r="I37" s="259">
        <f t="shared" si="11"/>
        <v>17768975.469427414</v>
      </c>
      <c r="J37" s="259">
        <f t="shared" si="12"/>
        <v>1539419.0744274165</v>
      </c>
      <c r="K37" s="259">
        <f t="shared" si="9"/>
        <v>-323278.00562975748</v>
      </c>
      <c r="L37" s="261">
        <f t="shared" si="4"/>
        <v>50568.582089046657</v>
      </c>
      <c r="M37" s="76"/>
      <c r="N37" s="76"/>
      <c r="O37" s="76"/>
    </row>
    <row r="38" spans="1:15" s="40" customFormat="1" x14ac:dyDescent="0.2">
      <c r="A38" s="326">
        <v>44227</v>
      </c>
      <c r="B38" s="259">
        <f t="shared" si="19"/>
        <v>32459112.789999999</v>
      </c>
      <c r="C38" s="259">
        <f t="shared" si="14"/>
        <v>32459112.789999999</v>
      </c>
      <c r="D38" s="259">
        <f>B38*$D$6/12</f>
        <v>901642.02194444428</v>
      </c>
      <c r="E38" s="259">
        <f t="shared" si="15"/>
        <v>660839.25009184063</v>
      </c>
      <c r="F38" s="259">
        <f t="shared" si="8"/>
        <v>-17131198.416944444</v>
      </c>
      <c r="G38" s="260">
        <f t="shared" si="6"/>
        <v>-15350976.570664426</v>
      </c>
      <c r="H38" s="259">
        <f t="shared" si="18"/>
        <v>15327914.373055555</v>
      </c>
      <c r="I38" s="259">
        <f t="shared" si="11"/>
        <v>17108136.219335571</v>
      </c>
      <c r="J38" s="259">
        <f t="shared" si="12"/>
        <v>1780221.846280016</v>
      </c>
      <c r="K38" s="259">
        <f t="shared" si="9"/>
        <v>-373846.58771880332</v>
      </c>
      <c r="L38" s="261">
        <f t="shared" si="4"/>
        <v>50568.582089045842</v>
      </c>
      <c r="M38" s="76"/>
      <c r="N38" s="76"/>
      <c r="O38" s="76"/>
    </row>
    <row r="39" spans="1:15" s="40" customFormat="1" x14ac:dyDescent="0.2">
      <c r="A39" s="326">
        <v>44255</v>
      </c>
      <c r="B39" s="259">
        <f t="shared" si="19"/>
        <v>32459112.789999999</v>
      </c>
      <c r="C39" s="259">
        <f t="shared" si="14"/>
        <v>32459112.789999999</v>
      </c>
      <c r="D39" s="259">
        <f t="shared" ref="D39:D45" si="20">B39*$D$6/12</f>
        <v>901642.02194444428</v>
      </c>
      <c r="E39" s="259">
        <f t="shared" si="15"/>
        <v>660839.25009184063</v>
      </c>
      <c r="F39" s="259">
        <f t="shared" si="8"/>
        <v>-18032840.438888889</v>
      </c>
      <c r="G39" s="260">
        <f t="shared" si="6"/>
        <v>-16011815.820756268</v>
      </c>
      <c r="H39" s="259">
        <f t="shared" si="18"/>
        <v>14426272.35111111</v>
      </c>
      <c r="I39" s="259">
        <f t="shared" si="11"/>
        <v>16447296.969243731</v>
      </c>
      <c r="J39" s="259">
        <f t="shared" si="12"/>
        <v>2021024.618132621</v>
      </c>
      <c r="K39" s="259">
        <f t="shared" si="9"/>
        <v>-424415.16980785038</v>
      </c>
      <c r="L39" s="261">
        <f t="shared" si="4"/>
        <v>50568.582089047064</v>
      </c>
      <c r="M39" s="76"/>
      <c r="N39" s="76"/>
      <c r="O39" s="76"/>
    </row>
    <row r="40" spans="1:15" s="40" customFormat="1" x14ac:dyDescent="0.2">
      <c r="A40" s="326">
        <v>44286</v>
      </c>
      <c r="B40" s="259">
        <f t="shared" si="19"/>
        <v>32459112.789999999</v>
      </c>
      <c r="C40" s="259">
        <f t="shared" si="14"/>
        <v>32459112.789999999</v>
      </c>
      <c r="D40" s="259">
        <f t="shared" si="20"/>
        <v>901642.02194444428</v>
      </c>
      <c r="E40" s="259">
        <f t="shared" si="15"/>
        <v>660839.25009184063</v>
      </c>
      <c r="F40" s="259">
        <f t="shared" si="8"/>
        <v>-18934482.460833333</v>
      </c>
      <c r="G40" s="260">
        <f t="shared" si="6"/>
        <v>-16672655.070848109</v>
      </c>
      <c r="H40" s="259">
        <f t="shared" si="18"/>
        <v>13524630.329166666</v>
      </c>
      <c r="I40" s="259">
        <f t="shared" si="11"/>
        <v>15786457.71915189</v>
      </c>
      <c r="J40" s="259">
        <f t="shared" si="12"/>
        <v>2261827.3899852242</v>
      </c>
      <c r="K40" s="259">
        <f t="shared" si="9"/>
        <v>-474983.7518968971</v>
      </c>
      <c r="L40" s="261">
        <f t="shared" si="4"/>
        <v>50568.582089046715</v>
      </c>
      <c r="M40" s="76"/>
      <c r="N40" s="76"/>
      <c r="O40" s="76"/>
    </row>
    <row r="41" spans="1:15" s="40" customFormat="1" x14ac:dyDescent="0.2">
      <c r="A41" s="326">
        <v>44316</v>
      </c>
      <c r="B41" s="259">
        <f t="shared" si="19"/>
        <v>32459112.789999999</v>
      </c>
      <c r="C41" s="259">
        <f t="shared" si="14"/>
        <v>32459112.789999999</v>
      </c>
      <c r="D41" s="259">
        <f t="shared" si="20"/>
        <v>901642.02194444428</v>
      </c>
      <c r="E41" s="259">
        <f t="shared" si="15"/>
        <v>660839.25009184063</v>
      </c>
      <c r="F41" s="259">
        <f t="shared" si="8"/>
        <v>-19836124.482777778</v>
      </c>
      <c r="G41" s="260">
        <f t="shared" si="6"/>
        <v>-17333494.320939951</v>
      </c>
      <c r="H41" s="259">
        <f t="shared" si="18"/>
        <v>12622988.307222221</v>
      </c>
      <c r="I41" s="259">
        <f t="shared" si="11"/>
        <v>15125618.469060048</v>
      </c>
      <c r="J41" s="259">
        <f t="shared" si="12"/>
        <v>2502630.1618378274</v>
      </c>
      <c r="K41" s="259">
        <f t="shared" si="9"/>
        <v>-525552.3339859437</v>
      </c>
      <c r="L41" s="261">
        <f t="shared" si="4"/>
        <v>50568.582089046598</v>
      </c>
      <c r="M41" s="76"/>
      <c r="N41" s="76"/>
      <c r="O41" s="76"/>
    </row>
    <row r="42" spans="1:15" s="40" customFormat="1" x14ac:dyDescent="0.2">
      <c r="A42" s="323">
        <v>44347</v>
      </c>
      <c r="B42" s="74">
        <f t="shared" si="19"/>
        <v>32459112.789999999</v>
      </c>
      <c r="C42" s="324">
        <f t="shared" si="14"/>
        <v>32459112.789999999</v>
      </c>
      <c r="D42" s="74">
        <f t="shared" si="20"/>
        <v>901642.02194444428</v>
      </c>
      <c r="E42" s="170">
        <f t="shared" si="15"/>
        <v>660839.25009184063</v>
      </c>
      <c r="F42" s="74">
        <f t="shared" si="8"/>
        <v>-20737766.504722223</v>
      </c>
      <c r="G42" s="170">
        <f t="shared" si="6"/>
        <v>-17994333.57103179</v>
      </c>
      <c r="H42" s="74">
        <f t="shared" si="18"/>
        <v>11721346.285277776</v>
      </c>
      <c r="I42" s="74">
        <f t="shared" si="11"/>
        <v>14464779.218968209</v>
      </c>
      <c r="J42" s="74">
        <f t="shared" si="12"/>
        <v>2743432.9336904325</v>
      </c>
      <c r="K42" s="74">
        <f t="shared" si="9"/>
        <v>-576120.91607499076</v>
      </c>
      <c r="L42" s="75">
        <f t="shared" si="4"/>
        <v>50568.582089047064</v>
      </c>
      <c r="M42" s="76"/>
      <c r="N42" s="76"/>
      <c r="O42" s="76"/>
    </row>
    <row r="43" spans="1:15" s="40" customFormat="1" x14ac:dyDescent="0.2">
      <c r="A43" s="323">
        <v>44377</v>
      </c>
      <c r="B43" s="74">
        <f t="shared" si="19"/>
        <v>32459112.789999999</v>
      </c>
      <c r="C43" s="324">
        <f t="shared" si="14"/>
        <v>32459112.789999999</v>
      </c>
      <c r="D43" s="74">
        <f t="shared" si="20"/>
        <v>901642.02194444428</v>
      </c>
      <c r="E43" s="170">
        <f t="shared" si="15"/>
        <v>660839.25009184063</v>
      </c>
      <c r="F43" s="74">
        <f t="shared" si="8"/>
        <v>-21639408.526666667</v>
      </c>
      <c r="G43" s="170">
        <f t="shared" si="6"/>
        <v>-18655172.82112363</v>
      </c>
      <c r="H43" s="74">
        <f t="shared" si="18"/>
        <v>10819704.263333332</v>
      </c>
      <c r="I43" s="74">
        <f t="shared" si="11"/>
        <v>13803939.968876369</v>
      </c>
      <c r="J43" s="74">
        <f t="shared" si="12"/>
        <v>2984235.7055430375</v>
      </c>
      <c r="K43" s="74">
        <f t="shared" si="9"/>
        <v>-626689.49816403782</v>
      </c>
      <c r="L43" s="75">
        <f t="shared" si="4"/>
        <v>50568.582089047064</v>
      </c>
      <c r="M43" s="76"/>
      <c r="N43" s="76"/>
      <c r="O43" s="76"/>
    </row>
    <row r="44" spans="1:15" s="40" customFormat="1" x14ac:dyDescent="0.2">
      <c r="A44" s="323">
        <v>44408</v>
      </c>
      <c r="B44" s="74">
        <f t="shared" si="19"/>
        <v>32459112.789999999</v>
      </c>
      <c r="C44" s="324">
        <f t="shared" si="14"/>
        <v>32459112.789999999</v>
      </c>
      <c r="D44" s="74">
        <f t="shared" si="20"/>
        <v>901642.02194444428</v>
      </c>
      <c r="E44" s="170">
        <f t="shared" si="15"/>
        <v>660839.25009184063</v>
      </c>
      <c r="F44" s="74">
        <f t="shared" si="8"/>
        <v>-22541050.548611112</v>
      </c>
      <c r="G44" s="170">
        <f t="shared" si="6"/>
        <v>-19316012.071215469</v>
      </c>
      <c r="H44" s="74">
        <f t="shared" si="18"/>
        <v>9918062.2413888872</v>
      </c>
      <c r="I44" s="74">
        <f t="shared" si="11"/>
        <v>13143100.71878453</v>
      </c>
      <c r="J44" s="74">
        <f t="shared" si="12"/>
        <v>3225038.4773956425</v>
      </c>
      <c r="K44" s="74">
        <f t="shared" si="9"/>
        <v>-677258.08025308489</v>
      </c>
      <c r="L44" s="75">
        <f t="shared" si="4"/>
        <v>50568.582089047064</v>
      </c>
      <c r="M44" s="76"/>
      <c r="N44" s="76"/>
      <c r="O44" s="76"/>
    </row>
    <row r="45" spans="1:15" s="40" customFormat="1" x14ac:dyDescent="0.2">
      <c r="A45" s="323">
        <v>44439</v>
      </c>
      <c r="B45" s="74">
        <f t="shared" si="19"/>
        <v>32459112.789999999</v>
      </c>
      <c r="C45" s="324">
        <f t="shared" si="14"/>
        <v>32459112.789999999</v>
      </c>
      <c r="D45" s="74">
        <f t="shared" si="20"/>
        <v>901642.02194444428</v>
      </c>
      <c r="E45" s="170">
        <f t="shared" si="15"/>
        <v>660839.25009184063</v>
      </c>
      <c r="F45" s="74">
        <f t="shared" si="8"/>
        <v>-23442692.570555557</v>
      </c>
      <c r="G45" s="170">
        <f t="shared" si="6"/>
        <v>-19976851.321307309</v>
      </c>
      <c r="H45" s="74">
        <f t="shared" si="18"/>
        <v>9016420.2194444425</v>
      </c>
      <c r="I45" s="74">
        <f t="shared" si="11"/>
        <v>12482261.46869269</v>
      </c>
      <c r="J45" s="74">
        <f t="shared" si="12"/>
        <v>3465841.2492482476</v>
      </c>
      <c r="K45" s="74">
        <f t="shared" si="9"/>
        <v>-727826.66234213195</v>
      </c>
      <c r="L45" s="75">
        <f t="shared" si="4"/>
        <v>50568.582089047064</v>
      </c>
      <c r="M45" s="76"/>
      <c r="N45" s="76"/>
      <c r="O45" s="76"/>
    </row>
    <row r="46" spans="1:15" s="40" customFormat="1" x14ac:dyDescent="0.2">
      <c r="A46" s="323">
        <v>44469</v>
      </c>
      <c r="B46" s="74">
        <f t="shared" si="19"/>
        <v>32459112.789999999</v>
      </c>
      <c r="C46" s="324">
        <f t="shared" si="14"/>
        <v>32459112.789999999</v>
      </c>
      <c r="D46" s="74">
        <f t="shared" ref="D46:D49" si="21">B46*$D$6/12</f>
        <v>901642.02194444428</v>
      </c>
      <c r="E46" s="170">
        <f t="shared" si="15"/>
        <v>660839.25009184063</v>
      </c>
      <c r="F46" s="74">
        <f t="shared" si="8"/>
        <v>-24344334.592500001</v>
      </c>
      <c r="G46" s="170">
        <f t="shared" si="6"/>
        <v>-20637690.571399149</v>
      </c>
      <c r="H46" s="74">
        <f t="shared" si="11"/>
        <v>8114778.1974999979</v>
      </c>
      <c r="I46" s="74">
        <f t="shared" si="11"/>
        <v>11821422.218600851</v>
      </c>
      <c r="J46" s="74">
        <f t="shared" si="12"/>
        <v>3706644.0211008526</v>
      </c>
      <c r="K46" s="74">
        <f t="shared" si="9"/>
        <v>-778395.24443117902</v>
      </c>
      <c r="L46" s="75">
        <f t="shared" si="4"/>
        <v>50568.582089047064</v>
      </c>
      <c r="M46" s="76"/>
      <c r="N46" s="76"/>
      <c r="O46" s="76"/>
    </row>
    <row r="47" spans="1:15" s="40" customFormat="1" x14ac:dyDescent="0.2">
      <c r="A47" s="323">
        <v>44500</v>
      </c>
      <c r="B47" s="74">
        <f t="shared" ref="B47:B51" si="22">B46</f>
        <v>32459112.789999999</v>
      </c>
      <c r="C47" s="324">
        <f t="shared" si="14"/>
        <v>32459112.789999999</v>
      </c>
      <c r="D47" s="74">
        <f>B47*$D$6/12</f>
        <v>901642.02194444428</v>
      </c>
      <c r="E47" s="170">
        <f t="shared" si="15"/>
        <v>660839.25009184063</v>
      </c>
      <c r="F47" s="74">
        <f t="shared" si="8"/>
        <v>-25245976.614444446</v>
      </c>
      <c r="G47" s="170">
        <f t="shared" si="6"/>
        <v>-21298529.821490988</v>
      </c>
      <c r="H47" s="74">
        <f t="shared" si="11"/>
        <v>7213136.1755555533</v>
      </c>
      <c r="I47" s="74">
        <f t="shared" si="11"/>
        <v>11160582.968509011</v>
      </c>
      <c r="J47" s="74">
        <f t="shared" si="12"/>
        <v>3947446.7929534577</v>
      </c>
      <c r="K47" s="74">
        <f t="shared" si="9"/>
        <v>-828963.82652022608</v>
      </c>
      <c r="L47" s="75">
        <f t="shared" si="4"/>
        <v>50568.582089047064</v>
      </c>
      <c r="M47" s="76"/>
      <c r="N47" s="76"/>
      <c r="O47" s="76"/>
    </row>
    <row r="48" spans="1:15" s="40" customFormat="1" x14ac:dyDescent="0.2">
      <c r="A48" s="323">
        <v>44530</v>
      </c>
      <c r="B48" s="74">
        <f t="shared" si="22"/>
        <v>32459112.789999999</v>
      </c>
      <c r="C48" s="324">
        <f t="shared" si="14"/>
        <v>32459112.789999999</v>
      </c>
      <c r="D48" s="74">
        <f t="shared" si="21"/>
        <v>901642.02194444428</v>
      </c>
      <c r="E48" s="170">
        <f t="shared" si="15"/>
        <v>660839.25009184063</v>
      </c>
      <c r="F48" s="74">
        <f t="shared" si="8"/>
        <v>-26147618.63638889</v>
      </c>
      <c r="G48" s="170">
        <f t="shared" si="6"/>
        <v>-21959369.071582828</v>
      </c>
      <c r="H48" s="74">
        <f t="shared" si="11"/>
        <v>6311494.1536111087</v>
      </c>
      <c r="I48" s="74">
        <f t="shared" si="11"/>
        <v>10499743.718417171</v>
      </c>
      <c r="J48" s="74">
        <f t="shared" si="12"/>
        <v>4188249.5648060627</v>
      </c>
      <c r="K48" s="74">
        <f t="shared" si="9"/>
        <v>-879532.40860927314</v>
      </c>
      <c r="L48" s="75">
        <f t="shared" si="4"/>
        <v>50568.582089047064</v>
      </c>
      <c r="M48" s="76"/>
      <c r="N48" s="76"/>
      <c r="O48" s="76"/>
    </row>
    <row r="49" spans="1:15" s="40" customFormat="1" x14ac:dyDescent="0.2">
      <c r="A49" s="323">
        <v>44561</v>
      </c>
      <c r="B49" s="74">
        <f t="shared" si="22"/>
        <v>32459112.789999999</v>
      </c>
      <c r="C49" s="324">
        <f t="shared" si="14"/>
        <v>32459112.789999999</v>
      </c>
      <c r="D49" s="74">
        <f t="shared" si="21"/>
        <v>901642.02194444428</v>
      </c>
      <c r="E49" s="170">
        <f t="shared" si="15"/>
        <v>660839.25009184063</v>
      </c>
      <c r="F49" s="74">
        <f t="shared" si="8"/>
        <v>-27049260.658333335</v>
      </c>
      <c r="G49" s="170">
        <f t="shared" si="6"/>
        <v>-22620208.321674667</v>
      </c>
      <c r="H49" s="74">
        <f t="shared" si="11"/>
        <v>5409852.131666664</v>
      </c>
      <c r="I49" s="74">
        <f t="shared" si="11"/>
        <v>9838904.4683253318</v>
      </c>
      <c r="J49" s="74">
        <f t="shared" si="12"/>
        <v>4429052.3366586678</v>
      </c>
      <c r="K49" s="74">
        <f t="shared" si="9"/>
        <v>-930100.99069832021</v>
      </c>
      <c r="L49" s="75">
        <f t="shared" si="4"/>
        <v>50568.582089047064</v>
      </c>
      <c r="M49" s="76"/>
      <c r="N49" s="76"/>
      <c r="O49" s="76"/>
    </row>
    <row r="50" spans="1:15" s="40" customFormat="1" x14ac:dyDescent="0.2">
      <c r="A50" s="323">
        <v>44926</v>
      </c>
      <c r="B50" s="74">
        <f t="shared" si="22"/>
        <v>32459112.789999999</v>
      </c>
      <c r="C50" s="324">
        <f t="shared" si="14"/>
        <v>32459112.789999999</v>
      </c>
      <c r="D50" s="74">
        <f>$E$6*B50</f>
        <v>5409852.1316666659</v>
      </c>
      <c r="E50" s="170">
        <f>'GTZ Forecast'!V12*12</f>
        <v>7930071.001102088</v>
      </c>
      <c r="F50" s="74">
        <f t="shared" si="8"/>
        <v>-32459112.789999999</v>
      </c>
      <c r="G50" s="170">
        <f t="shared" si="6"/>
        <v>-30550279.322776757</v>
      </c>
      <c r="H50" s="74">
        <f t="shared" si="11"/>
        <v>0</v>
      </c>
      <c r="I50" s="74">
        <f t="shared" si="11"/>
        <v>1908833.4672232419</v>
      </c>
      <c r="J50" s="74">
        <f t="shared" si="12"/>
        <v>1908833.4672232419</v>
      </c>
      <c r="K50" s="74">
        <f t="shared" si="9"/>
        <v>-400855.0281168808</v>
      </c>
      <c r="L50" s="75">
        <f t="shared" si="4"/>
        <v>-529245.96258143941</v>
      </c>
      <c r="M50" s="76"/>
      <c r="N50" s="76"/>
      <c r="O50" s="76"/>
    </row>
    <row r="51" spans="1:15" s="40" customFormat="1" x14ac:dyDescent="0.2">
      <c r="A51" s="323">
        <v>45291</v>
      </c>
      <c r="B51" s="74">
        <f t="shared" si="22"/>
        <v>32459112.789999999</v>
      </c>
      <c r="C51" s="324">
        <f t="shared" si="14"/>
        <v>32459112.789999999</v>
      </c>
      <c r="D51" s="74"/>
      <c r="E51" s="170">
        <f>C51-SUM(E15:E50)</f>
        <v>1908833.4672232419</v>
      </c>
      <c r="F51" s="74">
        <f t="shared" si="8"/>
        <v>-32459112.789999999</v>
      </c>
      <c r="G51" s="170">
        <f t="shared" si="6"/>
        <v>-32459112.789999999</v>
      </c>
      <c r="H51" s="74">
        <f t="shared" si="11"/>
        <v>0</v>
      </c>
      <c r="I51" s="74">
        <f t="shared" si="11"/>
        <v>0</v>
      </c>
      <c r="J51" s="74">
        <f t="shared" si="12"/>
        <v>0</v>
      </c>
      <c r="K51" s="74">
        <f t="shared" si="9"/>
        <v>0</v>
      </c>
      <c r="L51" s="75">
        <f t="shared" si="4"/>
        <v>-400855.0281168808</v>
      </c>
      <c r="M51" s="76"/>
      <c r="N51" s="76"/>
      <c r="O51" s="76"/>
    </row>
    <row r="52" spans="1:15" s="40" customFormat="1" x14ac:dyDescent="0.2">
      <c r="A52" s="323">
        <v>45657</v>
      </c>
      <c r="B52" s="74">
        <f t="shared" ref="B52:B66" si="23">B51</f>
        <v>32459112.789999999</v>
      </c>
      <c r="C52" s="324">
        <f t="shared" si="14"/>
        <v>32459112.789999999</v>
      </c>
      <c r="D52" s="74">
        <f>$G$6*B52</f>
        <v>0</v>
      </c>
      <c r="E52" s="170"/>
      <c r="F52" s="74">
        <f t="shared" si="8"/>
        <v>-32459112.789999999</v>
      </c>
      <c r="G52" s="170">
        <f t="shared" si="6"/>
        <v>-32459112.789999999</v>
      </c>
      <c r="H52" s="74">
        <f t="shared" si="11"/>
        <v>0</v>
      </c>
      <c r="I52" s="74">
        <f t="shared" si="11"/>
        <v>0</v>
      </c>
      <c r="J52" s="74">
        <f t="shared" si="12"/>
        <v>0</v>
      </c>
      <c r="K52" s="74">
        <f t="shared" si="9"/>
        <v>0</v>
      </c>
      <c r="L52" s="75">
        <f t="shared" si="4"/>
        <v>0</v>
      </c>
      <c r="M52" s="76"/>
      <c r="N52" s="76"/>
      <c r="O52" s="76"/>
    </row>
    <row r="53" spans="1:15" s="40" customFormat="1" x14ac:dyDescent="0.2">
      <c r="A53" s="323">
        <v>46022</v>
      </c>
      <c r="B53" s="74">
        <f t="shared" si="23"/>
        <v>32459112.789999999</v>
      </c>
      <c r="C53" s="324">
        <f t="shared" si="14"/>
        <v>32459112.789999999</v>
      </c>
      <c r="D53" s="74"/>
      <c r="E53" s="170"/>
      <c r="F53" s="74">
        <f t="shared" si="8"/>
        <v>-32459112.789999999</v>
      </c>
      <c r="G53" s="170">
        <f t="shared" si="6"/>
        <v>-32459112.789999999</v>
      </c>
      <c r="H53" s="74">
        <f t="shared" si="11"/>
        <v>0</v>
      </c>
      <c r="I53" s="74">
        <f t="shared" si="11"/>
        <v>0</v>
      </c>
      <c r="J53" s="74">
        <f t="shared" si="12"/>
        <v>0</v>
      </c>
      <c r="K53" s="74">
        <f t="shared" si="9"/>
        <v>0</v>
      </c>
      <c r="L53" s="75">
        <f t="shared" si="4"/>
        <v>0</v>
      </c>
      <c r="M53" s="76"/>
      <c r="N53" s="76"/>
      <c r="O53" s="76"/>
    </row>
    <row r="54" spans="1:15" s="40" customFormat="1" x14ac:dyDescent="0.2">
      <c r="A54" s="323">
        <v>46387</v>
      </c>
      <c r="B54" s="74">
        <f t="shared" si="23"/>
        <v>32459112.789999999</v>
      </c>
      <c r="C54" s="324">
        <f t="shared" si="14"/>
        <v>32459112.789999999</v>
      </c>
      <c r="D54" s="74"/>
      <c r="E54" s="170"/>
      <c r="F54" s="74">
        <f t="shared" si="8"/>
        <v>-32459112.789999999</v>
      </c>
      <c r="G54" s="170">
        <f t="shared" si="6"/>
        <v>-32459112.789999999</v>
      </c>
      <c r="H54" s="74">
        <f t="shared" si="11"/>
        <v>0</v>
      </c>
      <c r="I54" s="74">
        <f t="shared" si="11"/>
        <v>0</v>
      </c>
      <c r="J54" s="74">
        <f t="shared" si="12"/>
        <v>0</v>
      </c>
      <c r="K54" s="74">
        <f t="shared" si="9"/>
        <v>0</v>
      </c>
      <c r="L54" s="75">
        <f t="shared" si="4"/>
        <v>0</v>
      </c>
      <c r="M54" s="76"/>
      <c r="N54" s="76"/>
      <c r="O54" s="76"/>
    </row>
    <row r="55" spans="1:15" s="40" customFormat="1" x14ac:dyDescent="0.2">
      <c r="A55" s="323">
        <v>46752</v>
      </c>
      <c r="B55" s="74">
        <f t="shared" si="23"/>
        <v>32459112.789999999</v>
      </c>
      <c r="C55" s="324">
        <f t="shared" si="14"/>
        <v>32459112.789999999</v>
      </c>
      <c r="D55" s="74"/>
      <c r="E55" s="170"/>
      <c r="F55" s="74">
        <f t="shared" si="8"/>
        <v>-32459112.789999999</v>
      </c>
      <c r="G55" s="170">
        <f t="shared" si="6"/>
        <v>-32459112.789999999</v>
      </c>
      <c r="H55" s="74">
        <f t="shared" si="11"/>
        <v>0</v>
      </c>
      <c r="I55" s="74">
        <f t="shared" si="11"/>
        <v>0</v>
      </c>
      <c r="J55" s="74">
        <f t="shared" si="12"/>
        <v>0</v>
      </c>
      <c r="K55" s="74">
        <f t="shared" si="9"/>
        <v>0</v>
      </c>
      <c r="L55" s="75">
        <f t="shared" si="4"/>
        <v>0</v>
      </c>
      <c r="M55" s="76"/>
      <c r="N55" s="76"/>
      <c r="O55" s="76"/>
    </row>
    <row r="56" spans="1:15" s="40" customFormat="1" x14ac:dyDescent="0.2">
      <c r="A56" s="323">
        <v>47118</v>
      </c>
      <c r="B56" s="74">
        <f t="shared" si="23"/>
        <v>32459112.789999999</v>
      </c>
      <c r="C56" s="324">
        <f t="shared" si="14"/>
        <v>32459112.789999999</v>
      </c>
      <c r="D56" s="74"/>
      <c r="E56" s="170"/>
      <c r="F56" s="74">
        <f t="shared" si="8"/>
        <v>-32459112.789999999</v>
      </c>
      <c r="G56" s="170">
        <f t="shared" si="6"/>
        <v>-32459112.789999999</v>
      </c>
      <c r="H56" s="74">
        <f>B56+F56</f>
        <v>0</v>
      </c>
      <c r="I56" s="74">
        <f t="shared" si="11"/>
        <v>0</v>
      </c>
      <c r="J56" s="74">
        <f>I56-H56</f>
        <v>0</v>
      </c>
      <c r="K56" s="74">
        <f t="shared" si="9"/>
        <v>0</v>
      </c>
      <c r="L56" s="75">
        <f t="shared" si="4"/>
        <v>0</v>
      </c>
      <c r="M56" s="26"/>
      <c r="N56" s="76"/>
      <c r="O56" s="76"/>
    </row>
    <row r="57" spans="1:15" s="40" customFormat="1" ht="15" customHeight="1" x14ac:dyDescent="0.2">
      <c r="A57" s="323">
        <v>47483</v>
      </c>
      <c r="B57" s="74">
        <f t="shared" si="23"/>
        <v>32459112.789999999</v>
      </c>
      <c r="C57" s="324">
        <f t="shared" si="14"/>
        <v>32459112.789999999</v>
      </c>
      <c r="D57" s="74"/>
      <c r="E57" s="170"/>
      <c r="F57" s="74">
        <f t="shared" si="8"/>
        <v>-32459112.789999999</v>
      </c>
      <c r="G57" s="170">
        <f t="shared" si="6"/>
        <v>-32459112.789999999</v>
      </c>
      <c r="H57" s="74">
        <f>B57+F57</f>
        <v>0</v>
      </c>
      <c r="I57" s="74">
        <f t="shared" si="11"/>
        <v>0</v>
      </c>
      <c r="J57" s="74">
        <f>I57-H57</f>
        <v>0</v>
      </c>
      <c r="K57" s="74">
        <f t="shared" si="9"/>
        <v>0</v>
      </c>
      <c r="L57" s="75">
        <f t="shared" si="4"/>
        <v>0</v>
      </c>
      <c r="M57" s="26"/>
      <c r="N57" s="76"/>
      <c r="O57" s="76"/>
    </row>
    <row r="58" spans="1:15" s="40" customFormat="1" ht="15" customHeight="1" x14ac:dyDescent="0.2">
      <c r="A58" s="323">
        <v>47848</v>
      </c>
      <c r="B58" s="74">
        <f t="shared" si="23"/>
        <v>32459112.789999999</v>
      </c>
      <c r="C58" s="324">
        <f t="shared" si="14"/>
        <v>32459112.789999999</v>
      </c>
      <c r="D58" s="74"/>
      <c r="E58" s="170"/>
      <c r="F58" s="74">
        <f t="shared" si="8"/>
        <v>-32459112.789999999</v>
      </c>
      <c r="G58" s="170">
        <f t="shared" si="6"/>
        <v>-32459112.789999999</v>
      </c>
      <c r="H58" s="74">
        <f t="shared" ref="H58:I66" si="24">B58+F58</f>
        <v>0</v>
      </c>
      <c r="I58" s="74">
        <f t="shared" si="11"/>
        <v>0</v>
      </c>
      <c r="J58" s="74">
        <f t="shared" ref="J58:J66" si="25">I58-H58</f>
        <v>0</v>
      </c>
      <c r="K58" s="74">
        <f t="shared" si="9"/>
        <v>0</v>
      </c>
      <c r="L58" s="75">
        <f t="shared" si="4"/>
        <v>0</v>
      </c>
      <c r="M58" s="26"/>
      <c r="N58" s="76"/>
      <c r="O58" s="76"/>
    </row>
    <row r="59" spans="1:15" s="40" customFormat="1" ht="15" customHeight="1" x14ac:dyDescent="0.2">
      <c r="A59" s="323">
        <v>48213</v>
      </c>
      <c r="B59" s="74">
        <f t="shared" si="23"/>
        <v>32459112.789999999</v>
      </c>
      <c r="C59" s="324">
        <f t="shared" si="14"/>
        <v>32459112.789999999</v>
      </c>
      <c r="D59" s="74"/>
      <c r="E59" s="170"/>
      <c r="F59" s="74">
        <f t="shared" si="8"/>
        <v>-32459112.789999999</v>
      </c>
      <c r="G59" s="170">
        <f t="shared" si="6"/>
        <v>-32459112.789999999</v>
      </c>
      <c r="H59" s="74">
        <f t="shared" si="24"/>
        <v>0</v>
      </c>
      <c r="I59" s="74">
        <f t="shared" si="24"/>
        <v>0</v>
      </c>
      <c r="J59" s="74">
        <f t="shared" si="25"/>
        <v>0</v>
      </c>
      <c r="K59" s="74">
        <f t="shared" si="9"/>
        <v>0</v>
      </c>
      <c r="L59" s="75">
        <f t="shared" si="4"/>
        <v>0</v>
      </c>
      <c r="M59" s="26"/>
      <c r="N59" s="76"/>
      <c r="O59" s="76"/>
    </row>
    <row r="60" spans="1:15" s="40" customFormat="1" outlineLevel="1" x14ac:dyDescent="0.2">
      <c r="A60" s="323">
        <v>48579</v>
      </c>
      <c r="B60" s="74">
        <f t="shared" si="23"/>
        <v>32459112.789999999</v>
      </c>
      <c r="C60" s="324">
        <f t="shared" si="14"/>
        <v>32459112.789999999</v>
      </c>
      <c r="D60" s="74"/>
      <c r="E60" s="170"/>
      <c r="F60" s="74">
        <f t="shared" si="8"/>
        <v>-32459112.789999999</v>
      </c>
      <c r="G60" s="170">
        <f t="shared" si="6"/>
        <v>-32459112.789999999</v>
      </c>
      <c r="H60" s="74">
        <f t="shared" si="24"/>
        <v>0</v>
      </c>
      <c r="I60" s="74">
        <f t="shared" si="24"/>
        <v>0</v>
      </c>
      <c r="J60" s="74">
        <f t="shared" si="25"/>
        <v>0</v>
      </c>
      <c r="K60" s="74">
        <f t="shared" si="9"/>
        <v>0</v>
      </c>
      <c r="L60" s="75">
        <f t="shared" si="4"/>
        <v>0</v>
      </c>
      <c r="M60" s="26"/>
      <c r="N60" s="76"/>
      <c r="O60" s="76"/>
    </row>
    <row r="61" spans="1:15" s="40" customFormat="1" outlineLevel="1" x14ac:dyDescent="0.2">
      <c r="A61" s="323">
        <v>48944</v>
      </c>
      <c r="B61" s="74">
        <f t="shared" si="23"/>
        <v>32459112.789999999</v>
      </c>
      <c r="C61" s="324">
        <f t="shared" si="14"/>
        <v>32459112.789999999</v>
      </c>
      <c r="D61" s="74"/>
      <c r="E61" s="170"/>
      <c r="F61" s="74">
        <f t="shared" si="8"/>
        <v>-32459112.789999999</v>
      </c>
      <c r="G61" s="170">
        <f t="shared" si="6"/>
        <v>-32459112.789999999</v>
      </c>
      <c r="H61" s="74">
        <f t="shared" si="24"/>
        <v>0</v>
      </c>
      <c r="I61" s="74">
        <f t="shared" si="24"/>
        <v>0</v>
      </c>
      <c r="J61" s="74">
        <f t="shared" si="25"/>
        <v>0</v>
      </c>
      <c r="K61" s="74">
        <f t="shared" si="9"/>
        <v>0</v>
      </c>
      <c r="L61" s="75">
        <f t="shared" si="4"/>
        <v>0</v>
      </c>
      <c r="M61" s="26"/>
      <c r="N61" s="76"/>
      <c r="O61" s="76"/>
    </row>
    <row r="62" spans="1:15" s="40" customFormat="1" outlineLevel="1" x14ac:dyDescent="0.2">
      <c r="A62" s="323">
        <v>49309</v>
      </c>
      <c r="B62" s="74">
        <f t="shared" si="23"/>
        <v>32459112.789999999</v>
      </c>
      <c r="C62" s="324">
        <f t="shared" si="14"/>
        <v>32459112.789999999</v>
      </c>
      <c r="D62" s="74"/>
      <c r="E62" s="170"/>
      <c r="F62" s="74">
        <f t="shared" si="8"/>
        <v>-32459112.789999999</v>
      </c>
      <c r="G62" s="170">
        <f t="shared" si="6"/>
        <v>-32459112.789999999</v>
      </c>
      <c r="H62" s="74">
        <f t="shared" si="24"/>
        <v>0</v>
      </c>
      <c r="I62" s="74">
        <f t="shared" si="24"/>
        <v>0</v>
      </c>
      <c r="J62" s="74">
        <f t="shared" si="25"/>
        <v>0</v>
      </c>
      <c r="K62" s="74">
        <f t="shared" si="9"/>
        <v>0</v>
      </c>
      <c r="L62" s="75">
        <f t="shared" si="4"/>
        <v>0</v>
      </c>
      <c r="M62" s="26"/>
      <c r="N62" s="76"/>
      <c r="O62" s="76"/>
    </row>
    <row r="63" spans="1:15" s="40" customFormat="1" outlineLevel="1" x14ac:dyDescent="0.2">
      <c r="A63" s="323">
        <v>49674</v>
      </c>
      <c r="B63" s="74">
        <f t="shared" si="23"/>
        <v>32459112.789999999</v>
      </c>
      <c r="C63" s="324">
        <f t="shared" si="14"/>
        <v>32459112.789999999</v>
      </c>
      <c r="D63" s="74"/>
      <c r="E63" s="170"/>
      <c r="F63" s="74">
        <f t="shared" si="8"/>
        <v>-32459112.789999999</v>
      </c>
      <c r="G63" s="170">
        <f t="shared" si="6"/>
        <v>-32459112.789999999</v>
      </c>
      <c r="H63" s="74">
        <f t="shared" si="24"/>
        <v>0</v>
      </c>
      <c r="I63" s="74">
        <f t="shared" si="24"/>
        <v>0</v>
      </c>
      <c r="J63" s="74">
        <f t="shared" si="25"/>
        <v>0</v>
      </c>
      <c r="K63" s="74">
        <f t="shared" si="9"/>
        <v>0</v>
      </c>
      <c r="L63" s="75">
        <f t="shared" si="4"/>
        <v>0</v>
      </c>
      <c r="M63" s="26"/>
      <c r="N63" s="76"/>
      <c r="O63" s="76"/>
    </row>
    <row r="64" spans="1:15" s="40" customFormat="1" outlineLevel="1" x14ac:dyDescent="0.2">
      <c r="A64" s="323">
        <v>50040</v>
      </c>
      <c r="B64" s="74">
        <f t="shared" si="23"/>
        <v>32459112.789999999</v>
      </c>
      <c r="C64" s="324">
        <f t="shared" si="14"/>
        <v>32459112.789999999</v>
      </c>
      <c r="D64" s="74"/>
      <c r="E64" s="170"/>
      <c r="F64" s="74">
        <f t="shared" si="8"/>
        <v>-32459112.789999999</v>
      </c>
      <c r="G64" s="170">
        <f t="shared" si="6"/>
        <v>-32459112.789999999</v>
      </c>
      <c r="H64" s="74">
        <f t="shared" si="24"/>
        <v>0</v>
      </c>
      <c r="I64" s="74">
        <f>C64+G64</f>
        <v>0</v>
      </c>
      <c r="J64" s="74">
        <f t="shared" si="25"/>
        <v>0</v>
      </c>
      <c r="K64" s="74">
        <f t="shared" si="9"/>
        <v>0</v>
      </c>
      <c r="L64" s="75">
        <f t="shared" si="4"/>
        <v>0</v>
      </c>
      <c r="M64" s="26"/>
      <c r="N64" s="76"/>
      <c r="O64" s="76"/>
    </row>
    <row r="65" spans="1:15" s="40" customFormat="1" outlineLevel="1" x14ac:dyDescent="0.2">
      <c r="A65" s="323">
        <v>50405</v>
      </c>
      <c r="B65" s="74">
        <f t="shared" si="23"/>
        <v>32459112.789999999</v>
      </c>
      <c r="C65" s="324">
        <f t="shared" si="14"/>
        <v>32459112.789999999</v>
      </c>
      <c r="D65" s="74"/>
      <c r="E65" s="170"/>
      <c r="F65" s="74">
        <f t="shared" si="8"/>
        <v>-32459112.789999999</v>
      </c>
      <c r="G65" s="170">
        <f t="shared" si="6"/>
        <v>-32459112.789999999</v>
      </c>
      <c r="H65" s="74">
        <f t="shared" si="24"/>
        <v>0</v>
      </c>
      <c r="I65" s="74">
        <f t="shared" si="24"/>
        <v>0</v>
      </c>
      <c r="J65" s="74">
        <f t="shared" si="25"/>
        <v>0</v>
      </c>
      <c r="K65" s="74">
        <f t="shared" si="9"/>
        <v>0</v>
      </c>
      <c r="L65" s="75">
        <f t="shared" si="4"/>
        <v>0</v>
      </c>
      <c r="M65" s="26"/>
      <c r="N65" s="76"/>
      <c r="O65" s="76"/>
    </row>
    <row r="66" spans="1:15" s="40" customFormat="1" outlineLevel="1" x14ac:dyDescent="0.2">
      <c r="A66" s="323">
        <v>50770</v>
      </c>
      <c r="B66" s="74">
        <f t="shared" si="23"/>
        <v>32459112.789999999</v>
      </c>
      <c r="C66" s="324">
        <f t="shared" si="14"/>
        <v>32459112.789999999</v>
      </c>
      <c r="D66" s="74"/>
      <c r="E66" s="170"/>
      <c r="F66" s="74">
        <f t="shared" si="8"/>
        <v>-32459112.789999999</v>
      </c>
      <c r="G66" s="170">
        <f t="shared" si="6"/>
        <v>-32459112.789999999</v>
      </c>
      <c r="H66" s="74">
        <f t="shared" si="24"/>
        <v>0</v>
      </c>
      <c r="I66" s="74">
        <f t="shared" si="24"/>
        <v>0</v>
      </c>
      <c r="J66" s="74">
        <f t="shared" si="25"/>
        <v>0</v>
      </c>
      <c r="K66" s="74">
        <f t="shared" si="9"/>
        <v>0</v>
      </c>
      <c r="L66" s="75">
        <f t="shared" si="4"/>
        <v>0</v>
      </c>
      <c r="M66" s="26"/>
      <c r="N66" s="76"/>
      <c r="O66" s="76"/>
    </row>
    <row r="67" spans="1:15" x14ac:dyDescent="0.2">
      <c r="A67" s="86" t="s">
        <v>4</v>
      </c>
      <c r="B67" s="87"/>
      <c r="C67" s="87"/>
      <c r="D67" s="87"/>
      <c r="E67" s="87"/>
      <c r="F67" s="87"/>
      <c r="G67" s="249"/>
      <c r="H67" s="87"/>
      <c r="I67" s="87"/>
      <c r="J67" s="87"/>
      <c r="K67" s="87"/>
      <c r="L67" s="318"/>
      <c r="M67" s="26"/>
      <c r="N67" s="73"/>
      <c r="O67" s="73"/>
    </row>
    <row r="68" spans="1:15" x14ac:dyDescent="0.2">
      <c r="A68" s="79" t="s">
        <v>102</v>
      </c>
      <c r="B68" s="80"/>
      <c r="C68" s="80"/>
      <c r="D68" s="81">
        <f>SUM(D30:D41)</f>
        <v>10819704.263333334</v>
      </c>
      <c r="E68" s="81">
        <f>SUM(E30:E41)</f>
        <v>7930071.0011020871</v>
      </c>
      <c r="F68" s="80"/>
      <c r="G68" s="250"/>
      <c r="H68" s="80"/>
      <c r="I68" s="80"/>
      <c r="J68" s="80"/>
      <c r="K68" s="80"/>
      <c r="L68" s="319">
        <f>SUM(L30:L41)</f>
        <v>606822.98506855906</v>
      </c>
      <c r="M68" s="26"/>
      <c r="N68" s="73"/>
      <c r="O68" s="73"/>
    </row>
    <row r="69" spans="1:15" x14ac:dyDescent="0.2">
      <c r="A69" s="78" t="s">
        <v>103</v>
      </c>
      <c r="B69" s="82">
        <f>(B29+B41+SUM(B30:B40)*2)/24</f>
        <v>32459112.790000003</v>
      </c>
      <c r="C69" s="82">
        <f>(C29+C41+SUM(C30:C40)*2)/24</f>
        <v>32459112.790000003</v>
      </c>
      <c r="D69" s="83"/>
      <c r="E69" s="84"/>
      <c r="F69" s="82">
        <f>(F29+F41+SUM(F30:F40)*2)/24</f>
        <v>-14426272.351111112</v>
      </c>
      <c r="G69" s="82">
        <f>(G29+G41+SUM(G30:G40)*2)/24</f>
        <v>-13368458.820388904</v>
      </c>
      <c r="H69" s="82">
        <f>(H29+H41+SUM(H30:H40)*2)/24</f>
        <v>18032840.438888885</v>
      </c>
      <c r="I69" s="82">
        <f>(I29+I41+SUM(I30:I40)*2)/24</f>
        <v>19090653.969611093</v>
      </c>
      <c r="J69" s="84"/>
      <c r="K69" s="82">
        <f>(K29+K41+SUM(K30:K40)*2)/24</f>
        <v>-222140.84145166396</v>
      </c>
      <c r="L69" s="85"/>
      <c r="M69" s="26"/>
      <c r="N69" s="73"/>
    </row>
    <row r="70" spans="1:15" x14ac:dyDescent="0.2">
      <c r="A70" s="26"/>
      <c r="B70" s="26"/>
      <c r="C70" s="26"/>
      <c r="D70" s="88"/>
      <c r="E70" s="26"/>
      <c r="F70" s="26"/>
      <c r="G70" s="26"/>
      <c r="H70" s="26"/>
      <c r="I70" s="26"/>
      <c r="J70" s="26"/>
      <c r="K70" s="26"/>
      <c r="L70" s="26"/>
      <c r="M70" s="26"/>
    </row>
    <row r="71" spans="1:15" x14ac:dyDescent="0.2">
      <c r="A71" s="26"/>
      <c r="B71" s="26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</row>
    <row r="72" spans="1:15" x14ac:dyDescent="0.2">
      <c r="A72" s="26"/>
      <c r="B72" s="26"/>
      <c r="C72" s="26"/>
      <c r="D72" s="26"/>
      <c r="E72" s="26"/>
      <c r="F72" s="26"/>
      <c r="G72" s="26"/>
      <c r="H72" s="26"/>
      <c r="I72" s="26"/>
      <c r="J72" s="26"/>
      <c r="K72" s="26"/>
      <c r="L72" s="26"/>
      <c r="M72" s="26"/>
    </row>
    <row r="73" spans="1:15" x14ac:dyDescent="0.2">
      <c r="A73" s="26"/>
      <c r="B73" s="26"/>
      <c r="C73" s="26"/>
      <c r="D73" s="26"/>
      <c r="E73" s="26"/>
      <c r="F73" s="26"/>
      <c r="G73" s="26"/>
      <c r="H73" s="26"/>
      <c r="I73" s="26"/>
      <c r="J73" s="26"/>
      <c r="K73" s="26"/>
      <c r="L73" s="26"/>
      <c r="M73" s="26"/>
      <c r="N73" s="26"/>
    </row>
  </sheetData>
  <pageMargins left="0.25" right="0.25" top="0.25" bottom="0.25" header="0.3" footer="0.3"/>
  <pageSetup scale="61" fitToWidth="0" fitToHeight="0" orientation="landscape" r:id="rId1"/>
  <colBreaks count="1" manualBreakCount="1">
    <brk id="12" max="1048575" man="1"/>
  </colBreaks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4"/>
  <sheetViews>
    <sheetView workbookViewId="0">
      <selection activeCell="C37" sqref="C37"/>
    </sheetView>
  </sheetViews>
  <sheetFormatPr defaultRowHeight="15" x14ac:dyDescent="0.25"/>
  <cols>
    <col min="4" max="4" width="11.5703125" bestFit="1" customWidth="1"/>
    <col min="5" max="5" width="14.5703125" bestFit="1" customWidth="1"/>
    <col min="8" max="8" width="10.7109375" bestFit="1" customWidth="1"/>
    <col min="9" max="9" width="12.85546875" bestFit="1" customWidth="1"/>
  </cols>
  <sheetData>
    <row r="2" spans="1:9" x14ac:dyDescent="0.25">
      <c r="A2" s="90"/>
      <c r="B2" s="90"/>
      <c r="C2" s="90"/>
      <c r="D2" s="90"/>
      <c r="E2" s="90"/>
      <c r="F2" s="90"/>
      <c r="G2" s="90"/>
      <c r="H2" s="90"/>
      <c r="I2" s="90"/>
    </row>
    <row r="3" spans="1:9" x14ac:dyDescent="0.25">
      <c r="A3" s="91" t="s">
        <v>51</v>
      </c>
      <c r="B3" s="92"/>
      <c r="C3" s="93"/>
      <c r="D3" s="93"/>
      <c r="E3" s="93"/>
      <c r="F3" s="93"/>
      <c r="G3" s="93"/>
      <c r="H3" s="93"/>
      <c r="I3" s="93"/>
    </row>
    <row r="4" spans="1:9" x14ac:dyDescent="0.25">
      <c r="A4" s="91" t="str">
        <f>+'Common Lead'!A6</f>
        <v>GET TO ZERO</v>
      </c>
      <c r="B4" s="92"/>
      <c r="C4" s="93"/>
      <c r="D4" s="93"/>
      <c r="E4" s="93"/>
      <c r="F4" s="93"/>
      <c r="G4" s="93"/>
      <c r="H4" s="93"/>
      <c r="I4" s="93"/>
    </row>
    <row r="5" spans="1:9" x14ac:dyDescent="0.25">
      <c r="A5" s="91" t="s">
        <v>82</v>
      </c>
      <c r="B5" s="92"/>
      <c r="C5" s="93"/>
      <c r="D5" s="93"/>
      <c r="E5" s="93"/>
      <c r="F5" s="93"/>
      <c r="G5" s="93"/>
      <c r="H5" s="93"/>
      <c r="I5" s="93"/>
    </row>
    <row r="6" spans="1:9" x14ac:dyDescent="0.25">
      <c r="A6" s="91" t="s">
        <v>84</v>
      </c>
      <c r="B6" s="92"/>
      <c r="C6" s="93"/>
      <c r="D6" s="93"/>
      <c r="E6" s="93"/>
      <c r="F6" s="93"/>
      <c r="G6" s="93"/>
      <c r="H6" s="93"/>
      <c r="I6" s="93"/>
    </row>
    <row r="7" spans="1:9" x14ac:dyDescent="0.25">
      <c r="A7" s="91"/>
      <c r="B7" s="94"/>
      <c r="C7" s="93"/>
      <c r="D7" s="93"/>
      <c r="E7" s="93"/>
      <c r="F7" s="93"/>
      <c r="G7" s="93"/>
      <c r="H7" s="93"/>
      <c r="I7" s="93"/>
    </row>
    <row r="8" spans="1:9" x14ac:dyDescent="0.25">
      <c r="A8" s="95"/>
      <c r="B8" s="96" t="s">
        <v>52</v>
      </c>
      <c r="C8" s="97"/>
      <c r="D8" s="97"/>
      <c r="E8" s="97"/>
      <c r="F8" s="97"/>
      <c r="G8" s="97"/>
      <c r="H8" s="97"/>
      <c r="I8" s="98"/>
    </row>
    <row r="9" spans="1:9" x14ac:dyDescent="0.25">
      <c r="A9" s="99"/>
      <c r="B9" s="100"/>
      <c r="C9" s="97" t="s">
        <v>53</v>
      </c>
      <c r="D9" s="101"/>
      <c r="E9" s="102"/>
      <c r="F9" s="103" t="s">
        <v>54</v>
      </c>
      <c r="G9" s="101"/>
      <c r="H9" s="101"/>
      <c r="I9" s="104"/>
    </row>
    <row r="10" spans="1:9" x14ac:dyDescent="0.25">
      <c r="A10" s="99"/>
      <c r="B10" s="105"/>
      <c r="C10" s="106"/>
      <c r="D10" s="106"/>
      <c r="E10" s="107" t="s">
        <v>55</v>
      </c>
      <c r="F10" s="108"/>
      <c r="G10" s="109"/>
      <c r="H10" s="109"/>
      <c r="I10" s="110"/>
    </row>
    <row r="11" spans="1:9" x14ac:dyDescent="0.25">
      <c r="A11" s="99" t="s">
        <v>56</v>
      </c>
      <c r="B11" s="111" t="s">
        <v>57</v>
      </c>
      <c r="C11" s="112" t="s">
        <v>58</v>
      </c>
      <c r="D11" s="112" t="s">
        <v>59</v>
      </c>
      <c r="E11" s="107" t="s">
        <v>60</v>
      </c>
      <c r="F11" s="111" t="s">
        <v>61</v>
      </c>
      <c r="G11" s="112" t="s">
        <v>62</v>
      </c>
      <c r="H11" s="112" t="s">
        <v>63</v>
      </c>
      <c r="I11" s="107" t="s">
        <v>64</v>
      </c>
    </row>
    <row r="12" spans="1:9" x14ac:dyDescent="0.25">
      <c r="A12" s="99"/>
      <c r="B12" s="113" t="s">
        <v>58</v>
      </c>
      <c r="C12" s="114" t="s">
        <v>65</v>
      </c>
      <c r="D12" s="114" t="s">
        <v>50</v>
      </c>
      <c r="E12" s="115" t="s">
        <v>3</v>
      </c>
      <c r="F12" s="113" t="s">
        <v>66</v>
      </c>
      <c r="G12" s="114" t="s">
        <v>67</v>
      </c>
      <c r="H12" s="114" t="s">
        <v>68</v>
      </c>
      <c r="I12" s="115" t="s">
        <v>69</v>
      </c>
    </row>
    <row r="13" spans="1:9" x14ac:dyDescent="0.25">
      <c r="A13" s="99"/>
      <c r="B13" s="116" t="s">
        <v>70</v>
      </c>
      <c r="C13" s="117" t="s">
        <v>71</v>
      </c>
      <c r="D13" s="118" t="s">
        <v>72</v>
      </c>
      <c r="E13" s="119" t="s">
        <v>73</v>
      </c>
      <c r="F13" s="116" t="s">
        <v>74</v>
      </c>
      <c r="G13" s="120" t="s">
        <v>75</v>
      </c>
      <c r="H13" s="121" t="s">
        <v>76</v>
      </c>
      <c r="I13" s="119" t="s">
        <v>77</v>
      </c>
    </row>
    <row r="14" spans="1:9" x14ac:dyDescent="0.25">
      <c r="A14" s="122"/>
      <c r="B14" s="123"/>
      <c r="C14" s="124"/>
      <c r="D14" s="125"/>
      <c r="E14" s="126" t="s">
        <v>78</v>
      </c>
      <c r="F14" s="123" t="s">
        <v>79</v>
      </c>
      <c r="G14" s="127"/>
      <c r="H14" s="128"/>
      <c r="I14" s="126" t="s">
        <v>80</v>
      </c>
    </row>
    <row r="15" spans="1:9" x14ac:dyDescent="0.25">
      <c r="A15" s="95">
        <f>ROW()</f>
        <v>15</v>
      </c>
      <c r="B15" s="129"/>
      <c r="C15" s="130"/>
      <c r="D15" s="131"/>
      <c r="E15" s="132"/>
      <c r="F15" s="133"/>
      <c r="G15" s="134"/>
      <c r="H15" s="131"/>
      <c r="I15" s="132"/>
    </row>
    <row r="16" spans="1:9" x14ac:dyDescent="0.25">
      <c r="A16" s="99">
        <f>ROW()</f>
        <v>16</v>
      </c>
      <c r="B16" s="129"/>
      <c r="C16" s="130">
        <v>43951</v>
      </c>
      <c r="D16" s="131"/>
      <c r="E16" s="135">
        <f>+' GTZ Additions'!K29</f>
        <v>81270.65108261547</v>
      </c>
      <c r="F16" s="133"/>
      <c r="G16" s="134"/>
      <c r="H16" s="131"/>
      <c r="I16" s="135">
        <f>E16</f>
        <v>81270.65108261547</v>
      </c>
    </row>
    <row r="17" spans="1:9" x14ac:dyDescent="0.25">
      <c r="A17" s="99">
        <f>ROW()</f>
        <v>17</v>
      </c>
      <c r="B17" s="129">
        <v>31</v>
      </c>
      <c r="C17" s="130">
        <v>43982</v>
      </c>
      <c r="D17" s="131">
        <f>+' GTZ Additions'!L30</f>
        <v>50568.582089045485</v>
      </c>
      <c r="E17" s="171">
        <f>+E16-D17</f>
        <v>30702.068993569985</v>
      </c>
      <c r="F17" s="133">
        <f>G17-SUM(B$16:$B17)+1</f>
        <v>335</v>
      </c>
      <c r="G17" s="134">
        <f>B29</f>
        <v>365</v>
      </c>
      <c r="H17" s="131">
        <f>+F17/G17*D17</f>
        <v>46412.260273507498</v>
      </c>
      <c r="I17" s="132">
        <f t="shared" ref="I17:I28" si="0">+I16-H17</f>
        <v>34858.390809107972</v>
      </c>
    </row>
    <row r="18" spans="1:9" x14ac:dyDescent="0.25">
      <c r="A18" s="99">
        <f>ROW()</f>
        <v>18</v>
      </c>
      <c r="B18" s="129">
        <v>30</v>
      </c>
      <c r="C18" s="130">
        <v>44012</v>
      </c>
      <c r="D18" s="131">
        <f>+' GTZ Additions'!L31</f>
        <v>50568.582089047835</v>
      </c>
      <c r="E18" s="171">
        <f t="shared" ref="E18:E28" si="1">+E17-D18</f>
        <v>-19866.513095477851</v>
      </c>
      <c r="F18" s="133">
        <f>G18-SUM(B$16:$B18)+1</f>
        <v>305</v>
      </c>
      <c r="G18" s="134">
        <f>G17</f>
        <v>365</v>
      </c>
      <c r="H18" s="131">
        <f t="shared" ref="H18:H28" si="2">+F18/G18*D18</f>
        <v>42255.938457971482</v>
      </c>
      <c r="I18" s="132">
        <f t="shared" si="0"/>
        <v>-7397.5476488635104</v>
      </c>
    </row>
    <row r="19" spans="1:9" x14ac:dyDescent="0.25">
      <c r="A19" s="99">
        <f>ROW()</f>
        <v>19</v>
      </c>
      <c r="B19" s="129">
        <v>31</v>
      </c>
      <c r="C19" s="130">
        <v>44043</v>
      </c>
      <c r="D19" s="131">
        <f>+' GTZ Additions'!L32</f>
        <v>50568.582089046278</v>
      </c>
      <c r="E19" s="171">
        <f t="shared" si="1"/>
        <v>-70435.095184524136</v>
      </c>
      <c r="F19" s="133">
        <f>G19-SUM(B$16:$B19)+1</f>
        <v>274</v>
      </c>
      <c r="G19" s="134">
        <f t="shared" ref="G19:G28" si="3">G18</f>
        <v>365</v>
      </c>
      <c r="H19" s="131">
        <f t="shared" si="2"/>
        <v>37961.072581914195</v>
      </c>
      <c r="I19" s="132">
        <f t="shared" si="0"/>
        <v>-45358.620230777706</v>
      </c>
    </row>
    <row r="20" spans="1:9" x14ac:dyDescent="0.25">
      <c r="A20" s="99">
        <f>ROW()</f>
        <v>20</v>
      </c>
      <c r="B20" s="129">
        <v>31</v>
      </c>
      <c r="C20" s="130">
        <v>44074</v>
      </c>
      <c r="D20" s="131">
        <f>+' GTZ Additions'!L33</f>
        <v>50568.58208904705</v>
      </c>
      <c r="E20" s="171">
        <f t="shared" si="1"/>
        <v>-121003.67727357119</v>
      </c>
      <c r="F20" s="133">
        <f>G20-SUM(B$16:$B20)+1</f>
        <v>243</v>
      </c>
      <c r="G20" s="134">
        <f t="shared" si="3"/>
        <v>365</v>
      </c>
      <c r="H20" s="131">
        <f t="shared" si="2"/>
        <v>33666.20670585872</v>
      </c>
      <c r="I20" s="132">
        <f t="shared" si="0"/>
        <v>-79024.826936636426</v>
      </c>
    </row>
    <row r="21" spans="1:9" x14ac:dyDescent="0.25">
      <c r="A21" s="99">
        <f>ROW()</f>
        <v>21</v>
      </c>
      <c r="B21" s="129">
        <v>30</v>
      </c>
      <c r="C21" s="130">
        <v>44104</v>
      </c>
      <c r="D21" s="131">
        <f>+' GTZ Additions'!L34</f>
        <v>50568.582089045507</v>
      </c>
      <c r="E21" s="171">
        <f t="shared" si="1"/>
        <v>-171572.25936261669</v>
      </c>
      <c r="F21" s="133">
        <f>G21-SUM(B$16:$B21)+1</f>
        <v>213</v>
      </c>
      <c r="G21" s="134">
        <f t="shared" si="3"/>
        <v>365</v>
      </c>
      <c r="H21" s="131">
        <f t="shared" si="2"/>
        <v>29509.88489031971</v>
      </c>
      <c r="I21" s="132">
        <f t="shared" si="0"/>
        <v>-108534.71182695613</v>
      </c>
    </row>
    <row r="22" spans="1:9" x14ac:dyDescent="0.25">
      <c r="A22" s="99">
        <f>ROW()</f>
        <v>22</v>
      </c>
      <c r="B22" s="129">
        <v>31</v>
      </c>
      <c r="C22" s="130">
        <v>44135</v>
      </c>
      <c r="D22" s="131">
        <f>+' GTZ Additions'!L35</f>
        <v>50568.582089047821</v>
      </c>
      <c r="E22" s="171">
        <f t="shared" si="1"/>
        <v>-222140.84145166451</v>
      </c>
      <c r="F22" s="133">
        <f>G22-SUM(B$16:$B22)+1</f>
        <v>182</v>
      </c>
      <c r="G22" s="134">
        <f t="shared" si="3"/>
        <v>365</v>
      </c>
      <c r="H22" s="131">
        <f t="shared" si="2"/>
        <v>25215.019014264941</v>
      </c>
      <c r="I22" s="132">
        <f t="shared" si="0"/>
        <v>-133749.73084122108</v>
      </c>
    </row>
    <row r="23" spans="1:9" x14ac:dyDescent="0.25">
      <c r="A23" s="99">
        <f>ROW()</f>
        <v>23</v>
      </c>
      <c r="B23" s="129">
        <v>30</v>
      </c>
      <c r="C23" s="130">
        <v>44165</v>
      </c>
      <c r="D23" s="131">
        <f>+' GTZ Additions'!L36</f>
        <v>50568.582089046307</v>
      </c>
      <c r="E23" s="171">
        <f t="shared" si="1"/>
        <v>-272709.42354071082</v>
      </c>
      <c r="F23" s="133">
        <f>G23-SUM(B$16:$B23)+1</f>
        <v>152</v>
      </c>
      <c r="G23" s="134">
        <f t="shared" si="3"/>
        <v>365</v>
      </c>
      <c r="H23" s="131">
        <f t="shared" si="2"/>
        <v>21058.697198726135</v>
      </c>
      <c r="I23" s="132">
        <f t="shared" si="0"/>
        <v>-154808.42803994723</v>
      </c>
    </row>
    <row r="24" spans="1:9" x14ac:dyDescent="0.25">
      <c r="A24" s="99">
        <f>ROW()</f>
        <v>24</v>
      </c>
      <c r="B24" s="129">
        <v>31</v>
      </c>
      <c r="C24" s="130">
        <v>44196</v>
      </c>
      <c r="D24" s="131">
        <f>+' GTZ Additions'!L37</f>
        <v>50568.582089046657</v>
      </c>
      <c r="E24" s="171">
        <f t="shared" si="1"/>
        <v>-323278.00562975748</v>
      </c>
      <c r="F24" s="133">
        <f>G24-SUM(B$16:$B24)+1</f>
        <v>121</v>
      </c>
      <c r="G24" s="134">
        <f t="shared" si="3"/>
        <v>365</v>
      </c>
      <c r="H24" s="131">
        <f t="shared" si="2"/>
        <v>16763.831322670263</v>
      </c>
      <c r="I24" s="132">
        <f t="shared" si="0"/>
        <v>-171572.25936261751</v>
      </c>
    </row>
    <row r="25" spans="1:9" x14ac:dyDescent="0.25">
      <c r="A25" s="99">
        <f>ROW()</f>
        <v>25</v>
      </c>
      <c r="B25" s="129">
        <v>31</v>
      </c>
      <c r="C25" s="130">
        <v>44227</v>
      </c>
      <c r="D25" s="131">
        <f>+' GTZ Additions'!L38</f>
        <v>50568.582089045842</v>
      </c>
      <c r="E25" s="171">
        <f t="shared" si="1"/>
        <v>-373846.58771880332</v>
      </c>
      <c r="F25" s="133">
        <f>G25-SUM(B$16:$B25)+1</f>
        <v>90</v>
      </c>
      <c r="G25" s="134">
        <f t="shared" si="3"/>
        <v>365</v>
      </c>
      <c r="H25" s="131">
        <f t="shared" si="2"/>
        <v>12468.965446614042</v>
      </c>
      <c r="I25" s="132">
        <f t="shared" si="0"/>
        <v>-184041.22480923156</v>
      </c>
    </row>
    <row r="26" spans="1:9" x14ac:dyDescent="0.25">
      <c r="A26" s="99">
        <f>ROW()</f>
        <v>26</v>
      </c>
      <c r="B26" s="129">
        <v>28</v>
      </c>
      <c r="C26" s="130">
        <v>44255</v>
      </c>
      <c r="D26" s="131">
        <f>+' GTZ Additions'!L39</f>
        <v>50568.582089047064</v>
      </c>
      <c r="E26" s="171">
        <f t="shared" si="1"/>
        <v>-424415.16980785038</v>
      </c>
      <c r="F26" s="133">
        <f>G26-SUM(B$16:$B26)+1</f>
        <v>62</v>
      </c>
      <c r="G26" s="134">
        <f t="shared" si="3"/>
        <v>365</v>
      </c>
      <c r="H26" s="131">
        <f t="shared" si="2"/>
        <v>8589.731752112104</v>
      </c>
      <c r="I26" s="132">
        <f t="shared" si="0"/>
        <v>-192630.95656134366</v>
      </c>
    </row>
    <row r="27" spans="1:9" x14ac:dyDescent="0.25">
      <c r="A27" s="99">
        <f>ROW()</f>
        <v>27</v>
      </c>
      <c r="B27" s="129">
        <v>31</v>
      </c>
      <c r="C27" s="130">
        <v>44286</v>
      </c>
      <c r="D27" s="131">
        <f>+' GTZ Additions'!L40</f>
        <v>50568.582089046715</v>
      </c>
      <c r="E27" s="171">
        <f t="shared" si="1"/>
        <v>-474983.7518968971</v>
      </c>
      <c r="F27" s="133">
        <f>G27-SUM(B$16:$B27)+1</f>
        <v>31</v>
      </c>
      <c r="G27" s="134">
        <f t="shared" si="3"/>
        <v>365</v>
      </c>
      <c r="H27" s="131">
        <f t="shared" si="2"/>
        <v>4294.865876056022</v>
      </c>
      <c r="I27" s="132">
        <f t="shared" si="0"/>
        <v>-196925.82243739968</v>
      </c>
    </row>
    <row r="28" spans="1:9" x14ac:dyDescent="0.25">
      <c r="A28" s="99">
        <f>ROW()</f>
        <v>28</v>
      </c>
      <c r="B28" s="129">
        <v>30</v>
      </c>
      <c r="C28" s="130">
        <v>44316</v>
      </c>
      <c r="D28" s="131">
        <f>+' GTZ Additions'!L41</f>
        <v>50568.582089046598</v>
      </c>
      <c r="E28" s="171">
        <f t="shared" si="1"/>
        <v>-525552.3339859437</v>
      </c>
      <c r="F28" s="133">
        <f>G28-SUM(B$16:$B28)+1</f>
        <v>1</v>
      </c>
      <c r="G28" s="134">
        <f t="shared" si="3"/>
        <v>365</v>
      </c>
      <c r="H28" s="131">
        <f t="shared" si="2"/>
        <v>138.54406051793589</v>
      </c>
      <c r="I28" s="132">
        <f t="shared" si="0"/>
        <v>-197064.36649791762</v>
      </c>
    </row>
    <row r="29" spans="1:9" ht="15.75" thickBot="1" x14ac:dyDescent="0.3">
      <c r="A29" s="99">
        <f>ROW()</f>
        <v>29</v>
      </c>
      <c r="B29" s="136">
        <f>SUM(B17:B28)</f>
        <v>365</v>
      </c>
      <c r="C29" s="106"/>
      <c r="D29" s="137">
        <f>SUM(D17:D28)</f>
        <v>606822.98506855906</v>
      </c>
      <c r="E29" s="172">
        <f>+' GTZ Additions'!K41-E28</f>
        <v>0</v>
      </c>
      <c r="F29" s="105"/>
      <c r="G29" s="138"/>
      <c r="H29" s="137">
        <f>SUM(H17:H28)</f>
        <v>278335.01758053305</v>
      </c>
      <c r="I29" s="110"/>
    </row>
    <row r="30" spans="1:9" ht="16.5" thickTop="1" thickBot="1" x14ac:dyDescent="0.3">
      <c r="A30" s="99">
        <f>ROW()</f>
        <v>30</v>
      </c>
      <c r="B30" s="105"/>
      <c r="C30" s="139"/>
      <c r="D30" s="140"/>
      <c r="E30" s="132" t="s">
        <v>101</v>
      </c>
      <c r="F30" s="105"/>
      <c r="G30" s="106"/>
      <c r="H30" s="141"/>
      <c r="I30" s="110"/>
    </row>
    <row r="31" spans="1:9" ht="15.75" thickBot="1" x14ac:dyDescent="0.3">
      <c r="A31" s="99">
        <f>ROW()</f>
        <v>31</v>
      </c>
      <c r="B31" s="105" t="s">
        <v>81</v>
      </c>
      <c r="C31" s="106"/>
      <c r="D31" s="131"/>
      <c r="E31" s="142">
        <f>(E16+E28+SUM(E17:E27)*2)/24</f>
        <v>-222140.84145166396</v>
      </c>
      <c r="F31" s="105"/>
      <c r="G31" s="106"/>
      <c r="H31" s="106"/>
      <c r="I31" s="143">
        <f>(I16+I28+SUM(I17:I27)*2)/24</f>
        <v>-108090.21629946148</v>
      </c>
    </row>
    <row r="32" spans="1:9" ht="15.75" thickTop="1" x14ac:dyDescent="0.25">
      <c r="A32" s="122">
        <f>ROW()</f>
        <v>32</v>
      </c>
      <c r="B32" s="144"/>
      <c r="C32" s="145"/>
      <c r="D32" s="146"/>
      <c r="E32" s="147"/>
      <c r="F32" s="144"/>
      <c r="G32" s="145"/>
      <c r="H32" s="145"/>
      <c r="I32" s="148"/>
    </row>
    <row r="33" spans="1:9" x14ac:dyDescent="0.25">
      <c r="A33" s="92"/>
      <c r="B33" s="92"/>
      <c r="C33" s="92"/>
      <c r="D33" s="92"/>
      <c r="E33" s="92"/>
      <c r="F33" s="92"/>
      <c r="G33" s="92"/>
      <c r="H33" s="92"/>
      <c r="I33" s="92"/>
    </row>
    <row r="34" spans="1:9" x14ac:dyDescent="0.25">
      <c r="A34" s="90"/>
      <c r="B34" s="90"/>
      <c r="C34" s="90"/>
      <c r="D34" s="90"/>
      <c r="E34" s="90"/>
      <c r="F34" s="90"/>
      <c r="G34" s="90"/>
      <c r="H34" s="90"/>
      <c r="I34" s="90"/>
    </row>
  </sheetData>
  <pageMargins left="0.45" right="0.45" top="0.75" bottom="0.75" header="0.3" footer="0.3"/>
  <pageSetup orientation="portrait" r:id="rId1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N413"/>
  <sheetViews>
    <sheetView zoomScaleNormal="100" workbookViewId="0">
      <pane xSplit="1" ySplit="6" topLeftCell="L7" activePane="bottomRight" state="frozen"/>
      <selection pane="topRight" activeCell="B1" sqref="B1"/>
      <selection pane="bottomLeft" activeCell="A7" sqref="A7"/>
      <selection pane="bottomRight" activeCell="AJ8" sqref="AJ8"/>
    </sheetView>
  </sheetViews>
  <sheetFormatPr defaultColWidth="9.140625" defaultRowHeight="12.75" x14ac:dyDescent="0.2"/>
  <cols>
    <col min="1" max="1" width="9.140625" style="162"/>
    <col min="2" max="2" width="1.5703125" style="162" customWidth="1"/>
    <col min="3" max="3" width="8.140625" style="162" bestFit="1" customWidth="1"/>
    <col min="4" max="4" width="12.42578125" style="162" customWidth="1"/>
    <col min="5" max="5" width="1.5703125" style="162" customWidth="1"/>
    <col min="6" max="6" width="8.140625" style="162" bestFit="1" customWidth="1"/>
    <col min="7" max="7" width="9.28515625" style="162" customWidth="1"/>
    <col min="8" max="8" width="1.5703125" style="162" customWidth="1"/>
    <col min="9" max="9" width="8.140625" style="162" bestFit="1" customWidth="1"/>
    <col min="10" max="10" width="8.28515625" style="162" customWidth="1"/>
    <col min="11" max="11" width="1.5703125" style="162" customWidth="1"/>
    <col min="12" max="13" width="8.140625" style="162" bestFit="1" customWidth="1"/>
    <col min="14" max="14" width="1.5703125" style="162" customWidth="1"/>
    <col min="15" max="16" width="8.140625" style="162" bestFit="1" customWidth="1"/>
    <col min="17" max="17" width="1.5703125" style="162" customWidth="1"/>
    <col min="18" max="19" width="8.140625" style="162" bestFit="1" customWidth="1"/>
    <col min="20" max="20" width="1.5703125" style="162" customWidth="1"/>
    <col min="21" max="22" width="8.140625" style="162" bestFit="1" customWidth="1"/>
    <col min="23" max="23" width="1.5703125" style="162" customWidth="1"/>
    <col min="24" max="25" width="8.140625" style="162" bestFit="1" customWidth="1"/>
    <col min="26" max="26" width="1.5703125" style="162" customWidth="1"/>
    <col min="27" max="28" width="8.140625" style="162" bestFit="1" customWidth="1"/>
    <col min="29" max="29" width="1.5703125" style="162" customWidth="1"/>
    <col min="30" max="31" width="9.140625" style="162"/>
    <col min="32" max="32" width="1.5703125" style="162" customWidth="1"/>
    <col min="33" max="34" width="9.140625" style="162"/>
    <col min="35" max="35" width="1" style="162" customWidth="1"/>
    <col min="36" max="37" width="9.140625" style="162"/>
    <col min="38" max="38" width="2.140625" style="162" customWidth="1"/>
    <col min="39" max="16384" width="9.140625" style="162"/>
  </cols>
  <sheetData>
    <row r="1" spans="1:144" x14ac:dyDescent="0.2">
      <c r="A1" s="160" t="s">
        <v>105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  <c r="R1" s="161"/>
      <c r="S1" s="161"/>
      <c r="T1" s="161"/>
      <c r="U1" s="161"/>
      <c r="V1" s="161"/>
      <c r="W1" s="161"/>
      <c r="X1" s="161"/>
      <c r="Y1" s="161"/>
      <c r="Z1" s="161"/>
      <c r="AA1" s="161"/>
      <c r="AB1" s="161"/>
      <c r="AC1" s="161"/>
      <c r="AD1" s="161"/>
      <c r="AE1" s="161"/>
      <c r="AF1" s="161"/>
      <c r="AG1" s="161"/>
      <c r="AH1" s="161"/>
    </row>
    <row r="2" spans="1:144" x14ac:dyDescent="0.2">
      <c r="A2" s="160" t="s">
        <v>106</v>
      </c>
      <c r="B2" s="161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</row>
    <row r="3" spans="1:144" x14ac:dyDescent="0.2">
      <c r="A3" s="163"/>
    </row>
    <row r="4" spans="1:144" x14ac:dyDescent="0.2">
      <c r="A4" s="163" t="s">
        <v>85</v>
      </c>
    </row>
    <row r="5" spans="1:144" x14ac:dyDescent="0.2">
      <c r="C5" s="164" t="s">
        <v>86</v>
      </c>
      <c r="F5" s="164" t="s">
        <v>86</v>
      </c>
      <c r="I5" s="164" t="s">
        <v>86</v>
      </c>
      <c r="L5" s="164" t="s">
        <v>86</v>
      </c>
      <c r="O5" s="164" t="s">
        <v>86</v>
      </c>
      <c r="R5" s="164" t="s">
        <v>86</v>
      </c>
      <c r="U5" s="164" t="s">
        <v>87</v>
      </c>
      <c r="X5" s="164" t="s">
        <v>87</v>
      </c>
      <c r="AA5" s="164" t="s">
        <v>87</v>
      </c>
      <c r="AD5" s="164" t="s">
        <v>88</v>
      </c>
      <c r="AG5" s="164" t="s">
        <v>88</v>
      </c>
      <c r="AJ5" s="165" t="s">
        <v>89</v>
      </c>
      <c r="AM5" s="166" t="s">
        <v>87</v>
      </c>
    </row>
    <row r="6" spans="1:144" s="164" customFormat="1" x14ac:dyDescent="0.2">
      <c r="A6" s="167" t="s">
        <v>1</v>
      </c>
      <c r="B6" s="168"/>
      <c r="C6" s="167" t="s">
        <v>90</v>
      </c>
      <c r="D6" s="167" t="s">
        <v>91</v>
      </c>
      <c r="E6" s="168"/>
      <c r="F6" s="167" t="s">
        <v>49</v>
      </c>
      <c r="G6" s="167" t="str">
        <f>+D6</f>
        <v>Cumulative</v>
      </c>
      <c r="H6" s="168"/>
      <c r="I6" s="167" t="s">
        <v>92</v>
      </c>
      <c r="J6" s="167" t="str">
        <f>+G6</f>
        <v>Cumulative</v>
      </c>
      <c r="K6" s="168"/>
      <c r="L6" s="167" t="s">
        <v>93</v>
      </c>
      <c r="M6" s="167" t="str">
        <f>+G6</f>
        <v>Cumulative</v>
      </c>
      <c r="N6" s="168"/>
      <c r="O6" s="167" t="s">
        <v>94</v>
      </c>
      <c r="P6" s="167" t="str">
        <f>+J6</f>
        <v>Cumulative</v>
      </c>
      <c r="Q6" s="168"/>
      <c r="R6" s="167" t="s">
        <v>95</v>
      </c>
      <c r="S6" s="167" t="str">
        <f>+J6</f>
        <v>Cumulative</v>
      </c>
      <c r="T6" s="168"/>
      <c r="U6" s="167" t="s">
        <v>96</v>
      </c>
      <c r="V6" s="167" t="str">
        <f>+P6</f>
        <v>Cumulative</v>
      </c>
      <c r="W6" s="168"/>
      <c r="X6" s="167" t="s">
        <v>94</v>
      </c>
      <c r="Y6" s="167" t="str">
        <f>+S6</f>
        <v>Cumulative</v>
      </c>
      <c r="Z6" s="168"/>
      <c r="AA6" s="167" t="s">
        <v>97</v>
      </c>
      <c r="AB6" s="167" t="str">
        <f>+V6</f>
        <v>Cumulative</v>
      </c>
      <c r="AC6" s="168"/>
      <c r="AD6" s="167" t="s">
        <v>98</v>
      </c>
      <c r="AE6" s="167" t="str">
        <f>+AB6</f>
        <v>Cumulative</v>
      </c>
      <c r="AF6" s="168"/>
      <c r="AG6" s="167" t="s">
        <v>99</v>
      </c>
      <c r="AH6" s="167" t="str">
        <f>+AE6</f>
        <v>Cumulative</v>
      </c>
      <c r="AI6" s="168"/>
      <c r="AJ6" s="167" t="s">
        <v>90</v>
      </c>
      <c r="AK6" s="167" t="s">
        <v>91</v>
      </c>
      <c r="AL6" s="168"/>
      <c r="AM6" s="167" t="s">
        <v>95</v>
      </c>
      <c r="AN6" s="167" t="str">
        <f>+AE6</f>
        <v>Cumulative</v>
      </c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144" x14ac:dyDescent="0.2">
      <c r="A7" s="164">
        <v>1</v>
      </c>
      <c r="C7" s="169">
        <v>0.33329999999999999</v>
      </c>
      <c r="D7" s="169">
        <f>+C7</f>
        <v>0.33329999999999999</v>
      </c>
      <c r="E7" s="169"/>
      <c r="F7" s="169">
        <v>0.2</v>
      </c>
      <c r="G7" s="169">
        <f>+F7</f>
        <v>0.2</v>
      </c>
      <c r="H7" s="169"/>
      <c r="I7" s="169">
        <v>0.1429</v>
      </c>
      <c r="J7" s="169">
        <f>+I7</f>
        <v>0.1429</v>
      </c>
      <c r="K7" s="169"/>
      <c r="L7" s="169">
        <v>0.11111</v>
      </c>
      <c r="M7" s="169">
        <f>+L7</f>
        <v>0.11111</v>
      </c>
      <c r="N7" s="169"/>
      <c r="O7" s="169">
        <v>0.1</v>
      </c>
      <c r="P7" s="169">
        <f>+O7</f>
        <v>0.1</v>
      </c>
      <c r="Q7" s="169"/>
      <c r="R7" s="169">
        <v>8.3299999999999999E-2</v>
      </c>
      <c r="S7" s="169">
        <f>+R7</f>
        <v>8.3299999999999999E-2</v>
      </c>
      <c r="T7" s="169"/>
      <c r="U7" s="169">
        <v>0.05</v>
      </c>
      <c r="V7" s="169">
        <f>+U7</f>
        <v>0.05</v>
      </c>
      <c r="W7" s="169"/>
      <c r="X7" s="169">
        <v>7.4999999999999997E-2</v>
      </c>
      <c r="Y7" s="169">
        <f>+X7</f>
        <v>7.4999999999999997E-2</v>
      </c>
      <c r="Z7" s="169"/>
      <c r="AA7" s="169">
        <v>3.7499999999999999E-2</v>
      </c>
      <c r="AB7" s="169">
        <f>+AA7</f>
        <v>3.7499999999999999E-2</v>
      </c>
      <c r="AC7" s="169"/>
      <c r="AD7" s="169">
        <v>1.72E-2</v>
      </c>
      <c r="AE7" s="169">
        <f>+AD7</f>
        <v>1.72E-2</v>
      </c>
      <c r="AF7" s="169"/>
      <c r="AG7" s="169">
        <v>1.2840000000000001E-2</v>
      </c>
      <c r="AH7" s="169">
        <f>+AG7</f>
        <v>1.2840000000000001E-2</v>
      </c>
      <c r="AI7" s="169"/>
      <c r="AJ7" s="169">
        <f>1/3/2</f>
        <v>0.16666666666666666</v>
      </c>
      <c r="AK7" s="169">
        <f>+AJ7</f>
        <v>0.16666666666666666</v>
      </c>
      <c r="AL7" s="169"/>
      <c r="AM7" s="169">
        <v>6.25E-2</v>
      </c>
      <c r="AN7" s="169">
        <f>+AM7</f>
        <v>6.25E-2</v>
      </c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  <c r="DZ7" s="169"/>
      <c r="EA7" s="169"/>
      <c r="EB7" s="169"/>
      <c r="EC7" s="169"/>
      <c r="ED7" s="169"/>
      <c r="EE7" s="169"/>
      <c r="EF7" s="169"/>
      <c r="EG7" s="169"/>
      <c r="EH7" s="169"/>
      <c r="EI7" s="169"/>
      <c r="EJ7" s="169"/>
      <c r="EK7" s="169"/>
      <c r="EL7" s="169"/>
      <c r="EM7" s="169"/>
      <c r="EN7" s="169"/>
    </row>
    <row r="8" spans="1:144" x14ac:dyDescent="0.2">
      <c r="A8" s="164">
        <f>+A7+1</f>
        <v>2</v>
      </c>
      <c r="C8" s="169">
        <v>0.44450000000000001</v>
      </c>
      <c r="D8" s="169">
        <f>+D7+C8</f>
        <v>0.77780000000000005</v>
      </c>
      <c r="E8" s="169"/>
      <c r="F8" s="169">
        <v>0.32</v>
      </c>
      <c r="G8" s="169">
        <f>+G7+F8</f>
        <v>0.52</v>
      </c>
      <c r="H8" s="169"/>
      <c r="I8" s="169">
        <v>0.24490000000000001</v>
      </c>
      <c r="J8" s="169">
        <f>+J7+I8</f>
        <v>0.38780000000000003</v>
      </c>
      <c r="K8" s="169"/>
      <c r="L8" s="169">
        <v>0.19753000000000001</v>
      </c>
      <c r="M8" s="169">
        <f>+M7+L8</f>
        <v>0.30864000000000003</v>
      </c>
      <c r="N8" s="169"/>
      <c r="O8" s="169">
        <v>0.18</v>
      </c>
      <c r="P8" s="169">
        <f>+P7+O8</f>
        <v>0.28000000000000003</v>
      </c>
      <c r="Q8" s="169"/>
      <c r="R8" s="169">
        <v>0.15279999999999999</v>
      </c>
      <c r="S8" s="169">
        <f>+S7+R8</f>
        <v>0.23609999999999998</v>
      </c>
      <c r="T8" s="169"/>
      <c r="U8" s="169">
        <v>9.5000000000000001E-2</v>
      </c>
      <c r="V8" s="169">
        <f>+V7+U8</f>
        <v>0.14500000000000002</v>
      </c>
      <c r="W8" s="169"/>
      <c r="X8" s="169">
        <v>0.13875000000000001</v>
      </c>
      <c r="Y8" s="169">
        <f>+Y7+X8</f>
        <v>0.21375</v>
      </c>
      <c r="Z8" s="169"/>
      <c r="AA8" s="169">
        <v>7.2190000000000004E-2</v>
      </c>
      <c r="AB8" s="169">
        <f>+AB7+AA8</f>
        <v>0.10969000000000001</v>
      </c>
      <c r="AC8" s="169"/>
      <c r="AD8" s="169">
        <v>3.175E-2</v>
      </c>
      <c r="AE8" s="169">
        <f>+AE7+AD8</f>
        <v>4.895E-2</v>
      </c>
      <c r="AF8" s="169"/>
      <c r="AG8" s="169">
        <v>2.564E-2</v>
      </c>
      <c r="AH8" s="169">
        <f>+AH7+AG8</f>
        <v>3.848E-2</v>
      </c>
      <c r="AI8" s="169"/>
      <c r="AJ8" s="169">
        <f>1/3</f>
        <v>0.33333333333333331</v>
      </c>
      <c r="AK8" s="169">
        <f>+AK7+AJ8</f>
        <v>0.5</v>
      </c>
      <c r="AL8" s="169"/>
      <c r="AM8" s="169">
        <v>0.11719</v>
      </c>
      <c r="AN8" s="169">
        <f>+AN7+AM8</f>
        <v>0.17969000000000002</v>
      </c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  <c r="DZ8" s="169"/>
      <c r="EA8" s="169"/>
      <c r="EB8" s="169"/>
      <c r="EC8" s="169"/>
      <c r="ED8" s="169"/>
      <c r="EE8" s="169"/>
      <c r="EF8" s="169"/>
      <c r="EG8" s="169"/>
      <c r="EH8" s="169"/>
      <c r="EI8" s="169"/>
      <c r="EJ8" s="169"/>
      <c r="EK8" s="169"/>
      <c r="EL8" s="169"/>
      <c r="EM8" s="169"/>
      <c r="EN8" s="169"/>
    </row>
    <row r="9" spans="1:144" x14ac:dyDescent="0.2">
      <c r="A9" s="164">
        <f t="shared" ref="A9:A46" si="0">+A8+1</f>
        <v>3</v>
      </c>
      <c r="C9" s="169">
        <v>0.14810000000000001</v>
      </c>
      <c r="D9" s="169">
        <f>+D8+C9</f>
        <v>0.92590000000000006</v>
      </c>
      <c r="E9" s="169"/>
      <c r="F9" s="169">
        <v>0.192</v>
      </c>
      <c r="G9" s="169">
        <f>+G8+F9</f>
        <v>0.71199999999999997</v>
      </c>
      <c r="H9" s="169"/>
      <c r="I9" s="169">
        <v>0.1749</v>
      </c>
      <c r="J9" s="169">
        <f t="shared" ref="J9:J14" si="1">+J8+I9</f>
        <v>0.56269999999999998</v>
      </c>
      <c r="K9" s="169"/>
      <c r="L9" s="169">
        <v>0.15364</v>
      </c>
      <c r="M9" s="169">
        <f t="shared" ref="M9:M16" si="2">+M8+L9</f>
        <v>0.46228000000000002</v>
      </c>
      <c r="N9" s="169"/>
      <c r="O9" s="169">
        <v>0.14399999999999999</v>
      </c>
      <c r="P9" s="169">
        <f t="shared" ref="P9:P17" si="3">+P8+O9</f>
        <v>0.42400000000000004</v>
      </c>
      <c r="Q9" s="169"/>
      <c r="R9" s="169">
        <v>0.1273</v>
      </c>
      <c r="S9" s="169">
        <f t="shared" ref="S9:S19" si="4">+S8+R9</f>
        <v>0.36339999999999995</v>
      </c>
      <c r="T9" s="169"/>
      <c r="U9" s="169">
        <v>8.5500000000000007E-2</v>
      </c>
      <c r="V9" s="169">
        <f t="shared" ref="V9:V22" si="5">+V8+U9</f>
        <v>0.23050000000000004</v>
      </c>
      <c r="W9" s="169"/>
      <c r="X9" s="169">
        <v>0.11794</v>
      </c>
      <c r="Y9" s="169">
        <f t="shared" ref="Y9:Y17" si="6">+Y8+X9</f>
        <v>0.33168999999999998</v>
      </c>
      <c r="Z9" s="169"/>
      <c r="AA9" s="169">
        <v>6.6769999999999996E-2</v>
      </c>
      <c r="AB9" s="169">
        <f t="shared" ref="AB9:AB24" si="7">+AB8+AA9</f>
        <v>0.17646000000000001</v>
      </c>
      <c r="AC9" s="169"/>
      <c r="AD9" s="169">
        <v>3.175E-2</v>
      </c>
      <c r="AE9" s="169">
        <f t="shared" ref="AE9:AE38" si="8">+AE8+AD9</f>
        <v>8.0699999999999994E-2</v>
      </c>
      <c r="AF9" s="169"/>
      <c r="AG9" s="169">
        <v>2.564E-2</v>
      </c>
      <c r="AH9" s="169">
        <f t="shared" ref="AH9:AH46" si="9">+AH8+AG9</f>
        <v>6.4119999999999996E-2</v>
      </c>
      <c r="AI9" s="169"/>
      <c r="AJ9" s="169">
        <f>1/3</f>
        <v>0.33333333333333331</v>
      </c>
      <c r="AK9" s="169">
        <f>+AK8+AJ9</f>
        <v>0.83333333333333326</v>
      </c>
      <c r="AL9" s="169"/>
      <c r="AM9" s="169">
        <v>0.10255</v>
      </c>
      <c r="AN9" s="169">
        <f t="shared" ref="AN9:AN19" si="10">+AN8+AM9</f>
        <v>0.28224000000000005</v>
      </c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  <c r="DZ9" s="169"/>
      <c r="EA9" s="169"/>
      <c r="EB9" s="169"/>
      <c r="EC9" s="169"/>
      <c r="ED9" s="169"/>
      <c r="EE9" s="169"/>
      <c r="EF9" s="169"/>
      <c r="EG9" s="169"/>
      <c r="EH9" s="169"/>
      <c r="EI9" s="169"/>
      <c r="EJ9" s="169"/>
      <c r="EK9" s="169"/>
      <c r="EL9" s="169"/>
      <c r="EM9" s="169"/>
      <c r="EN9" s="169"/>
    </row>
    <row r="10" spans="1:144" x14ac:dyDescent="0.2">
      <c r="A10" s="164">
        <f t="shared" si="0"/>
        <v>4</v>
      </c>
      <c r="C10" s="169">
        <v>7.4099999999999999E-2</v>
      </c>
      <c r="D10" s="169">
        <f>+D9+C10</f>
        <v>1</v>
      </c>
      <c r="E10" s="169"/>
      <c r="F10" s="169">
        <v>0.1152</v>
      </c>
      <c r="G10" s="169">
        <f>+G9+F10</f>
        <v>0.82719999999999994</v>
      </c>
      <c r="H10" s="169"/>
      <c r="I10" s="169">
        <v>0.1249</v>
      </c>
      <c r="J10" s="169">
        <f t="shared" si="1"/>
        <v>0.68759999999999999</v>
      </c>
      <c r="K10" s="169"/>
      <c r="L10" s="169">
        <v>0.11949</v>
      </c>
      <c r="M10" s="169">
        <f t="shared" si="2"/>
        <v>0.58177000000000001</v>
      </c>
      <c r="N10" s="169"/>
      <c r="O10" s="169">
        <v>0.1152</v>
      </c>
      <c r="P10" s="169">
        <f t="shared" si="3"/>
        <v>0.53920000000000001</v>
      </c>
      <c r="Q10" s="169"/>
      <c r="R10" s="169">
        <v>0.1061</v>
      </c>
      <c r="S10" s="169">
        <f t="shared" si="4"/>
        <v>0.46949999999999992</v>
      </c>
      <c r="T10" s="169"/>
      <c r="U10" s="169">
        <v>7.6999999999999999E-2</v>
      </c>
      <c r="V10" s="169">
        <f t="shared" si="5"/>
        <v>0.30750000000000005</v>
      </c>
      <c r="W10" s="169"/>
      <c r="X10" s="169">
        <v>0.10025000000000001</v>
      </c>
      <c r="Y10" s="169">
        <f t="shared" si="6"/>
        <v>0.43193999999999999</v>
      </c>
      <c r="Z10" s="169"/>
      <c r="AA10" s="169">
        <v>6.1769999999999999E-2</v>
      </c>
      <c r="AB10" s="169">
        <f t="shared" si="7"/>
        <v>0.23823</v>
      </c>
      <c r="AC10" s="169"/>
      <c r="AD10" s="169">
        <v>3.175E-2</v>
      </c>
      <c r="AE10" s="169">
        <f t="shared" si="8"/>
        <v>0.11244999999999999</v>
      </c>
      <c r="AF10" s="169"/>
      <c r="AG10" s="169">
        <v>2.564E-2</v>
      </c>
      <c r="AH10" s="169">
        <f t="shared" si="9"/>
        <v>8.9759999999999993E-2</v>
      </c>
      <c r="AI10" s="169"/>
      <c r="AJ10" s="169">
        <f>1/3/2</f>
        <v>0.16666666666666666</v>
      </c>
      <c r="AK10" s="169">
        <f>+AK9+AJ10</f>
        <v>0.99999999999999989</v>
      </c>
      <c r="AL10" s="169"/>
      <c r="AM10" s="169">
        <v>8.9730000000000004E-2</v>
      </c>
      <c r="AN10" s="169">
        <f t="shared" si="10"/>
        <v>0.37197000000000002</v>
      </c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  <c r="DZ10" s="169"/>
      <c r="EA10" s="169"/>
      <c r="EB10" s="169"/>
      <c r="EC10" s="169"/>
      <c r="ED10" s="169"/>
      <c r="EE10" s="169"/>
      <c r="EF10" s="169"/>
      <c r="EG10" s="169"/>
      <c r="EH10" s="169"/>
      <c r="EI10" s="169"/>
      <c r="EJ10" s="169"/>
      <c r="EK10" s="169"/>
      <c r="EL10" s="169"/>
      <c r="EM10" s="169"/>
      <c r="EN10" s="169"/>
    </row>
    <row r="11" spans="1:144" x14ac:dyDescent="0.2">
      <c r="A11" s="164">
        <f t="shared" si="0"/>
        <v>5</v>
      </c>
      <c r="C11" s="169"/>
      <c r="D11" s="169"/>
      <c r="E11" s="169"/>
      <c r="F11" s="169">
        <v>0.1152</v>
      </c>
      <c r="G11" s="169">
        <f>+G10+F11</f>
        <v>0.9423999999999999</v>
      </c>
      <c r="H11" s="169"/>
      <c r="I11" s="169">
        <v>8.9300000000000004E-2</v>
      </c>
      <c r="J11" s="169">
        <f t="shared" si="1"/>
        <v>0.77690000000000003</v>
      </c>
      <c r="K11" s="169"/>
      <c r="L11" s="169">
        <v>9.2939999999999995E-2</v>
      </c>
      <c r="M11" s="169">
        <f t="shared" si="2"/>
        <v>0.67471000000000003</v>
      </c>
      <c r="N11" s="169"/>
      <c r="O11" s="169">
        <v>9.2200000000000004E-2</v>
      </c>
      <c r="P11" s="169">
        <f t="shared" si="3"/>
        <v>0.63139999999999996</v>
      </c>
      <c r="Q11" s="169"/>
      <c r="R11" s="169">
        <v>8.8400000000000006E-2</v>
      </c>
      <c r="S11" s="169">
        <f t="shared" si="4"/>
        <v>0.55789999999999995</v>
      </c>
      <c r="T11" s="169"/>
      <c r="U11" s="169">
        <v>6.93E-2</v>
      </c>
      <c r="V11" s="169">
        <f t="shared" si="5"/>
        <v>0.37680000000000002</v>
      </c>
      <c r="W11" s="169"/>
      <c r="X11" s="169">
        <v>8.7389999999999995E-2</v>
      </c>
      <c r="Y11" s="169">
        <f t="shared" si="6"/>
        <v>0.51932999999999996</v>
      </c>
      <c r="Z11" s="169"/>
      <c r="AA11" s="169">
        <v>5.713E-2</v>
      </c>
      <c r="AB11" s="169">
        <f t="shared" si="7"/>
        <v>0.29536000000000001</v>
      </c>
      <c r="AC11" s="169"/>
      <c r="AD11" s="169">
        <v>3.175E-2</v>
      </c>
      <c r="AE11" s="169">
        <f t="shared" si="8"/>
        <v>0.14419999999999999</v>
      </c>
      <c r="AF11" s="169"/>
      <c r="AG11" s="169">
        <v>2.564E-2</v>
      </c>
      <c r="AH11" s="169">
        <f t="shared" si="9"/>
        <v>0.11539999999999999</v>
      </c>
      <c r="AI11" s="169"/>
      <c r="AJ11" s="169"/>
      <c r="AK11" s="169"/>
      <c r="AL11" s="169"/>
      <c r="AM11" s="169">
        <v>7.8520000000000006E-2</v>
      </c>
      <c r="AN11" s="169">
        <f t="shared" si="10"/>
        <v>0.45049000000000006</v>
      </c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  <c r="DZ11" s="169"/>
      <c r="EA11" s="169"/>
      <c r="EB11" s="169"/>
      <c r="EC11" s="169"/>
      <c r="ED11" s="169"/>
      <c r="EE11" s="169"/>
      <c r="EF11" s="169"/>
      <c r="EG11" s="169"/>
      <c r="EH11" s="169"/>
      <c r="EI11" s="169"/>
      <c r="EJ11" s="169"/>
      <c r="EK11" s="169"/>
      <c r="EL11" s="169"/>
      <c r="EM11" s="169"/>
      <c r="EN11" s="169"/>
    </row>
    <row r="12" spans="1:144" x14ac:dyDescent="0.2">
      <c r="A12" s="164">
        <f t="shared" si="0"/>
        <v>6</v>
      </c>
      <c r="C12" s="169"/>
      <c r="D12" s="169"/>
      <c r="E12" s="169"/>
      <c r="F12" s="169">
        <v>5.7599999999999998E-2</v>
      </c>
      <c r="G12" s="169">
        <f>+G11+F12</f>
        <v>0.99999999999999989</v>
      </c>
      <c r="H12" s="169"/>
      <c r="I12" s="169">
        <v>8.9200000000000002E-2</v>
      </c>
      <c r="J12" s="169">
        <f t="shared" si="1"/>
        <v>0.86610000000000009</v>
      </c>
      <c r="K12" s="169"/>
      <c r="L12" s="169">
        <v>7.2289999999999993E-2</v>
      </c>
      <c r="M12" s="169">
        <f t="shared" si="2"/>
        <v>0.747</v>
      </c>
      <c r="N12" s="169"/>
      <c r="O12" s="169">
        <v>7.3700000000000002E-2</v>
      </c>
      <c r="P12" s="169">
        <f t="shared" si="3"/>
        <v>0.70509999999999995</v>
      </c>
      <c r="Q12" s="169"/>
      <c r="R12" s="169">
        <v>7.3700000000000002E-2</v>
      </c>
      <c r="S12" s="169">
        <f t="shared" si="4"/>
        <v>0.63159999999999994</v>
      </c>
      <c r="T12" s="169"/>
      <c r="U12" s="169">
        <v>6.2300000000000001E-2</v>
      </c>
      <c r="V12" s="169">
        <f t="shared" si="5"/>
        <v>0.43910000000000005</v>
      </c>
      <c r="W12" s="169"/>
      <c r="X12" s="169">
        <v>8.7389999999999995E-2</v>
      </c>
      <c r="Y12" s="169">
        <f t="shared" si="6"/>
        <v>0.60671999999999993</v>
      </c>
      <c r="Z12" s="169"/>
      <c r="AA12" s="169">
        <v>5.2850000000000001E-2</v>
      </c>
      <c r="AB12" s="169">
        <f t="shared" si="7"/>
        <v>0.34821000000000002</v>
      </c>
      <c r="AC12" s="169"/>
      <c r="AD12" s="169">
        <v>3.175E-2</v>
      </c>
      <c r="AE12" s="169">
        <f t="shared" si="8"/>
        <v>0.17595</v>
      </c>
      <c r="AF12" s="169"/>
      <c r="AG12" s="169">
        <v>2.564E-2</v>
      </c>
      <c r="AH12" s="169">
        <f t="shared" si="9"/>
        <v>0.14104</v>
      </c>
      <c r="AI12" s="169"/>
      <c r="AJ12" s="169"/>
      <c r="AK12" s="169"/>
      <c r="AL12" s="169"/>
      <c r="AM12" s="169">
        <v>7.3270000000000002E-2</v>
      </c>
      <c r="AN12" s="169">
        <f t="shared" si="10"/>
        <v>0.52376</v>
      </c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  <c r="DZ12" s="169"/>
      <c r="EA12" s="169"/>
      <c r="EB12" s="169"/>
      <c r="EC12" s="169"/>
      <c r="ED12" s="169"/>
      <c r="EE12" s="169"/>
      <c r="EF12" s="169"/>
      <c r="EG12" s="169"/>
      <c r="EH12" s="169"/>
      <c r="EI12" s="169"/>
      <c r="EJ12" s="169"/>
      <c r="EK12" s="169"/>
      <c r="EL12" s="169"/>
      <c r="EM12" s="169"/>
      <c r="EN12" s="169"/>
    </row>
    <row r="13" spans="1:144" x14ac:dyDescent="0.2">
      <c r="A13" s="164">
        <f t="shared" si="0"/>
        <v>7</v>
      </c>
      <c r="C13" s="169"/>
      <c r="D13" s="169"/>
      <c r="E13" s="169"/>
      <c r="F13" s="169"/>
      <c r="G13" s="169"/>
      <c r="H13" s="169"/>
      <c r="I13" s="169">
        <v>8.9300000000000004E-2</v>
      </c>
      <c r="J13" s="169">
        <f t="shared" si="1"/>
        <v>0.95540000000000014</v>
      </c>
      <c r="K13" s="169"/>
      <c r="L13" s="169">
        <v>7.2279999999999997E-2</v>
      </c>
      <c r="M13" s="169">
        <f t="shared" si="2"/>
        <v>0.81928000000000001</v>
      </c>
      <c r="N13" s="169"/>
      <c r="O13" s="169">
        <v>6.5500000000000003E-2</v>
      </c>
      <c r="P13" s="169">
        <f t="shared" si="3"/>
        <v>0.77059999999999995</v>
      </c>
      <c r="Q13" s="169"/>
      <c r="R13" s="169">
        <v>6.1400000000000003E-2</v>
      </c>
      <c r="S13" s="169">
        <f t="shared" si="4"/>
        <v>0.69299999999999995</v>
      </c>
      <c r="T13" s="169"/>
      <c r="U13" s="169">
        <v>5.8999999999999997E-2</v>
      </c>
      <c r="V13" s="169">
        <f t="shared" si="5"/>
        <v>0.49810000000000004</v>
      </c>
      <c r="W13" s="169"/>
      <c r="X13" s="169">
        <v>8.7389999999999995E-2</v>
      </c>
      <c r="Y13" s="169">
        <f t="shared" si="6"/>
        <v>0.69410999999999989</v>
      </c>
      <c r="Z13" s="169"/>
      <c r="AA13" s="169">
        <v>4.888E-2</v>
      </c>
      <c r="AB13" s="169">
        <f t="shared" si="7"/>
        <v>0.39709</v>
      </c>
      <c r="AC13" s="169"/>
      <c r="AD13" s="169">
        <v>3.175E-2</v>
      </c>
      <c r="AE13" s="169">
        <f t="shared" si="8"/>
        <v>0.2077</v>
      </c>
      <c r="AF13" s="169"/>
      <c r="AG13" s="169">
        <v>2.564E-2</v>
      </c>
      <c r="AH13" s="169">
        <f t="shared" si="9"/>
        <v>0.16667999999999999</v>
      </c>
      <c r="AI13" s="169"/>
      <c r="AJ13" s="169"/>
      <c r="AK13" s="169"/>
      <c r="AL13" s="169"/>
      <c r="AM13" s="169">
        <v>7.3270000000000002E-2</v>
      </c>
      <c r="AN13" s="169">
        <f t="shared" si="10"/>
        <v>0.59702999999999995</v>
      </c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  <c r="DZ13" s="169"/>
      <c r="EA13" s="169"/>
      <c r="EB13" s="169"/>
      <c r="EC13" s="169"/>
      <c r="ED13" s="169"/>
      <c r="EE13" s="169"/>
      <c r="EF13" s="169"/>
      <c r="EG13" s="169"/>
      <c r="EH13" s="169"/>
      <c r="EI13" s="169"/>
      <c r="EJ13" s="169"/>
      <c r="EK13" s="169"/>
      <c r="EL13" s="169"/>
      <c r="EM13" s="169"/>
      <c r="EN13" s="169"/>
    </row>
    <row r="14" spans="1:144" x14ac:dyDescent="0.2">
      <c r="A14" s="164">
        <f t="shared" si="0"/>
        <v>8</v>
      </c>
      <c r="C14" s="169"/>
      <c r="D14" s="169"/>
      <c r="E14" s="169"/>
      <c r="F14" s="169"/>
      <c r="G14" s="169"/>
      <c r="H14" s="169"/>
      <c r="I14" s="169">
        <v>4.4600000000000001E-2</v>
      </c>
      <c r="J14" s="169">
        <f t="shared" si="1"/>
        <v>1.0000000000000002</v>
      </c>
      <c r="K14" s="169"/>
      <c r="L14" s="169">
        <v>7.2289999999999993E-2</v>
      </c>
      <c r="M14" s="169">
        <f t="shared" si="2"/>
        <v>0.89156999999999997</v>
      </c>
      <c r="N14" s="169"/>
      <c r="O14" s="169">
        <v>6.5500000000000003E-2</v>
      </c>
      <c r="P14" s="169">
        <f t="shared" si="3"/>
        <v>0.83609999999999995</v>
      </c>
      <c r="Q14" s="169"/>
      <c r="R14" s="169">
        <v>5.5800000000000002E-2</v>
      </c>
      <c r="S14" s="169">
        <f t="shared" si="4"/>
        <v>0.74879999999999991</v>
      </c>
      <c r="T14" s="169"/>
      <c r="U14" s="169">
        <v>5.8999999999999997E-2</v>
      </c>
      <c r="V14" s="169">
        <f t="shared" si="5"/>
        <v>0.55710000000000004</v>
      </c>
      <c r="W14" s="169"/>
      <c r="X14" s="169">
        <v>8.7389999999999995E-2</v>
      </c>
      <c r="Y14" s="169">
        <f t="shared" si="6"/>
        <v>0.78149999999999986</v>
      </c>
      <c r="Z14" s="169"/>
      <c r="AA14" s="169">
        <v>4.5220000000000003E-2</v>
      </c>
      <c r="AB14" s="169">
        <f t="shared" si="7"/>
        <v>0.44230999999999998</v>
      </c>
      <c r="AC14" s="169"/>
      <c r="AD14" s="169">
        <v>3.1739999999999997E-2</v>
      </c>
      <c r="AE14" s="169">
        <f t="shared" si="8"/>
        <v>0.23943999999999999</v>
      </c>
      <c r="AF14" s="169"/>
      <c r="AG14" s="169">
        <v>2.564E-2</v>
      </c>
      <c r="AH14" s="169">
        <f t="shared" si="9"/>
        <v>0.19231999999999999</v>
      </c>
      <c r="AI14" s="169"/>
      <c r="AJ14" s="169"/>
      <c r="AK14" s="169"/>
      <c r="AL14" s="169"/>
      <c r="AM14" s="169">
        <v>7.3270000000000002E-2</v>
      </c>
      <c r="AN14" s="169">
        <f t="shared" si="10"/>
        <v>0.6702999999999999</v>
      </c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  <c r="DZ14" s="169"/>
      <c r="EA14" s="169"/>
      <c r="EB14" s="169"/>
      <c r="EC14" s="169"/>
      <c r="ED14" s="169"/>
      <c r="EE14" s="169"/>
      <c r="EF14" s="169"/>
      <c r="EG14" s="169"/>
      <c r="EH14" s="169"/>
      <c r="EI14" s="169"/>
      <c r="EJ14" s="169"/>
      <c r="EK14" s="169"/>
      <c r="EL14" s="169"/>
      <c r="EM14" s="169"/>
      <c r="EN14" s="169"/>
    </row>
    <row r="15" spans="1:144" x14ac:dyDescent="0.2">
      <c r="A15" s="164">
        <f t="shared" si="0"/>
        <v>9</v>
      </c>
      <c r="C15" s="169"/>
      <c r="D15" s="169"/>
      <c r="E15" s="169"/>
      <c r="F15" s="169"/>
      <c r="G15" s="169"/>
      <c r="H15" s="169"/>
      <c r="I15" s="169"/>
      <c r="J15" s="169"/>
      <c r="K15" s="169"/>
      <c r="L15" s="169">
        <v>7.2289999999999993E-2</v>
      </c>
      <c r="M15" s="169">
        <f t="shared" si="2"/>
        <v>0.96385999999999994</v>
      </c>
      <c r="N15" s="169"/>
      <c r="O15" s="169">
        <v>6.5600000000000006E-2</v>
      </c>
      <c r="P15" s="169">
        <f t="shared" si="3"/>
        <v>0.90169999999999995</v>
      </c>
      <c r="Q15" s="169"/>
      <c r="R15" s="169">
        <v>5.5800000000000002E-2</v>
      </c>
      <c r="S15" s="169">
        <f t="shared" si="4"/>
        <v>0.80459999999999987</v>
      </c>
      <c r="T15" s="169"/>
      <c r="U15" s="169">
        <v>5.91E-2</v>
      </c>
      <c r="V15" s="169">
        <f t="shared" si="5"/>
        <v>0.61620000000000008</v>
      </c>
      <c r="W15" s="169"/>
      <c r="X15" s="169">
        <v>8.7389999999999995E-2</v>
      </c>
      <c r="Y15" s="169">
        <f t="shared" si="6"/>
        <v>0.86888999999999983</v>
      </c>
      <c r="Z15" s="169"/>
      <c r="AA15" s="169">
        <v>4.462E-2</v>
      </c>
      <c r="AB15" s="169">
        <f t="shared" si="7"/>
        <v>0.48692999999999997</v>
      </c>
      <c r="AC15" s="169"/>
      <c r="AD15" s="169">
        <v>3.175E-2</v>
      </c>
      <c r="AE15" s="169">
        <f t="shared" si="8"/>
        <v>0.27118999999999999</v>
      </c>
      <c r="AF15" s="169"/>
      <c r="AG15" s="169">
        <v>2.564E-2</v>
      </c>
      <c r="AH15" s="169">
        <f t="shared" si="9"/>
        <v>0.21795999999999999</v>
      </c>
      <c r="AI15" s="169"/>
      <c r="AJ15" s="169"/>
      <c r="AK15" s="169"/>
      <c r="AL15" s="169"/>
      <c r="AM15" s="169">
        <v>7.3270000000000002E-2</v>
      </c>
      <c r="AN15" s="169">
        <f t="shared" si="10"/>
        <v>0.74356999999999984</v>
      </c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  <c r="DZ15" s="169"/>
      <c r="EA15" s="169"/>
      <c r="EB15" s="169"/>
      <c r="EC15" s="169"/>
      <c r="ED15" s="169"/>
      <c r="EE15" s="169"/>
      <c r="EF15" s="169"/>
      <c r="EG15" s="169"/>
      <c r="EH15" s="169"/>
      <c r="EI15" s="169"/>
      <c r="EJ15" s="169"/>
      <c r="EK15" s="169"/>
      <c r="EL15" s="169"/>
      <c r="EM15" s="169"/>
      <c r="EN15" s="169"/>
    </row>
    <row r="16" spans="1:144" x14ac:dyDescent="0.2">
      <c r="A16" s="164">
        <f t="shared" si="0"/>
        <v>10</v>
      </c>
      <c r="C16" s="169"/>
      <c r="D16" s="169"/>
      <c r="E16" s="169"/>
      <c r="F16" s="169"/>
      <c r="G16" s="169"/>
      <c r="H16" s="169"/>
      <c r="I16" s="169"/>
      <c r="J16" s="169"/>
      <c r="K16" s="169"/>
      <c r="L16" s="169">
        <v>3.6139999999999999E-2</v>
      </c>
      <c r="M16" s="169">
        <f t="shared" si="2"/>
        <v>0.99999999999999989</v>
      </c>
      <c r="N16" s="169"/>
      <c r="O16" s="169">
        <v>6.5500000000000003E-2</v>
      </c>
      <c r="P16" s="169">
        <f t="shared" si="3"/>
        <v>0.96719999999999995</v>
      </c>
      <c r="Q16" s="169"/>
      <c r="R16" s="169">
        <v>5.5899999999999998E-2</v>
      </c>
      <c r="S16" s="169">
        <f t="shared" si="4"/>
        <v>0.86049999999999982</v>
      </c>
      <c r="T16" s="169"/>
      <c r="U16" s="169">
        <v>5.8999999999999997E-2</v>
      </c>
      <c r="V16" s="169">
        <f t="shared" si="5"/>
        <v>0.67520000000000002</v>
      </c>
      <c r="W16" s="169"/>
      <c r="X16" s="169">
        <v>8.7389999999999995E-2</v>
      </c>
      <c r="Y16" s="169">
        <f t="shared" si="6"/>
        <v>0.9562799999999998</v>
      </c>
      <c r="Z16" s="169"/>
      <c r="AA16" s="169">
        <v>4.4609999999999997E-2</v>
      </c>
      <c r="AB16" s="169">
        <f t="shared" si="7"/>
        <v>0.53154000000000001</v>
      </c>
      <c r="AC16" s="169"/>
      <c r="AD16" s="169">
        <v>3.1739999999999997E-2</v>
      </c>
      <c r="AE16" s="169">
        <f t="shared" si="8"/>
        <v>0.30292999999999998</v>
      </c>
      <c r="AF16" s="169"/>
      <c r="AG16" s="169">
        <v>2.564E-2</v>
      </c>
      <c r="AH16" s="169">
        <f t="shared" si="9"/>
        <v>0.24359999999999998</v>
      </c>
      <c r="AI16" s="169"/>
      <c r="AJ16" s="169"/>
      <c r="AK16" s="169"/>
      <c r="AL16" s="169"/>
      <c r="AM16" s="169">
        <v>7.3270000000000002E-2</v>
      </c>
      <c r="AN16" s="169">
        <f t="shared" si="10"/>
        <v>0.81683999999999979</v>
      </c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  <c r="DZ16" s="169"/>
      <c r="EA16" s="169"/>
      <c r="EB16" s="169"/>
      <c r="EC16" s="169"/>
      <c r="ED16" s="169"/>
      <c r="EE16" s="169"/>
      <c r="EF16" s="169"/>
      <c r="EG16" s="169"/>
      <c r="EH16" s="169"/>
      <c r="EI16" s="169"/>
      <c r="EJ16" s="169"/>
      <c r="EK16" s="169"/>
      <c r="EL16" s="169"/>
      <c r="EM16" s="169"/>
      <c r="EN16" s="169"/>
    </row>
    <row r="17" spans="1:144" x14ac:dyDescent="0.2">
      <c r="A17" s="164">
        <f t="shared" si="0"/>
        <v>11</v>
      </c>
      <c r="C17" s="169"/>
      <c r="D17" s="169"/>
      <c r="E17" s="169"/>
      <c r="F17" s="169"/>
      <c r="G17" s="169"/>
      <c r="H17" s="169"/>
      <c r="I17" s="169"/>
      <c r="J17" s="169"/>
      <c r="K17" s="169"/>
      <c r="L17" s="169"/>
      <c r="M17" s="169"/>
      <c r="N17" s="169"/>
      <c r="O17" s="169">
        <v>3.2800000000000003E-2</v>
      </c>
      <c r="P17" s="169">
        <f t="shared" si="3"/>
        <v>1</v>
      </c>
      <c r="Q17" s="169"/>
      <c r="R17" s="169">
        <v>5.5800000000000002E-2</v>
      </c>
      <c r="S17" s="169">
        <f t="shared" si="4"/>
        <v>0.91629999999999978</v>
      </c>
      <c r="T17" s="169"/>
      <c r="U17" s="169">
        <v>5.91E-2</v>
      </c>
      <c r="V17" s="169">
        <f t="shared" si="5"/>
        <v>0.73430000000000006</v>
      </c>
      <c r="W17" s="169"/>
      <c r="X17" s="169">
        <v>4.3720000000000002E-2</v>
      </c>
      <c r="Y17" s="169">
        <f t="shared" si="6"/>
        <v>0.99999999999999978</v>
      </c>
      <c r="Z17" s="169"/>
      <c r="AA17" s="169">
        <v>4.462E-2</v>
      </c>
      <c r="AB17" s="169">
        <f t="shared" si="7"/>
        <v>0.57616000000000001</v>
      </c>
      <c r="AC17" s="169"/>
      <c r="AD17" s="169">
        <v>3.175E-2</v>
      </c>
      <c r="AE17" s="169">
        <f t="shared" si="8"/>
        <v>0.33467999999999998</v>
      </c>
      <c r="AF17" s="169"/>
      <c r="AG17" s="169">
        <v>2.564E-2</v>
      </c>
      <c r="AH17" s="169">
        <f t="shared" si="9"/>
        <v>0.26923999999999998</v>
      </c>
      <c r="AI17" s="169"/>
      <c r="AJ17" s="169"/>
      <c r="AK17" s="169"/>
      <c r="AL17" s="169"/>
      <c r="AM17" s="169">
        <v>7.3270000000000002E-2</v>
      </c>
      <c r="AN17" s="169">
        <f t="shared" si="10"/>
        <v>0.89010999999999973</v>
      </c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  <c r="DZ17" s="169"/>
      <c r="EA17" s="169"/>
      <c r="EB17" s="169"/>
      <c r="EC17" s="169"/>
      <c r="ED17" s="169"/>
      <c r="EE17" s="169"/>
      <c r="EF17" s="169"/>
      <c r="EG17" s="169"/>
      <c r="EH17" s="169"/>
      <c r="EI17" s="169"/>
      <c r="EJ17" s="169"/>
      <c r="EK17" s="169"/>
      <c r="EL17" s="169"/>
      <c r="EM17" s="169"/>
      <c r="EN17" s="169"/>
    </row>
    <row r="18" spans="1:144" x14ac:dyDescent="0.2">
      <c r="A18" s="164">
        <f t="shared" si="0"/>
        <v>12</v>
      </c>
      <c r="C18" s="169"/>
      <c r="D18" s="169"/>
      <c r="E18" s="169"/>
      <c r="F18" s="169"/>
      <c r="G18" s="169"/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>
        <v>5.5800000000000002E-2</v>
      </c>
      <c r="S18" s="169">
        <f t="shared" si="4"/>
        <v>0.97209999999999974</v>
      </c>
      <c r="T18" s="169"/>
      <c r="U18" s="169">
        <v>5.8999999999999997E-2</v>
      </c>
      <c r="V18" s="169">
        <f t="shared" si="5"/>
        <v>0.79330000000000012</v>
      </c>
      <c r="W18" s="169"/>
      <c r="X18" s="169"/>
      <c r="Y18" s="169"/>
      <c r="Z18" s="169"/>
      <c r="AA18" s="169">
        <v>4.4609999999999997E-2</v>
      </c>
      <c r="AB18" s="169">
        <f t="shared" si="7"/>
        <v>0.62077000000000004</v>
      </c>
      <c r="AC18" s="169"/>
      <c r="AD18" s="169">
        <v>3.1739999999999997E-2</v>
      </c>
      <c r="AE18" s="169">
        <f t="shared" si="8"/>
        <v>0.36641999999999997</v>
      </c>
      <c r="AF18" s="169"/>
      <c r="AG18" s="169">
        <v>2.564E-2</v>
      </c>
      <c r="AH18" s="169">
        <f t="shared" si="9"/>
        <v>0.29487999999999998</v>
      </c>
      <c r="AI18" s="169"/>
      <c r="AJ18" s="169"/>
      <c r="AK18" s="169"/>
      <c r="AL18" s="169"/>
      <c r="AM18" s="169">
        <v>7.3270000000000002E-2</v>
      </c>
      <c r="AN18" s="169">
        <f t="shared" si="10"/>
        <v>0.96337999999999968</v>
      </c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  <c r="DZ18" s="169"/>
      <c r="EA18" s="169"/>
      <c r="EB18" s="169"/>
      <c r="EC18" s="169"/>
      <c r="ED18" s="169"/>
      <c r="EE18" s="169"/>
      <c r="EF18" s="169"/>
      <c r="EG18" s="169"/>
      <c r="EH18" s="169"/>
      <c r="EI18" s="169"/>
      <c r="EJ18" s="169"/>
      <c r="EK18" s="169"/>
      <c r="EL18" s="169"/>
      <c r="EM18" s="169"/>
      <c r="EN18" s="169"/>
    </row>
    <row r="19" spans="1:144" x14ac:dyDescent="0.2">
      <c r="A19" s="164">
        <f t="shared" si="0"/>
        <v>13</v>
      </c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>
        <v>2.7900000000000001E-2</v>
      </c>
      <c r="S19" s="169">
        <f t="shared" si="4"/>
        <v>0.99999999999999978</v>
      </c>
      <c r="T19" s="169"/>
      <c r="U19" s="169">
        <v>5.91E-2</v>
      </c>
      <c r="V19" s="169">
        <f t="shared" si="5"/>
        <v>0.85240000000000016</v>
      </c>
      <c r="W19" s="169"/>
      <c r="X19" s="169"/>
      <c r="Y19" s="169"/>
      <c r="Z19" s="169"/>
      <c r="AA19" s="169">
        <v>4.462E-2</v>
      </c>
      <c r="AB19" s="169">
        <f t="shared" si="7"/>
        <v>0.66539000000000004</v>
      </c>
      <c r="AC19" s="169"/>
      <c r="AD19" s="169">
        <v>3.175E-2</v>
      </c>
      <c r="AE19" s="169">
        <f t="shared" si="8"/>
        <v>0.39816999999999997</v>
      </c>
      <c r="AF19" s="169"/>
      <c r="AG19" s="169">
        <v>2.564E-2</v>
      </c>
      <c r="AH19" s="169">
        <f t="shared" si="9"/>
        <v>0.32051999999999997</v>
      </c>
      <c r="AI19" s="169"/>
      <c r="AJ19" s="169"/>
      <c r="AK19" s="169"/>
      <c r="AL19" s="169"/>
      <c r="AM19" s="169">
        <v>3.662E-2</v>
      </c>
      <c r="AN19" s="169">
        <f t="shared" si="10"/>
        <v>0.99999999999999967</v>
      </c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  <c r="DZ19" s="169"/>
      <c r="EA19" s="169"/>
      <c r="EB19" s="169"/>
      <c r="EC19" s="169"/>
      <c r="ED19" s="169"/>
      <c r="EE19" s="169"/>
      <c r="EF19" s="169"/>
      <c r="EG19" s="169"/>
      <c r="EH19" s="169"/>
      <c r="EI19" s="169"/>
      <c r="EJ19" s="169"/>
      <c r="EK19" s="169"/>
      <c r="EL19" s="169"/>
      <c r="EM19" s="169"/>
      <c r="EN19" s="169"/>
    </row>
    <row r="20" spans="1:144" x14ac:dyDescent="0.2">
      <c r="A20" s="164">
        <f t="shared" si="0"/>
        <v>14</v>
      </c>
      <c r="C20" s="169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>
        <v>5.8999999999999997E-2</v>
      </c>
      <c r="V20" s="169">
        <f t="shared" si="5"/>
        <v>0.91140000000000021</v>
      </c>
      <c r="W20" s="169"/>
      <c r="X20" s="169"/>
      <c r="Y20" s="169"/>
      <c r="Z20" s="169"/>
      <c r="AA20" s="169">
        <v>4.4609999999999997E-2</v>
      </c>
      <c r="AB20" s="169">
        <f t="shared" si="7"/>
        <v>0.71000000000000008</v>
      </c>
      <c r="AC20" s="169"/>
      <c r="AD20" s="169">
        <v>3.1739999999999997E-2</v>
      </c>
      <c r="AE20" s="169">
        <f t="shared" si="8"/>
        <v>0.42990999999999996</v>
      </c>
      <c r="AF20" s="169"/>
      <c r="AG20" s="169">
        <v>2.564E-2</v>
      </c>
      <c r="AH20" s="169">
        <f t="shared" si="9"/>
        <v>0.34615999999999997</v>
      </c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  <c r="DZ20" s="169"/>
      <c r="EA20" s="169"/>
      <c r="EB20" s="169"/>
      <c r="EC20" s="169"/>
      <c r="ED20" s="169"/>
      <c r="EE20" s="169"/>
      <c r="EF20" s="169"/>
      <c r="EG20" s="169"/>
      <c r="EH20" s="169"/>
      <c r="EI20" s="169"/>
      <c r="EJ20" s="169"/>
      <c r="EK20" s="169"/>
      <c r="EL20" s="169"/>
      <c r="EM20" s="169"/>
      <c r="EN20" s="169"/>
    </row>
    <row r="21" spans="1:144" x14ac:dyDescent="0.2">
      <c r="A21" s="164">
        <f t="shared" si="0"/>
        <v>15</v>
      </c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>
        <v>5.91E-2</v>
      </c>
      <c r="V21" s="169">
        <f t="shared" si="5"/>
        <v>0.97050000000000025</v>
      </c>
      <c r="W21" s="169"/>
      <c r="X21" s="169"/>
      <c r="Y21" s="169"/>
      <c r="Z21" s="169"/>
      <c r="AA21" s="169">
        <v>4.462E-2</v>
      </c>
      <c r="AB21" s="169">
        <f t="shared" si="7"/>
        <v>0.75462000000000007</v>
      </c>
      <c r="AC21" s="169"/>
      <c r="AD21" s="169">
        <v>3.175E-2</v>
      </c>
      <c r="AE21" s="169">
        <f t="shared" si="8"/>
        <v>0.46165999999999996</v>
      </c>
      <c r="AF21" s="169"/>
      <c r="AG21" s="169">
        <v>2.564E-2</v>
      </c>
      <c r="AH21" s="169">
        <f t="shared" si="9"/>
        <v>0.37179999999999996</v>
      </c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  <c r="DZ21" s="169"/>
      <c r="EA21" s="169"/>
      <c r="EB21" s="169"/>
      <c r="EC21" s="169"/>
      <c r="ED21" s="169"/>
      <c r="EE21" s="169"/>
      <c r="EF21" s="169"/>
      <c r="EG21" s="169"/>
      <c r="EH21" s="169"/>
      <c r="EI21" s="169"/>
      <c r="EJ21" s="169"/>
      <c r="EK21" s="169"/>
      <c r="EL21" s="169"/>
      <c r="EM21" s="169"/>
      <c r="EN21" s="169"/>
    </row>
    <row r="22" spans="1:144" x14ac:dyDescent="0.2">
      <c r="A22" s="164">
        <f t="shared" si="0"/>
        <v>16</v>
      </c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>
        <v>2.9499999999999998E-2</v>
      </c>
      <c r="V22" s="169">
        <f t="shared" si="5"/>
        <v>1.0000000000000002</v>
      </c>
      <c r="W22" s="169"/>
      <c r="X22" s="169"/>
      <c r="Y22" s="169"/>
      <c r="Z22" s="169"/>
      <c r="AA22" s="169">
        <v>4.4609999999999997E-2</v>
      </c>
      <c r="AB22" s="169">
        <f t="shared" si="7"/>
        <v>0.79923000000000011</v>
      </c>
      <c r="AC22" s="169"/>
      <c r="AD22" s="169">
        <v>3.1739999999999997E-2</v>
      </c>
      <c r="AE22" s="169">
        <f t="shared" si="8"/>
        <v>0.49339999999999995</v>
      </c>
      <c r="AF22" s="169"/>
      <c r="AG22" s="169">
        <v>2.564E-2</v>
      </c>
      <c r="AH22" s="169">
        <f t="shared" si="9"/>
        <v>0.39743999999999996</v>
      </c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  <c r="DZ22" s="169"/>
      <c r="EA22" s="169"/>
      <c r="EB22" s="169"/>
      <c r="EC22" s="169"/>
      <c r="ED22" s="169"/>
      <c r="EE22" s="169"/>
      <c r="EF22" s="169"/>
      <c r="EG22" s="169"/>
      <c r="EH22" s="169"/>
      <c r="EI22" s="169"/>
      <c r="EJ22" s="169"/>
      <c r="EK22" s="169"/>
      <c r="EL22" s="169"/>
      <c r="EM22" s="169"/>
      <c r="EN22" s="169"/>
    </row>
    <row r="23" spans="1:144" x14ac:dyDescent="0.2">
      <c r="A23" s="164">
        <f t="shared" si="0"/>
        <v>17</v>
      </c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>
        <v>4.462E-2</v>
      </c>
      <c r="AB23" s="169">
        <f t="shared" si="7"/>
        <v>0.8438500000000001</v>
      </c>
      <c r="AC23" s="169"/>
      <c r="AD23" s="169">
        <v>3.175E-2</v>
      </c>
      <c r="AE23" s="169">
        <f t="shared" si="8"/>
        <v>0.52515000000000001</v>
      </c>
      <c r="AF23" s="169"/>
      <c r="AG23" s="169">
        <v>2.564E-2</v>
      </c>
      <c r="AH23" s="169">
        <f t="shared" si="9"/>
        <v>0.42307999999999996</v>
      </c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  <c r="DZ23" s="169"/>
      <c r="EA23" s="169"/>
      <c r="EB23" s="169"/>
      <c r="EC23" s="169"/>
      <c r="ED23" s="169"/>
      <c r="EE23" s="169"/>
      <c r="EF23" s="169"/>
      <c r="EG23" s="169"/>
      <c r="EH23" s="169"/>
      <c r="EI23" s="169"/>
      <c r="EJ23" s="169"/>
      <c r="EK23" s="169"/>
      <c r="EL23" s="169"/>
      <c r="EM23" s="169"/>
      <c r="EN23" s="169"/>
    </row>
    <row r="24" spans="1:144" x14ac:dyDescent="0.2">
      <c r="A24" s="164">
        <f t="shared" si="0"/>
        <v>18</v>
      </c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>
        <v>4.4609999999999997E-2</v>
      </c>
      <c r="AB24" s="169">
        <f t="shared" si="7"/>
        <v>0.88846000000000014</v>
      </c>
      <c r="AC24" s="169"/>
      <c r="AD24" s="169">
        <v>3.1739999999999997E-2</v>
      </c>
      <c r="AE24" s="169">
        <f t="shared" si="8"/>
        <v>0.55689</v>
      </c>
      <c r="AF24" s="169"/>
      <c r="AG24" s="169">
        <v>2.564E-2</v>
      </c>
      <c r="AH24" s="169">
        <f t="shared" si="9"/>
        <v>0.44871999999999995</v>
      </c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  <c r="DZ24" s="169"/>
      <c r="EA24" s="169"/>
      <c r="EB24" s="169"/>
      <c r="EC24" s="169"/>
      <c r="ED24" s="169"/>
      <c r="EE24" s="169"/>
      <c r="EF24" s="169"/>
      <c r="EG24" s="169"/>
      <c r="EH24" s="169"/>
      <c r="EI24" s="169"/>
      <c r="EJ24" s="169"/>
      <c r="EK24" s="169"/>
      <c r="EL24" s="169"/>
      <c r="EM24" s="169"/>
      <c r="EN24" s="169"/>
    </row>
    <row r="25" spans="1:144" x14ac:dyDescent="0.2">
      <c r="A25" s="164">
        <f t="shared" si="0"/>
        <v>19</v>
      </c>
      <c r="C25" s="169"/>
      <c r="D25" s="169"/>
      <c r="E25" s="169"/>
      <c r="F25" s="169"/>
      <c r="G25" s="169"/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>
        <v>4.462E-2</v>
      </c>
      <c r="AB25" s="169">
        <f>+AB24+AA25</f>
        <v>0.93308000000000013</v>
      </c>
      <c r="AC25" s="169"/>
      <c r="AD25" s="169">
        <v>3.175E-2</v>
      </c>
      <c r="AE25" s="169">
        <f t="shared" si="8"/>
        <v>0.58864000000000005</v>
      </c>
      <c r="AF25" s="169"/>
      <c r="AG25" s="169">
        <v>2.564E-2</v>
      </c>
      <c r="AH25" s="169">
        <f t="shared" si="9"/>
        <v>0.47435999999999995</v>
      </c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  <c r="DZ25" s="169"/>
      <c r="EA25" s="169"/>
      <c r="EB25" s="169"/>
      <c r="EC25" s="169"/>
      <c r="ED25" s="169"/>
      <c r="EE25" s="169"/>
      <c r="EF25" s="169"/>
      <c r="EG25" s="169"/>
      <c r="EH25" s="169"/>
      <c r="EI25" s="169"/>
      <c r="EJ25" s="169"/>
      <c r="EK25" s="169"/>
      <c r="EL25" s="169"/>
      <c r="EM25" s="169"/>
      <c r="EN25" s="169"/>
    </row>
    <row r="26" spans="1:144" x14ac:dyDescent="0.2">
      <c r="A26" s="164">
        <f t="shared" si="0"/>
        <v>20</v>
      </c>
      <c r="C26" s="169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>
        <v>4.4609999999999997E-2</v>
      </c>
      <c r="AB26" s="169">
        <f>+AB25+AA26</f>
        <v>0.97769000000000017</v>
      </c>
      <c r="AC26" s="169"/>
      <c r="AD26" s="169">
        <v>3.1739999999999997E-2</v>
      </c>
      <c r="AE26" s="169">
        <f t="shared" si="8"/>
        <v>0.62038000000000004</v>
      </c>
      <c r="AF26" s="169"/>
      <c r="AG26" s="169">
        <v>2.564E-2</v>
      </c>
      <c r="AH26" s="169">
        <f t="shared" si="9"/>
        <v>0.49999999999999994</v>
      </c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  <c r="DZ26" s="169"/>
      <c r="EA26" s="169"/>
      <c r="EB26" s="169"/>
      <c r="EC26" s="169"/>
      <c r="ED26" s="169"/>
      <c r="EE26" s="169"/>
      <c r="EF26" s="169"/>
      <c r="EG26" s="169"/>
      <c r="EH26" s="169"/>
      <c r="EI26" s="169"/>
      <c r="EJ26" s="169"/>
      <c r="EK26" s="169"/>
      <c r="EL26" s="169"/>
      <c r="EM26" s="169"/>
      <c r="EN26" s="169"/>
    </row>
    <row r="27" spans="1:144" x14ac:dyDescent="0.2">
      <c r="A27" s="164">
        <f t="shared" si="0"/>
        <v>21</v>
      </c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>
        <v>2.231E-2</v>
      </c>
      <c r="AB27" s="169">
        <f>+AB26+AA27</f>
        <v>1.0000000000000002</v>
      </c>
      <c r="AC27" s="169"/>
      <c r="AD27" s="169">
        <v>3.175E-2</v>
      </c>
      <c r="AE27" s="169">
        <f t="shared" si="8"/>
        <v>0.6521300000000001</v>
      </c>
      <c r="AF27" s="169"/>
      <c r="AG27" s="169">
        <v>2.564E-2</v>
      </c>
      <c r="AH27" s="169">
        <f t="shared" si="9"/>
        <v>0.52564</v>
      </c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  <c r="DZ27" s="169"/>
      <c r="EA27" s="169"/>
      <c r="EB27" s="169"/>
      <c r="EC27" s="169"/>
      <c r="ED27" s="169"/>
      <c r="EE27" s="169"/>
      <c r="EF27" s="169"/>
      <c r="EG27" s="169"/>
      <c r="EH27" s="169"/>
      <c r="EI27" s="169"/>
      <c r="EJ27" s="169"/>
      <c r="EK27" s="169"/>
      <c r="EL27" s="169"/>
      <c r="EM27" s="169"/>
      <c r="EN27" s="169"/>
    </row>
    <row r="28" spans="1:144" x14ac:dyDescent="0.2">
      <c r="A28" s="164">
        <f t="shared" si="0"/>
        <v>22</v>
      </c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>
        <v>3.1739999999999997E-2</v>
      </c>
      <c r="AE28" s="169">
        <f t="shared" si="8"/>
        <v>0.68387000000000009</v>
      </c>
      <c r="AF28" s="169"/>
      <c r="AG28" s="169">
        <v>2.564E-2</v>
      </c>
      <c r="AH28" s="169">
        <f t="shared" si="9"/>
        <v>0.55127999999999999</v>
      </c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  <c r="DZ28" s="169"/>
      <c r="EA28" s="169"/>
      <c r="EB28" s="169"/>
      <c r="EC28" s="169"/>
      <c r="ED28" s="169"/>
      <c r="EE28" s="169"/>
      <c r="EF28" s="169"/>
      <c r="EG28" s="169"/>
      <c r="EH28" s="169"/>
      <c r="EI28" s="169"/>
      <c r="EJ28" s="169"/>
      <c r="EK28" s="169"/>
      <c r="EL28" s="169"/>
      <c r="EM28" s="169"/>
      <c r="EN28" s="169"/>
    </row>
    <row r="29" spans="1:144" x14ac:dyDescent="0.2">
      <c r="A29" s="164">
        <f t="shared" si="0"/>
        <v>23</v>
      </c>
      <c r="C29" s="169"/>
      <c r="D29" s="169"/>
      <c r="E29" s="169"/>
      <c r="F29" s="169"/>
      <c r="G29" s="169"/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>
        <v>3.175E-2</v>
      </c>
      <c r="AE29" s="169">
        <f t="shared" si="8"/>
        <v>0.71562000000000014</v>
      </c>
      <c r="AF29" s="169"/>
      <c r="AG29" s="169">
        <v>2.564E-2</v>
      </c>
      <c r="AH29" s="169">
        <f t="shared" si="9"/>
        <v>0.57691999999999999</v>
      </c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  <c r="DZ29" s="169"/>
      <c r="EA29" s="169"/>
      <c r="EB29" s="169"/>
      <c r="EC29" s="169"/>
      <c r="ED29" s="169"/>
      <c r="EE29" s="169"/>
      <c r="EF29" s="169"/>
      <c r="EG29" s="169"/>
      <c r="EH29" s="169"/>
      <c r="EI29" s="169"/>
      <c r="EJ29" s="169"/>
      <c r="EK29" s="169"/>
      <c r="EL29" s="169"/>
      <c r="EM29" s="169"/>
      <c r="EN29" s="169"/>
    </row>
    <row r="30" spans="1:144" x14ac:dyDescent="0.2">
      <c r="A30" s="164">
        <f t="shared" si="0"/>
        <v>24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>
        <v>3.1739999999999997E-2</v>
      </c>
      <c r="AE30" s="169">
        <f t="shared" si="8"/>
        <v>0.74736000000000014</v>
      </c>
      <c r="AF30" s="169"/>
      <c r="AG30" s="169">
        <v>2.564E-2</v>
      </c>
      <c r="AH30" s="169">
        <f t="shared" si="9"/>
        <v>0.60255999999999998</v>
      </c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  <c r="DZ30" s="169"/>
      <c r="EA30" s="169"/>
      <c r="EB30" s="169"/>
      <c r="EC30" s="169"/>
      <c r="ED30" s="169"/>
      <c r="EE30" s="169"/>
      <c r="EF30" s="169"/>
      <c r="EG30" s="169"/>
      <c r="EH30" s="169"/>
      <c r="EI30" s="169"/>
      <c r="EJ30" s="169"/>
      <c r="EK30" s="169"/>
      <c r="EL30" s="169"/>
      <c r="EM30" s="169"/>
      <c r="EN30" s="169"/>
    </row>
    <row r="31" spans="1:144" x14ac:dyDescent="0.2">
      <c r="A31" s="164">
        <f t="shared" si="0"/>
        <v>25</v>
      </c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>
        <v>3.175E-2</v>
      </c>
      <c r="AE31" s="169">
        <f t="shared" si="8"/>
        <v>0.77911000000000019</v>
      </c>
      <c r="AF31" s="169"/>
      <c r="AG31" s="169">
        <v>2.564E-2</v>
      </c>
      <c r="AH31" s="169">
        <f t="shared" si="9"/>
        <v>0.62819999999999998</v>
      </c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  <c r="DZ31" s="169"/>
      <c r="EA31" s="169"/>
      <c r="EB31" s="169"/>
      <c r="EC31" s="169"/>
      <c r="ED31" s="169"/>
      <c r="EE31" s="169"/>
      <c r="EF31" s="169"/>
      <c r="EG31" s="169"/>
      <c r="EH31" s="169"/>
      <c r="EI31" s="169"/>
      <c r="EJ31" s="169"/>
      <c r="EK31" s="169"/>
      <c r="EL31" s="169"/>
      <c r="EM31" s="169"/>
      <c r="EN31" s="169"/>
    </row>
    <row r="32" spans="1:144" x14ac:dyDescent="0.2">
      <c r="A32" s="164">
        <f t="shared" si="0"/>
        <v>26</v>
      </c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>
        <v>3.1739999999999997E-2</v>
      </c>
      <c r="AE32" s="169">
        <f t="shared" si="8"/>
        <v>0.81085000000000018</v>
      </c>
      <c r="AF32" s="169"/>
      <c r="AG32" s="169">
        <v>2.564E-2</v>
      </c>
      <c r="AH32" s="169">
        <f t="shared" si="9"/>
        <v>0.65383999999999998</v>
      </c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  <c r="DZ32" s="169"/>
      <c r="EA32" s="169"/>
      <c r="EB32" s="169"/>
      <c r="EC32" s="169"/>
      <c r="ED32" s="169"/>
      <c r="EE32" s="169"/>
      <c r="EF32" s="169"/>
      <c r="EG32" s="169"/>
      <c r="EH32" s="169"/>
      <c r="EI32" s="169"/>
      <c r="EJ32" s="169"/>
      <c r="EK32" s="169"/>
      <c r="EL32" s="169"/>
      <c r="EM32" s="169"/>
      <c r="EN32" s="169"/>
    </row>
    <row r="33" spans="1:144" x14ac:dyDescent="0.2">
      <c r="A33" s="164">
        <f t="shared" si="0"/>
        <v>27</v>
      </c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>
        <v>3.175E-2</v>
      </c>
      <c r="AE33" s="169">
        <f t="shared" si="8"/>
        <v>0.84260000000000024</v>
      </c>
      <c r="AF33" s="169"/>
      <c r="AG33" s="169">
        <v>2.564E-2</v>
      </c>
      <c r="AH33" s="169">
        <f t="shared" si="9"/>
        <v>0.67947999999999997</v>
      </c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  <c r="DZ33" s="169"/>
      <c r="EA33" s="169"/>
      <c r="EB33" s="169"/>
      <c r="EC33" s="169"/>
      <c r="ED33" s="169"/>
      <c r="EE33" s="169"/>
      <c r="EF33" s="169"/>
      <c r="EG33" s="169"/>
      <c r="EH33" s="169"/>
      <c r="EI33" s="169"/>
      <c r="EJ33" s="169"/>
      <c r="EK33" s="169"/>
      <c r="EL33" s="169"/>
      <c r="EM33" s="169"/>
      <c r="EN33" s="169"/>
    </row>
    <row r="34" spans="1:144" x14ac:dyDescent="0.2">
      <c r="A34" s="164">
        <f t="shared" si="0"/>
        <v>28</v>
      </c>
      <c r="C34" s="169"/>
      <c r="D34" s="169"/>
      <c r="E34" s="169"/>
      <c r="F34" s="169"/>
      <c r="G34" s="169"/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>
        <v>3.1739999999999997E-2</v>
      </c>
      <c r="AE34" s="169">
        <f t="shared" si="8"/>
        <v>0.87434000000000023</v>
      </c>
      <c r="AF34" s="169"/>
      <c r="AG34" s="169">
        <v>2.564E-2</v>
      </c>
      <c r="AH34" s="169">
        <f t="shared" si="9"/>
        <v>0.70511999999999997</v>
      </c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  <c r="DZ34" s="169"/>
      <c r="EA34" s="169"/>
      <c r="EB34" s="169"/>
      <c r="EC34" s="169"/>
      <c r="ED34" s="169"/>
      <c r="EE34" s="169"/>
      <c r="EF34" s="169"/>
      <c r="EG34" s="169"/>
      <c r="EH34" s="169"/>
      <c r="EI34" s="169"/>
      <c r="EJ34" s="169"/>
      <c r="EK34" s="169"/>
      <c r="EL34" s="169"/>
      <c r="EM34" s="169"/>
      <c r="EN34" s="169"/>
    </row>
    <row r="35" spans="1:144" x14ac:dyDescent="0.2">
      <c r="A35" s="164">
        <f t="shared" si="0"/>
        <v>29</v>
      </c>
      <c r="C35" s="169"/>
      <c r="D35" s="169"/>
      <c r="E35" s="169"/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>
        <v>3.175E-2</v>
      </c>
      <c r="AE35" s="169">
        <f t="shared" si="8"/>
        <v>0.90609000000000028</v>
      </c>
      <c r="AF35" s="169"/>
      <c r="AG35" s="169">
        <v>2.564E-2</v>
      </c>
      <c r="AH35" s="169">
        <f t="shared" si="9"/>
        <v>0.73075999999999997</v>
      </c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  <c r="DZ35" s="169"/>
      <c r="EA35" s="169"/>
      <c r="EB35" s="169"/>
      <c r="EC35" s="169"/>
      <c r="ED35" s="169"/>
      <c r="EE35" s="169"/>
      <c r="EF35" s="169"/>
      <c r="EG35" s="169"/>
      <c r="EH35" s="169"/>
      <c r="EI35" s="169"/>
      <c r="EJ35" s="169"/>
      <c r="EK35" s="169"/>
      <c r="EL35" s="169"/>
      <c r="EM35" s="169"/>
      <c r="EN35" s="169"/>
    </row>
    <row r="36" spans="1:144" x14ac:dyDescent="0.2">
      <c r="A36" s="164">
        <f t="shared" si="0"/>
        <v>30</v>
      </c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>
        <v>3.1739999999999997E-2</v>
      </c>
      <c r="AE36" s="169">
        <f t="shared" si="8"/>
        <v>0.93783000000000027</v>
      </c>
      <c r="AF36" s="169"/>
      <c r="AG36" s="169">
        <v>2.564E-2</v>
      </c>
      <c r="AH36" s="169">
        <f t="shared" si="9"/>
        <v>0.75639999999999996</v>
      </c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  <c r="DZ36" s="169"/>
      <c r="EA36" s="169"/>
      <c r="EB36" s="169"/>
      <c r="EC36" s="169"/>
      <c r="ED36" s="169"/>
      <c r="EE36" s="169"/>
      <c r="EF36" s="169"/>
      <c r="EG36" s="169"/>
      <c r="EH36" s="169"/>
      <c r="EI36" s="169"/>
      <c r="EJ36" s="169"/>
      <c r="EK36" s="169"/>
      <c r="EL36" s="169"/>
      <c r="EM36" s="169"/>
      <c r="EN36" s="169"/>
    </row>
    <row r="37" spans="1:144" x14ac:dyDescent="0.2">
      <c r="A37" s="164">
        <f t="shared" si="0"/>
        <v>31</v>
      </c>
      <c r="C37" s="169"/>
      <c r="D37" s="169"/>
      <c r="E37" s="169"/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>
        <v>3.175E-2</v>
      </c>
      <c r="AE37" s="169">
        <f t="shared" si="8"/>
        <v>0.96958000000000033</v>
      </c>
      <c r="AF37" s="169"/>
      <c r="AG37" s="169">
        <v>2.564E-2</v>
      </c>
      <c r="AH37" s="169">
        <f t="shared" si="9"/>
        <v>0.78203999999999996</v>
      </c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  <c r="DZ37" s="169"/>
      <c r="EA37" s="169"/>
      <c r="EB37" s="169"/>
      <c r="EC37" s="169"/>
      <c r="ED37" s="169"/>
      <c r="EE37" s="169"/>
      <c r="EF37" s="169"/>
      <c r="EG37" s="169"/>
      <c r="EH37" s="169"/>
      <c r="EI37" s="169"/>
      <c r="EJ37" s="169"/>
      <c r="EK37" s="169"/>
      <c r="EL37" s="169"/>
      <c r="EM37" s="169"/>
      <c r="EN37" s="169"/>
    </row>
    <row r="38" spans="1:144" x14ac:dyDescent="0.2">
      <c r="A38" s="164">
        <f t="shared" si="0"/>
        <v>32</v>
      </c>
      <c r="C38" s="169"/>
      <c r="D38" s="169"/>
      <c r="E38" s="169"/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>
        <v>3.0419999999999999E-2</v>
      </c>
      <c r="AE38" s="169">
        <f t="shared" si="8"/>
        <v>1.0000000000000002</v>
      </c>
      <c r="AF38" s="169"/>
      <c r="AG38" s="169">
        <v>2.564E-2</v>
      </c>
      <c r="AH38" s="169">
        <f t="shared" si="9"/>
        <v>0.80767999999999995</v>
      </c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  <c r="DZ38" s="169"/>
      <c r="EA38" s="169"/>
      <c r="EB38" s="169"/>
      <c r="EC38" s="169"/>
      <c r="ED38" s="169"/>
      <c r="EE38" s="169"/>
      <c r="EF38" s="169"/>
      <c r="EG38" s="169"/>
      <c r="EH38" s="169"/>
      <c r="EI38" s="169"/>
      <c r="EJ38" s="169"/>
      <c r="EK38" s="169"/>
      <c r="EL38" s="169"/>
      <c r="EM38" s="169"/>
      <c r="EN38" s="169"/>
    </row>
    <row r="39" spans="1:144" x14ac:dyDescent="0.2">
      <c r="A39" s="164">
        <f t="shared" si="0"/>
        <v>33</v>
      </c>
      <c r="C39" s="169"/>
      <c r="D39" s="169"/>
      <c r="E39" s="169"/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>
        <v>2.564E-2</v>
      </c>
      <c r="AH39" s="169">
        <f t="shared" si="9"/>
        <v>0.83331999999999995</v>
      </c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  <c r="DZ39" s="169"/>
      <c r="EA39" s="169"/>
      <c r="EB39" s="169"/>
      <c r="EC39" s="169"/>
      <c r="ED39" s="169"/>
      <c r="EE39" s="169"/>
      <c r="EF39" s="169"/>
      <c r="EG39" s="169"/>
      <c r="EH39" s="169"/>
      <c r="EI39" s="169"/>
      <c r="EJ39" s="169"/>
      <c r="EK39" s="169"/>
      <c r="EL39" s="169"/>
      <c r="EM39" s="169"/>
      <c r="EN39" s="169"/>
    </row>
    <row r="40" spans="1:144" x14ac:dyDescent="0.2">
      <c r="A40" s="164">
        <f t="shared" si="0"/>
        <v>34</v>
      </c>
      <c r="C40" s="169"/>
      <c r="D40" s="169"/>
      <c r="E40" s="169"/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>
        <v>2.564E-2</v>
      </c>
      <c r="AH40" s="169">
        <f t="shared" si="9"/>
        <v>0.85895999999999995</v>
      </c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  <c r="DZ40" s="169"/>
      <c r="EA40" s="169"/>
      <c r="EB40" s="169"/>
      <c r="EC40" s="169"/>
      <c r="ED40" s="169"/>
      <c r="EE40" s="169"/>
      <c r="EF40" s="169"/>
      <c r="EG40" s="169"/>
      <c r="EH40" s="169"/>
      <c r="EI40" s="169"/>
      <c r="EJ40" s="169"/>
      <c r="EK40" s="169"/>
      <c r="EL40" s="169"/>
      <c r="EM40" s="169"/>
      <c r="EN40" s="169"/>
    </row>
    <row r="41" spans="1:144" x14ac:dyDescent="0.2">
      <c r="A41" s="164">
        <f t="shared" si="0"/>
        <v>35</v>
      </c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>
        <v>2.564E-2</v>
      </c>
      <c r="AH41" s="169">
        <f t="shared" si="9"/>
        <v>0.88459999999999994</v>
      </c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  <c r="DZ41" s="169"/>
      <c r="EA41" s="169"/>
      <c r="EB41" s="169"/>
      <c r="EC41" s="169"/>
      <c r="ED41" s="169"/>
      <c r="EE41" s="169"/>
      <c r="EF41" s="169"/>
      <c r="EG41" s="169"/>
      <c r="EH41" s="169"/>
      <c r="EI41" s="169"/>
      <c r="EJ41" s="169"/>
      <c r="EK41" s="169"/>
      <c r="EL41" s="169"/>
      <c r="EM41" s="169"/>
      <c r="EN41" s="169"/>
    </row>
    <row r="42" spans="1:144" x14ac:dyDescent="0.2">
      <c r="A42" s="164">
        <f t="shared" si="0"/>
        <v>36</v>
      </c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>
        <v>2.564E-2</v>
      </c>
      <c r="AH42" s="169">
        <f t="shared" si="9"/>
        <v>0.91023999999999994</v>
      </c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  <c r="DZ42" s="169"/>
      <c r="EA42" s="169"/>
      <c r="EB42" s="169"/>
      <c r="EC42" s="169"/>
      <c r="ED42" s="169"/>
      <c r="EE42" s="169"/>
      <c r="EF42" s="169"/>
      <c r="EG42" s="169"/>
      <c r="EH42" s="169"/>
      <c r="EI42" s="169"/>
      <c r="EJ42" s="169"/>
      <c r="EK42" s="169"/>
      <c r="EL42" s="169"/>
      <c r="EM42" s="169"/>
      <c r="EN42" s="169"/>
    </row>
    <row r="43" spans="1:144" x14ac:dyDescent="0.2">
      <c r="A43" s="164">
        <f t="shared" si="0"/>
        <v>37</v>
      </c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>
        <v>2.564E-2</v>
      </c>
      <c r="AH43" s="169">
        <f t="shared" si="9"/>
        <v>0.93587999999999993</v>
      </c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  <c r="DZ43" s="169"/>
      <c r="EA43" s="169"/>
      <c r="EB43" s="169"/>
      <c r="EC43" s="169"/>
      <c r="ED43" s="169"/>
      <c r="EE43" s="169"/>
      <c r="EF43" s="169"/>
      <c r="EG43" s="169"/>
      <c r="EH43" s="169"/>
      <c r="EI43" s="169"/>
      <c r="EJ43" s="169"/>
      <c r="EK43" s="169"/>
      <c r="EL43" s="169"/>
      <c r="EM43" s="169"/>
      <c r="EN43" s="169"/>
    </row>
    <row r="44" spans="1:144" x14ac:dyDescent="0.2">
      <c r="A44" s="164">
        <f t="shared" si="0"/>
        <v>38</v>
      </c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>
        <v>2.564E-2</v>
      </c>
      <c r="AH44" s="169">
        <f t="shared" si="9"/>
        <v>0.96151999999999993</v>
      </c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  <c r="DZ44" s="169"/>
      <c r="EA44" s="169"/>
      <c r="EB44" s="169"/>
      <c r="EC44" s="169"/>
      <c r="ED44" s="169"/>
      <c r="EE44" s="169"/>
      <c r="EF44" s="169"/>
      <c r="EG44" s="169"/>
      <c r="EH44" s="169"/>
      <c r="EI44" s="169"/>
      <c r="EJ44" s="169"/>
      <c r="EK44" s="169"/>
      <c r="EL44" s="169"/>
      <c r="EM44" s="169"/>
      <c r="EN44" s="169"/>
    </row>
    <row r="45" spans="1:144" x14ac:dyDescent="0.2">
      <c r="A45" s="164">
        <f t="shared" si="0"/>
        <v>39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>
        <v>2.564E-2</v>
      </c>
      <c r="AH45" s="169">
        <f t="shared" si="9"/>
        <v>0.98715999999999993</v>
      </c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  <c r="DZ45" s="169"/>
      <c r="EA45" s="169"/>
      <c r="EB45" s="169"/>
      <c r="EC45" s="169"/>
      <c r="ED45" s="169"/>
      <c r="EE45" s="169"/>
      <c r="EF45" s="169"/>
      <c r="EG45" s="169"/>
      <c r="EH45" s="169"/>
      <c r="EI45" s="169"/>
      <c r="EJ45" s="169"/>
      <c r="EK45" s="169"/>
      <c r="EL45" s="169"/>
      <c r="EM45" s="169"/>
      <c r="EN45" s="169"/>
    </row>
    <row r="46" spans="1:144" x14ac:dyDescent="0.2">
      <c r="A46" s="164">
        <f t="shared" si="0"/>
        <v>40</v>
      </c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>
        <v>1.2840000000000001E-2</v>
      </c>
      <c r="AH46" s="169">
        <f t="shared" si="9"/>
        <v>0.99999999999999989</v>
      </c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  <c r="DZ46" s="169"/>
      <c r="EA46" s="169"/>
      <c r="EB46" s="169"/>
      <c r="EC46" s="169"/>
      <c r="ED46" s="169"/>
      <c r="EE46" s="169"/>
      <c r="EF46" s="169"/>
      <c r="EG46" s="169"/>
      <c r="EH46" s="169"/>
      <c r="EI46" s="169"/>
      <c r="EJ46" s="169"/>
      <c r="EK46" s="169"/>
      <c r="EL46" s="169"/>
      <c r="EM46" s="169"/>
      <c r="EN46" s="169"/>
    </row>
    <row r="47" spans="1:144" x14ac:dyDescent="0.2">
      <c r="A47" s="164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  <c r="DZ47" s="169"/>
      <c r="EA47" s="169"/>
      <c r="EB47" s="169"/>
      <c r="EC47" s="169"/>
      <c r="ED47" s="169"/>
      <c r="EE47" s="169"/>
      <c r="EF47" s="169"/>
      <c r="EG47" s="169"/>
      <c r="EH47" s="169"/>
      <c r="EI47" s="169"/>
      <c r="EJ47" s="169"/>
      <c r="EK47" s="169"/>
      <c r="EL47" s="169"/>
      <c r="EM47" s="169"/>
      <c r="EN47" s="169"/>
    </row>
    <row r="48" spans="1:144" x14ac:dyDescent="0.2">
      <c r="A48" s="164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  <c r="DZ48" s="169"/>
      <c r="EA48" s="169"/>
      <c r="EB48" s="169"/>
      <c r="EC48" s="169"/>
      <c r="ED48" s="169"/>
      <c r="EE48" s="169"/>
      <c r="EF48" s="169"/>
      <c r="EG48" s="169"/>
      <c r="EH48" s="169"/>
      <c r="EI48" s="169"/>
      <c r="EJ48" s="169"/>
      <c r="EK48" s="169"/>
      <c r="EL48" s="169"/>
      <c r="EM48" s="169"/>
      <c r="EN48" s="169"/>
    </row>
    <row r="49" spans="1:144" x14ac:dyDescent="0.2">
      <c r="A49" s="164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  <c r="DZ49" s="169"/>
      <c r="EA49" s="169"/>
      <c r="EB49" s="169"/>
      <c r="EC49" s="169"/>
      <c r="ED49" s="169"/>
      <c r="EE49" s="169"/>
      <c r="EF49" s="169"/>
      <c r="EG49" s="169"/>
      <c r="EH49" s="169"/>
      <c r="EI49" s="169"/>
      <c r="EJ49" s="169"/>
      <c r="EK49" s="169"/>
      <c r="EL49" s="169"/>
      <c r="EM49" s="169"/>
      <c r="EN49" s="169"/>
    </row>
    <row r="50" spans="1:144" x14ac:dyDescent="0.2">
      <c r="A50" s="164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  <c r="DZ50" s="169"/>
      <c r="EA50" s="169"/>
      <c r="EB50" s="169"/>
      <c r="EC50" s="169"/>
      <c r="ED50" s="169"/>
      <c r="EE50" s="169"/>
      <c r="EF50" s="169"/>
      <c r="EG50" s="169"/>
      <c r="EH50" s="169"/>
      <c r="EI50" s="169"/>
      <c r="EJ50" s="169"/>
      <c r="EK50" s="169"/>
      <c r="EL50" s="169"/>
      <c r="EM50" s="169"/>
      <c r="EN50" s="169"/>
    </row>
    <row r="51" spans="1:144" x14ac:dyDescent="0.2">
      <c r="A51" s="164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  <c r="DZ51" s="169"/>
      <c r="EA51" s="169"/>
      <c r="EB51" s="169"/>
      <c r="EC51" s="169"/>
      <c r="ED51" s="169"/>
      <c r="EE51" s="169"/>
      <c r="EF51" s="169"/>
      <c r="EG51" s="169"/>
      <c r="EH51" s="169"/>
      <c r="EI51" s="169"/>
      <c r="EJ51" s="169"/>
      <c r="EK51" s="169"/>
      <c r="EL51" s="169"/>
      <c r="EM51" s="169"/>
      <c r="EN51" s="169"/>
    </row>
    <row r="52" spans="1:144" x14ac:dyDescent="0.2">
      <c r="A52" s="164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  <c r="DZ52" s="169"/>
      <c r="EA52" s="169"/>
      <c r="EB52" s="169"/>
      <c r="EC52" s="169"/>
      <c r="ED52" s="169"/>
      <c r="EE52" s="169"/>
      <c r="EF52" s="169"/>
      <c r="EG52" s="169"/>
      <c r="EH52" s="169"/>
      <c r="EI52" s="169"/>
      <c r="EJ52" s="169"/>
      <c r="EK52" s="169"/>
      <c r="EL52" s="169"/>
      <c r="EM52" s="169"/>
      <c r="EN52" s="169"/>
    </row>
    <row r="53" spans="1:144" x14ac:dyDescent="0.2">
      <c r="A53" s="164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  <c r="DZ53" s="169"/>
      <c r="EA53" s="169"/>
      <c r="EB53" s="169"/>
      <c r="EC53" s="169"/>
      <c r="ED53" s="169"/>
      <c r="EE53" s="169"/>
      <c r="EF53" s="169"/>
      <c r="EG53" s="169"/>
      <c r="EH53" s="169"/>
      <c r="EI53" s="169"/>
      <c r="EJ53" s="169"/>
      <c r="EK53" s="169"/>
      <c r="EL53" s="169"/>
      <c r="EM53" s="169"/>
      <c r="EN53" s="169"/>
    </row>
    <row r="54" spans="1:144" x14ac:dyDescent="0.2">
      <c r="A54" s="164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  <c r="DZ54" s="169"/>
      <c r="EA54" s="169"/>
      <c r="EB54" s="169"/>
      <c r="EC54" s="169"/>
      <c r="ED54" s="169"/>
      <c r="EE54" s="169"/>
      <c r="EF54" s="169"/>
      <c r="EG54" s="169"/>
      <c r="EH54" s="169"/>
      <c r="EI54" s="169"/>
      <c r="EJ54" s="169"/>
      <c r="EK54" s="169"/>
      <c r="EL54" s="169"/>
      <c r="EM54" s="169"/>
      <c r="EN54" s="169"/>
    </row>
    <row r="55" spans="1:144" x14ac:dyDescent="0.2">
      <c r="A55" s="164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  <c r="DZ55" s="169"/>
      <c r="EA55" s="169"/>
      <c r="EB55" s="169"/>
      <c r="EC55" s="169"/>
      <c r="ED55" s="169"/>
      <c r="EE55" s="169"/>
      <c r="EF55" s="169"/>
      <c r="EG55" s="169"/>
      <c r="EH55" s="169"/>
      <c r="EI55" s="169"/>
      <c r="EJ55" s="169"/>
      <c r="EK55" s="169"/>
      <c r="EL55" s="169"/>
      <c r="EM55" s="169"/>
      <c r="EN55" s="169"/>
    </row>
    <row r="56" spans="1:144" x14ac:dyDescent="0.2">
      <c r="A56" s="164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  <c r="DZ56" s="169"/>
      <c r="EA56" s="169"/>
      <c r="EB56" s="169"/>
      <c r="EC56" s="169"/>
      <c r="ED56" s="169"/>
      <c r="EE56" s="169"/>
      <c r="EF56" s="169"/>
      <c r="EG56" s="169"/>
      <c r="EH56" s="169"/>
      <c r="EI56" s="169"/>
      <c r="EJ56" s="169"/>
      <c r="EK56" s="169"/>
      <c r="EL56" s="169"/>
      <c r="EM56" s="169"/>
      <c r="EN56" s="169"/>
    </row>
    <row r="57" spans="1:144" x14ac:dyDescent="0.2">
      <c r="A57" s="164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  <c r="DZ57" s="169"/>
      <c r="EA57" s="169"/>
      <c r="EB57" s="169"/>
      <c r="EC57" s="169"/>
      <c r="ED57" s="169"/>
      <c r="EE57" s="169"/>
      <c r="EF57" s="169"/>
      <c r="EG57" s="169"/>
      <c r="EH57" s="169"/>
      <c r="EI57" s="169"/>
      <c r="EJ57" s="169"/>
      <c r="EK57" s="169"/>
      <c r="EL57" s="169"/>
      <c r="EM57" s="169"/>
      <c r="EN57" s="169"/>
    </row>
    <row r="58" spans="1:144" x14ac:dyDescent="0.2">
      <c r="A58" s="164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  <c r="DZ58" s="169"/>
      <c r="EA58" s="169"/>
      <c r="EB58" s="169"/>
      <c r="EC58" s="169"/>
      <c r="ED58" s="169"/>
      <c r="EE58" s="169"/>
      <c r="EF58" s="169"/>
      <c r="EG58" s="169"/>
      <c r="EH58" s="169"/>
      <c r="EI58" s="169"/>
      <c r="EJ58" s="169"/>
      <c r="EK58" s="169"/>
      <c r="EL58" s="169"/>
      <c r="EM58" s="169"/>
      <c r="EN58" s="169"/>
    </row>
    <row r="59" spans="1:144" x14ac:dyDescent="0.2">
      <c r="A59" s="164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  <c r="DZ59" s="169"/>
      <c r="EA59" s="169"/>
      <c r="EB59" s="169"/>
      <c r="EC59" s="169"/>
      <c r="ED59" s="169"/>
      <c r="EE59" s="169"/>
      <c r="EF59" s="169"/>
      <c r="EG59" s="169"/>
      <c r="EH59" s="169"/>
      <c r="EI59" s="169"/>
      <c r="EJ59" s="169"/>
      <c r="EK59" s="169"/>
      <c r="EL59" s="169"/>
      <c r="EM59" s="169"/>
      <c r="EN59" s="169"/>
    </row>
    <row r="60" spans="1:144" x14ac:dyDescent="0.2">
      <c r="A60" s="164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  <c r="DZ60" s="169"/>
      <c r="EA60" s="169"/>
      <c r="EB60" s="169"/>
      <c r="EC60" s="169"/>
      <c r="ED60" s="169"/>
      <c r="EE60" s="169"/>
      <c r="EF60" s="169"/>
      <c r="EG60" s="169"/>
      <c r="EH60" s="169"/>
      <c r="EI60" s="169"/>
      <c r="EJ60" s="169"/>
      <c r="EK60" s="169"/>
      <c r="EL60" s="169"/>
      <c r="EM60" s="169"/>
      <c r="EN60" s="169"/>
    </row>
    <row r="61" spans="1:144" x14ac:dyDescent="0.2">
      <c r="A61" s="164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  <c r="DZ61" s="169"/>
      <c r="EA61" s="169"/>
      <c r="EB61" s="169"/>
      <c r="EC61" s="169"/>
      <c r="ED61" s="169"/>
      <c r="EE61" s="169"/>
      <c r="EF61" s="169"/>
      <c r="EG61" s="169"/>
      <c r="EH61" s="169"/>
      <c r="EI61" s="169"/>
      <c r="EJ61" s="169"/>
      <c r="EK61" s="169"/>
      <c r="EL61" s="169"/>
      <c r="EM61" s="169"/>
      <c r="EN61" s="169"/>
    </row>
    <row r="62" spans="1:144" x14ac:dyDescent="0.2">
      <c r="A62" s="164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  <c r="DZ62" s="169"/>
      <c r="EA62" s="169"/>
      <c r="EB62" s="169"/>
      <c r="EC62" s="169"/>
      <c r="ED62" s="169"/>
      <c r="EE62" s="169"/>
      <c r="EF62" s="169"/>
      <c r="EG62" s="169"/>
      <c r="EH62" s="169"/>
      <c r="EI62" s="169"/>
      <c r="EJ62" s="169"/>
      <c r="EK62" s="169"/>
      <c r="EL62" s="169"/>
      <c r="EM62" s="169"/>
      <c r="EN62" s="169"/>
    </row>
    <row r="63" spans="1:144" x14ac:dyDescent="0.2">
      <c r="A63" s="164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  <c r="DZ63" s="169"/>
      <c r="EA63" s="169"/>
      <c r="EB63" s="169"/>
      <c r="EC63" s="169"/>
      <c r="ED63" s="169"/>
      <c r="EE63" s="169"/>
      <c r="EF63" s="169"/>
      <c r="EG63" s="169"/>
      <c r="EH63" s="169"/>
      <c r="EI63" s="169"/>
      <c r="EJ63" s="169"/>
      <c r="EK63" s="169"/>
      <c r="EL63" s="169"/>
      <c r="EM63" s="169"/>
      <c r="EN63" s="169"/>
    </row>
    <row r="64" spans="1:144" x14ac:dyDescent="0.2">
      <c r="A64" s="164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  <c r="DZ64" s="169"/>
      <c r="EA64" s="169"/>
      <c r="EB64" s="169"/>
      <c r="EC64" s="169"/>
      <c r="ED64" s="169"/>
      <c r="EE64" s="169"/>
      <c r="EF64" s="169"/>
      <c r="EG64" s="169"/>
      <c r="EH64" s="169"/>
      <c r="EI64" s="169"/>
      <c r="EJ64" s="169"/>
      <c r="EK64" s="169"/>
      <c r="EL64" s="169"/>
      <c r="EM64" s="169"/>
      <c r="EN64" s="169"/>
    </row>
    <row r="65" spans="1:144" x14ac:dyDescent="0.2">
      <c r="A65" s="164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  <c r="DZ65" s="169"/>
      <c r="EA65" s="169"/>
      <c r="EB65" s="169"/>
      <c r="EC65" s="169"/>
      <c r="ED65" s="169"/>
      <c r="EE65" s="169"/>
      <c r="EF65" s="169"/>
      <c r="EG65" s="169"/>
      <c r="EH65" s="169"/>
      <c r="EI65" s="169"/>
      <c r="EJ65" s="169"/>
      <c r="EK65" s="169"/>
      <c r="EL65" s="169"/>
      <c r="EM65" s="169"/>
      <c r="EN65" s="169"/>
    </row>
    <row r="66" spans="1:144" x14ac:dyDescent="0.2">
      <c r="A66" s="164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  <c r="DZ66" s="169"/>
      <c r="EA66" s="169"/>
      <c r="EB66" s="169"/>
      <c r="EC66" s="169"/>
      <c r="ED66" s="169"/>
      <c r="EE66" s="169"/>
      <c r="EF66" s="169"/>
      <c r="EG66" s="169"/>
      <c r="EH66" s="169"/>
      <c r="EI66" s="169"/>
      <c r="EJ66" s="169"/>
      <c r="EK66" s="169"/>
      <c r="EL66" s="169"/>
      <c r="EM66" s="169"/>
      <c r="EN66" s="169"/>
    </row>
    <row r="67" spans="1:144" x14ac:dyDescent="0.2">
      <c r="A67" s="164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  <c r="DZ67" s="169"/>
      <c r="EA67" s="169"/>
      <c r="EB67" s="169"/>
      <c r="EC67" s="169"/>
      <c r="ED67" s="169"/>
      <c r="EE67" s="169"/>
      <c r="EF67" s="169"/>
      <c r="EG67" s="169"/>
      <c r="EH67" s="169"/>
      <c r="EI67" s="169"/>
      <c r="EJ67" s="169"/>
      <c r="EK67" s="169"/>
      <c r="EL67" s="169"/>
      <c r="EM67" s="169"/>
      <c r="EN67" s="169"/>
    </row>
    <row r="68" spans="1:144" x14ac:dyDescent="0.2">
      <c r="A68" s="164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  <c r="DZ68" s="169"/>
      <c r="EA68" s="169"/>
      <c r="EB68" s="169"/>
      <c r="EC68" s="169"/>
      <c r="ED68" s="169"/>
      <c r="EE68" s="169"/>
      <c r="EF68" s="169"/>
      <c r="EG68" s="169"/>
      <c r="EH68" s="169"/>
      <c r="EI68" s="169"/>
      <c r="EJ68" s="169"/>
      <c r="EK68" s="169"/>
      <c r="EL68" s="169"/>
      <c r="EM68" s="169"/>
      <c r="EN68" s="169"/>
    </row>
    <row r="69" spans="1:144" x14ac:dyDescent="0.2">
      <c r="A69" s="164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  <c r="DZ69" s="169"/>
      <c r="EA69" s="169"/>
      <c r="EB69" s="169"/>
      <c r="EC69" s="169"/>
      <c r="ED69" s="169"/>
      <c r="EE69" s="169"/>
      <c r="EF69" s="169"/>
      <c r="EG69" s="169"/>
      <c r="EH69" s="169"/>
      <c r="EI69" s="169"/>
      <c r="EJ69" s="169"/>
      <c r="EK69" s="169"/>
      <c r="EL69" s="169"/>
      <c r="EM69" s="169"/>
      <c r="EN69" s="169"/>
    </row>
    <row r="70" spans="1:144" x14ac:dyDescent="0.2">
      <c r="A70" s="164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  <c r="DZ70" s="169"/>
      <c r="EA70" s="169"/>
      <c r="EB70" s="169"/>
      <c r="EC70" s="169"/>
      <c r="ED70" s="169"/>
      <c r="EE70" s="169"/>
      <c r="EF70" s="169"/>
      <c r="EG70" s="169"/>
      <c r="EH70" s="169"/>
      <c r="EI70" s="169"/>
      <c r="EJ70" s="169"/>
      <c r="EK70" s="169"/>
      <c r="EL70" s="169"/>
      <c r="EM70" s="169"/>
      <c r="EN70" s="169"/>
    </row>
    <row r="71" spans="1:144" x14ac:dyDescent="0.2">
      <c r="A71" s="164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  <c r="DZ71" s="169"/>
      <c r="EA71" s="169"/>
      <c r="EB71" s="169"/>
      <c r="EC71" s="169"/>
      <c r="ED71" s="169"/>
      <c r="EE71" s="169"/>
      <c r="EF71" s="169"/>
      <c r="EG71" s="169"/>
      <c r="EH71" s="169"/>
      <c r="EI71" s="169"/>
      <c r="EJ71" s="169"/>
      <c r="EK71" s="169"/>
      <c r="EL71" s="169"/>
      <c r="EM71" s="169"/>
      <c r="EN71" s="169"/>
    </row>
    <row r="72" spans="1:144" x14ac:dyDescent="0.2">
      <c r="A72" s="164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  <c r="DZ72" s="169"/>
      <c r="EA72" s="169"/>
      <c r="EB72" s="169"/>
      <c r="EC72" s="169"/>
      <c r="ED72" s="169"/>
      <c r="EE72" s="169"/>
      <c r="EF72" s="169"/>
      <c r="EG72" s="169"/>
      <c r="EH72" s="169"/>
      <c r="EI72" s="169"/>
      <c r="EJ72" s="169"/>
      <c r="EK72" s="169"/>
      <c r="EL72" s="169"/>
      <c r="EM72" s="169"/>
      <c r="EN72" s="169"/>
    </row>
    <row r="73" spans="1:144" x14ac:dyDescent="0.2">
      <c r="A73" s="164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  <c r="DZ73" s="169"/>
      <c r="EA73" s="169"/>
      <c r="EB73" s="169"/>
      <c r="EC73" s="169"/>
      <c r="ED73" s="169"/>
      <c r="EE73" s="169"/>
      <c r="EF73" s="169"/>
      <c r="EG73" s="169"/>
      <c r="EH73" s="169"/>
      <c r="EI73" s="169"/>
      <c r="EJ73" s="169"/>
      <c r="EK73" s="169"/>
      <c r="EL73" s="169"/>
      <c r="EM73" s="169"/>
      <c r="EN73" s="169"/>
    </row>
    <row r="74" spans="1:144" x14ac:dyDescent="0.2">
      <c r="A74" s="164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  <c r="DZ74" s="169"/>
      <c r="EA74" s="169"/>
      <c r="EB74" s="169"/>
      <c r="EC74" s="169"/>
      <c r="ED74" s="169"/>
      <c r="EE74" s="169"/>
      <c r="EF74" s="169"/>
      <c r="EG74" s="169"/>
      <c r="EH74" s="169"/>
      <c r="EI74" s="169"/>
      <c r="EJ74" s="169"/>
      <c r="EK74" s="169"/>
      <c r="EL74" s="169"/>
      <c r="EM74" s="169"/>
      <c r="EN74" s="169"/>
    </row>
    <row r="75" spans="1:144" x14ac:dyDescent="0.2">
      <c r="A75" s="164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  <c r="DZ75" s="169"/>
      <c r="EA75" s="169"/>
      <c r="EB75" s="169"/>
      <c r="EC75" s="169"/>
      <c r="ED75" s="169"/>
      <c r="EE75" s="169"/>
      <c r="EF75" s="169"/>
      <c r="EG75" s="169"/>
      <c r="EH75" s="169"/>
      <c r="EI75" s="169"/>
      <c r="EJ75" s="169"/>
      <c r="EK75" s="169"/>
      <c r="EL75" s="169"/>
      <c r="EM75" s="169"/>
      <c r="EN75" s="169"/>
    </row>
    <row r="76" spans="1:144" x14ac:dyDescent="0.2">
      <c r="A76" s="164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  <c r="DZ76" s="169"/>
      <c r="EA76" s="169"/>
      <c r="EB76" s="169"/>
      <c r="EC76" s="169"/>
      <c r="ED76" s="169"/>
      <c r="EE76" s="169"/>
      <c r="EF76" s="169"/>
      <c r="EG76" s="169"/>
      <c r="EH76" s="169"/>
      <c r="EI76" s="169"/>
      <c r="EJ76" s="169"/>
      <c r="EK76" s="169"/>
      <c r="EL76" s="169"/>
      <c r="EM76" s="169"/>
      <c r="EN76" s="169"/>
    </row>
    <row r="77" spans="1:144" x14ac:dyDescent="0.2">
      <c r="A77" s="164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  <c r="DZ77" s="169"/>
      <c r="EA77" s="169"/>
      <c r="EB77" s="169"/>
      <c r="EC77" s="169"/>
      <c r="ED77" s="169"/>
      <c r="EE77" s="169"/>
      <c r="EF77" s="169"/>
      <c r="EG77" s="169"/>
      <c r="EH77" s="169"/>
      <c r="EI77" s="169"/>
      <c r="EJ77" s="169"/>
      <c r="EK77" s="169"/>
      <c r="EL77" s="169"/>
      <c r="EM77" s="169"/>
      <c r="EN77" s="169"/>
    </row>
    <row r="78" spans="1:144" x14ac:dyDescent="0.2">
      <c r="A78" s="164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  <c r="DZ78" s="169"/>
      <c r="EA78" s="169"/>
      <c r="EB78" s="169"/>
      <c r="EC78" s="169"/>
      <c r="ED78" s="169"/>
      <c r="EE78" s="169"/>
      <c r="EF78" s="169"/>
      <c r="EG78" s="169"/>
      <c r="EH78" s="169"/>
      <c r="EI78" s="169"/>
      <c r="EJ78" s="169"/>
      <c r="EK78" s="169"/>
      <c r="EL78" s="169"/>
      <c r="EM78" s="169"/>
      <c r="EN78" s="169"/>
    </row>
    <row r="79" spans="1:144" x14ac:dyDescent="0.2">
      <c r="A79" s="164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  <c r="DZ79" s="169"/>
      <c r="EA79" s="169"/>
      <c r="EB79" s="169"/>
      <c r="EC79" s="169"/>
      <c r="ED79" s="169"/>
      <c r="EE79" s="169"/>
      <c r="EF79" s="169"/>
      <c r="EG79" s="169"/>
      <c r="EH79" s="169"/>
      <c r="EI79" s="169"/>
      <c r="EJ79" s="169"/>
      <c r="EK79" s="169"/>
      <c r="EL79" s="169"/>
      <c r="EM79" s="169"/>
      <c r="EN79" s="169"/>
    </row>
    <row r="80" spans="1:144" x14ac:dyDescent="0.2">
      <c r="A80" s="164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  <c r="DZ80" s="169"/>
      <c r="EA80" s="169"/>
      <c r="EB80" s="169"/>
      <c r="EC80" s="169"/>
      <c r="ED80" s="169"/>
      <c r="EE80" s="169"/>
      <c r="EF80" s="169"/>
      <c r="EG80" s="169"/>
      <c r="EH80" s="169"/>
      <c r="EI80" s="169"/>
      <c r="EJ80" s="169"/>
      <c r="EK80" s="169"/>
      <c r="EL80" s="169"/>
      <c r="EM80" s="169"/>
      <c r="EN80" s="169"/>
    </row>
    <row r="81" spans="1:144" x14ac:dyDescent="0.2">
      <c r="A81" s="164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  <c r="DZ81" s="169"/>
      <c r="EA81" s="169"/>
      <c r="EB81" s="169"/>
      <c r="EC81" s="169"/>
      <c r="ED81" s="169"/>
      <c r="EE81" s="169"/>
      <c r="EF81" s="169"/>
      <c r="EG81" s="169"/>
      <c r="EH81" s="169"/>
      <c r="EI81" s="169"/>
      <c r="EJ81" s="169"/>
      <c r="EK81" s="169"/>
      <c r="EL81" s="169"/>
      <c r="EM81" s="169"/>
      <c r="EN81" s="169"/>
    </row>
    <row r="82" spans="1:144" x14ac:dyDescent="0.2">
      <c r="A82" s="164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  <c r="DZ82" s="169"/>
      <c r="EA82" s="169"/>
      <c r="EB82" s="169"/>
      <c r="EC82" s="169"/>
      <c r="ED82" s="169"/>
      <c r="EE82" s="169"/>
      <c r="EF82" s="169"/>
      <c r="EG82" s="169"/>
      <c r="EH82" s="169"/>
      <c r="EI82" s="169"/>
      <c r="EJ82" s="169"/>
      <c r="EK82" s="169"/>
      <c r="EL82" s="169"/>
      <c r="EM82" s="169"/>
      <c r="EN82" s="169"/>
    </row>
    <row r="83" spans="1:144" x14ac:dyDescent="0.2">
      <c r="A83" s="164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  <c r="DZ83" s="169"/>
      <c r="EA83" s="169"/>
      <c r="EB83" s="169"/>
      <c r="EC83" s="169"/>
      <c r="ED83" s="169"/>
      <c r="EE83" s="169"/>
      <c r="EF83" s="169"/>
      <c r="EG83" s="169"/>
      <c r="EH83" s="169"/>
      <c r="EI83" s="169"/>
      <c r="EJ83" s="169"/>
      <c r="EK83" s="169"/>
      <c r="EL83" s="169"/>
      <c r="EM83" s="169"/>
      <c r="EN83" s="169"/>
    </row>
    <row r="84" spans="1:144" x14ac:dyDescent="0.2">
      <c r="A84" s="164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  <c r="DZ84" s="169"/>
      <c r="EA84" s="169"/>
      <c r="EB84" s="169"/>
      <c r="EC84" s="169"/>
      <c r="ED84" s="169"/>
      <c r="EE84" s="169"/>
      <c r="EF84" s="169"/>
      <c r="EG84" s="169"/>
      <c r="EH84" s="169"/>
      <c r="EI84" s="169"/>
      <c r="EJ84" s="169"/>
      <c r="EK84" s="169"/>
      <c r="EL84" s="169"/>
      <c r="EM84" s="169"/>
      <c r="EN84" s="169"/>
    </row>
    <row r="85" spans="1:144" x14ac:dyDescent="0.2">
      <c r="A85" s="164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  <c r="DZ85" s="169"/>
      <c r="EA85" s="169"/>
      <c r="EB85" s="169"/>
      <c r="EC85" s="169"/>
      <c r="ED85" s="169"/>
      <c r="EE85" s="169"/>
      <c r="EF85" s="169"/>
      <c r="EG85" s="169"/>
      <c r="EH85" s="169"/>
      <c r="EI85" s="169"/>
      <c r="EJ85" s="169"/>
      <c r="EK85" s="169"/>
      <c r="EL85" s="169"/>
      <c r="EM85" s="169"/>
      <c r="EN85" s="169"/>
    </row>
    <row r="86" spans="1:144" x14ac:dyDescent="0.2">
      <c r="A86" s="164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  <c r="DZ86" s="169"/>
      <c r="EA86" s="169"/>
      <c r="EB86" s="169"/>
      <c r="EC86" s="169"/>
      <c r="ED86" s="169"/>
      <c r="EE86" s="169"/>
      <c r="EF86" s="169"/>
      <c r="EG86" s="169"/>
      <c r="EH86" s="169"/>
      <c r="EI86" s="169"/>
      <c r="EJ86" s="169"/>
      <c r="EK86" s="169"/>
      <c r="EL86" s="169"/>
      <c r="EM86" s="169"/>
      <c r="EN86" s="169"/>
    </row>
    <row r="87" spans="1:144" x14ac:dyDescent="0.2">
      <c r="A87" s="164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  <c r="DZ87" s="169"/>
      <c r="EA87" s="169"/>
      <c r="EB87" s="169"/>
      <c r="EC87" s="169"/>
      <c r="ED87" s="169"/>
      <c r="EE87" s="169"/>
      <c r="EF87" s="169"/>
      <c r="EG87" s="169"/>
      <c r="EH87" s="169"/>
      <c r="EI87" s="169"/>
      <c r="EJ87" s="169"/>
      <c r="EK87" s="169"/>
      <c r="EL87" s="169"/>
      <c r="EM87" s="169"/>
      <c r="EN87" s="169"/>
    </row>
    <row r="88" spans="1:144" x14ac:dyDescent="0.2">
      <c r="A88" s="164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  <c r="DZ88" s="169"/>
      <c r="EA88" s="169"/>
      <c r="EB88" s="169"/>
      <c r="EC88" s="169"/>
      <c r="ED88" s="169"/>
      <c r="EE88" s="169"/>
      <c r="EF88" s="169"/>
      <c r="EG88" s="169"/>
      <c r="EH88" s="169"/>
      <c r="EI88" s="169"/>
      <c r="EJ88" s="169"/>
      <c r="EK88" s="169"/>
      <c r="EL88" s="169"/>
      <c r="EM88" s="169"/>
      <c r="EN88" s="169"/>
    </row>
    <row r="89" spans="1:144" x14ac:dyDescent="0.2">
      <c r="A89" s="164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  <c r="DZ89" s="169"/>
      <c r="EA89" s="169"/>
      <c r="EB89" s="169"/>
      <c r="EC89" s="169"/>
      <c r="ED89" s="169"/>
      <c r="EE89" s="169"/>
      <c r="EF89" s="169"/>
      <c r="EG89" s="169"/>
      <c r="EH89" s="169"/>
      <c r="EI89" s="169"/>
      <c r="EJ89" s="169"/>
      <c r="EK89" s="169"/>
      <c r="EL89" s="169"/>
      <c r="EM89" s="169"/>
      <c r="EN89" s="169"/>
    </row>
    <row r="90" spans="1:144" x14ac:dyDescent="0.2">
      <c r="A90" s="164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  <c r="DZ90" s="169"/>
      <c r="EA90" s="169"/>
      <c r="EB90" s="169"/>
      <c r="EC90" s="169"/>
      <c r="ED90" s="169"/>
      <c r="EE90" s="169"/>
      <c r="EF90" s="169"/>
      <c r="EG90" s="169"/>
      <c r="EH90" s="169"/>
      <c r="EI90" s="169"/>
      <c r="EJ90" s="169"/>
      <c r="EK90" s="169"/>
      <c r="EL90" s="169"/>
      <c r="EM90" s="169"/>
      <c r="EN90" s="169"/>
    </row>
    <row r="91" spans="1:144" x14ac:dyDescent="0.2">
      <c r="A91" s="164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  <c r="DZ91" s="169"/>
      <c r="EA91" s="169"/>
      <c r="EB91" s="169"/>
      <c r="EC91" s="169"/>
      <c r="ED91" s="169"/>
      <c r="EE91" s="169"/>
      <c r="EF91" s="169"/>
      <c r="EG91" s="169"/>
      <c r="EH91" s="169"/>
      <c r="EI91" s="169"/>
      <c r="EJ91" s="169"/>
      <c r="EK91" s="169"/>
      <c r="EL91" s="169"/>
      <c r="EM91" s="169"/>
      <c r="EN91" s="169"/>
    </row>
    <row r="92" spans="1:144" x14ac:dyDescent="0.2">
      <c r="A92" s="164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  <c r="DZ92" s="169"/>
      <c r="EA92" s="169"/>
      <c r="EB92" s="169"/>
      <c r="EC92" s="169"/>
      <c r="ED92" s="169"/>
      <c r="EE92" s="169"/>
      <c r="EF92" s="169"/>
      <c r="EG92" s="169"/>
      <c r="EH92" s="169"/>
      <c r="EI92" s="169"/>
      <c r="EJ92" s="169"/>
      <c r="EK92" s="169"/>
      <c r="EL92" s="169"/>
      <c r="EM92" s="169"/>
      <c r="EN92" s="169"/>
    </row>
    <row r="93" spans="1:144" x14ac:dyDescent="0.2">
      <c r="A93" s="164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  <c r="DZ93" s="169"/>
      <c r="EA93" s="169"/>
      <c r="EB93" s="169"/>
      <c r="EC93" s="169"/>
      <c r="ED93" s="169"/>
      <c r="EE93" s="169"/>
      <c r="EF93" s="169"/>
      <c r="EG93" s="169"/>
      <c r="EH93" s="169"/>
      <c r="EI93" s="169"/>
      <c r="EJ93" s="169"/>
      <c r="EK93" s="169"/>
      <c r="EL93" s="169"/>
      <c r="EM93" s="169"/>
      <c r="EN93" s="169"/>
    </row>
    <row r="94" spans="1:144" x14ac:dyDescent="0.2">
      <c r="A94" s="164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  <c r="DZ94" s="169"/>
      <c r="EA94" s="169"/>
      <c r="EB94" s="169"/>
      <c r="EC94" s="169"/>
      <c r="ED94" s="169"/>
      <c r="EE94" s="169"/>
      <c r="EF94" s="169"/>
      <c r="EG94" s="169"/>
      <c r="EH94" s="169"/>
      <c r="EI94" s="169"/>
      <c r="EJ94" s="169"/>
      <c r="EK94" s="169"/>
      <c r="EL94" s="169"/>
      <c r="EM94" s="169"/>
      <c r="EN94" s="169"/>
    </row>
    <row r="95" spans="1:144" x14ac:dyDescent="0.2">
      <c r="A95" s="164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  <c r="DZ95" s="169"/>
      <c r="EA95" s="169"/>
      <c r="EB95" s="169"/>
      <c r="EC95" s="169"/>
      <c r="ED95" s="169"/>
      <c r="EE95" s="169"/>
      <c r="EF95" s="169"/>
      <c r="EG95" s="169"/>
      <c r="EH95" s="169"/>
      <c r="EI95" s="169"/>
      <c r="EJ95" s="169"/>
      <c r="EK95" s="169"/>
      <c r="EL95" s="169"/>
      <c r="EM95" s="169"/>
      <c r="EN95" s="169"/>
    </row>
    <row r="96" spans="1:144" x14ac:dyDescent="0.2">
      <c r="A96" s="164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  <c r="DZ96" s="169"/>
      <c r="EA96" s="169"/>
      <c r="EB96" s="169"/>
      <c r="EC96" s="169"/>
      <c r="ED96" s="169"/>
      <c r="EE96" s="169"/>
      <c r="EF96" s="169"/>
      <c r="EG96" s="169"/>
      <c r="EH96" s="169"/>
      <c r="EI96" s="169"/>
      <c r="EJ96" s="169"/>
      <c r="EK96" s="169"/>
      <c r="EL96" s="169"/>
      <c r="EM96" s="169"/>
      <c r="EN96" s="169"/>
    </row>
    <row r="97" spans="1:144" x14ac:dyDescent="0.2">
      <c r="A97" s="164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  <c r="DZ97" s="169"/>
      <c r="EA97" s="169"/>
      <c r="EB97" s="169"/>
      <c r="EC97" s="169"/>
      <c r="ED97" s="169"/>
      <c r="EE97" s="169"/>
      <c r="EF97" s="169"/>
      <c r="EG97" s="169"/>
      <c r="EH97" s="169"/>
      <c r="EI97" s="169"/>
      <c r="EJ97" s="169"/>
      <c r="EK97" s="169"/>
      <c r="EL97" s="169"/>
      <c r="EM97" s="169"/>
      <c r="EN97" s="169"/>
    </row>
    <row r="98" spans="1:144" x14ac:dyDescent="0.2">
      <c r="A98" s="164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  <c r="DZ98" s="169"/>
      <c r="EA98" s="169"/>
      <c r="EB98" s="169"/>
      <c r="EC98" s="169"/>
      <c r="ED98" s="169"/>
      <c r="EE98" s="169"/>
      <c r="EF98" s="169"/>
      <c r="EG98" s="169"/>
      <c r="EH98" s="169"/>
      <c r="EI98" s="169"/>
      <c r="EJ98" s="169"/>
      <c r="EK98" s="169"/>
      <c r="EL98" s="169"/>
      <c r="EM98" s="169"/>
      <c r="EN98" s="169"/>
    </row>
    <row r="99" spans="1:144" x14ac:dyDescent="0.2">
      <c r="A99" s="164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  <c r="DZ99" s="169"/>
      <c r="EA99" s="169"/>
      <c r="EB99" s="169"/>
      <c r="EC99" s="169"/>
      <c r="ED99" s="169"/>
      <c r="EE99" s="169"/>
      <c r="EF99" s="169"/>
      <c r="EG99" s="169"/>
      <c r="EH99" s="169"/>
      <c r="EI99" s="169"/>
      <c r="EJ99" s="169"/>
      <c r="EK99" s="169"/>
      <c r="EL99" s="169"/>
      <c r="EM99" s="169"/>
      <c r="EN99" s="169"/>
    </row>
    <row r="100" spans="1:144" x14ac:dyDescent="0.2">
      <c r="A100" s="164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  <c r="DZ100" s="169"/>
      <c r="EA100" s="169"/>
      <c r="EB100" s="169"/>
      <c r="EC100" s="169"/>
      <c r="ED100" s="169"/>
      <c r="EE100" s="169"/>
      <c r="EF100" s="169"/>
      <c r="EG100" s="169"/>
      <c r="EH100" s="169"/>
      <c r="EI100" s="169"/>
      <c r="EJ100" s="169"/>
      <c r="EK100" s="169"/>
      <c r="EL100" s="169"/>
      <c r="EM100" s="169"/>
      <c r="EN100" s="169"/>
    </row>
    <row r="101" spans="1:144" x14ac:dyDescent="0.2">
      <c r="A101" s="164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  <c r="DZ101" s="169"/>
      <c r="EA101" s="169"/>
      <c r="EB101" s="169"/>
      <c r="EC101" s="169"/>
      <c r="ED101" s="169"/>
      <c r="EE101" s="169"/>
      <c r="EF101" s="169"/>
      <c r="EG101" s="169"/>
      <c r="EH101" s="169"/>
      <c r="EI101" s="169"/>
      <c r="EJ101" s="169"/>
      <c r="EK101" s="169"/>
      <c r="EL101" s="169"/>
      <c r="EM101" s="169"/>
      <c r="EN101" s="169"/>
    </row>
    <row r="102" spans="1:144" x14ac:dyDescent="0.2">
      <c r="A102" s="164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  <c r="DZ102" s="169"/>
      <c r="EA102" s="169"/>
      <c r="EB102" s="169"/>
      <c r="EC102" s="169"/>
      <c r="ED102" s="169"/>
      <c r="EE102" s="169"/>
      <c r="EF102" s="169"/>
      <c r="EG102" s="169"/>
      <c r="EH102" s="169"/>
      <c r="EI102" s="169"/>
      <c r="EJ102" s="169"/>
      <c r="EK102" s="169"/>
      <c r="EL102" s="169"/>
      <c r="EM102" s="169"/>
      <c r="EN102" s="169"/>
    </row>
    <row r="103" spans="1:144" x14ac:dyDescent="0.2">
      <c r="A103" s="164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  <c r="DZ103" s="169"/>
      <c r="EA103" s="169"/>
      <c r="EB103" s="169"/>
      <c r="EC103" s="169"/>
      <c r="ED103" s="169"/>
      <c r="EE103" s="169"/>
      <c r="EF103" s="169"/>
      <c r="EG103" s="169"/>
      <c r="EH103" s="169"/>
      <c r="EI103" s="169"/>
      <c r="EJ103" s="169"/>
      <c r="EK103" s="169"/>
      <c r="EL103" s="169"/>
      <c r="EM103" s="169"/>
      <c r="EN103" s="169"/>
    </row>
    <row r="104" spans="1:144" x14ac:dyDescent="0.2">
      <c r="A104" s="164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  <c r="DZ104" s="169"/>
      <c r="EA104" s="169"/>
      <c r="EB104" s="169"/>
      <c r="EC104" s="169"/>
      <c r="ED104" s="169"/>
      <c r="EE104" s="169"/>
      <c r="EF104" s="169"/>
      <c r="EG104" s="169"/>
      <c r="EH104" s="169"/>
      <c r="EI104" s="169"/>
      <c r="EJ104" s="169"/>
      <c r="EK104" s="169"/>
      <c r="EL104" s="169"/>
      <c r="EM104" s="169"/>
      <c r="EN104" s="169"/>
    </row>
    <row r="105" spans="1:144" x14ac:dyDescent="0.2">
      <c r="A105" s="164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  <c r="DZ105" s="169"/>
      <c r="EA105" s="169"/>
      <c r="EB105" s="169"/>
      <c r="EC105" s="169"/>
      <c r="ED105" s="169"/>
      <c r="EE105" s="169"/>
      <c r="EF105" s="169"/>
      <c r="EG105" s="169"/>
      <c r="EH105" s="169"/>
      <c r="EI105" s="169"/>
      <c r="EJ105" s="169"/>
      <c r="EK105" s="169"/>
      <c r="EL105" s="169"/>
      <c r="EM105" s="169"/>
      <c r="EN105" s="169"/>
    </row>
    <row r="106" spans="1:144" x14ac:dyDescent="0.2">
      <c r="A106" s="164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  <c r="DZ106" s="169"/>
      <c r="EA106" s="169"/>
      <c r="EB106" s="169"/>
      <c r="EC106" s="169"/>
      <c r="ED106" s="169"/>
      <c r="EE106" s="169"/>
      <c r="EF106" s="169"/>
      <c r="EG106" s="169"/>
      <c r="EH106" s="169"/>
      <c r="EI106" s="169"/>
      <c r="EJ106" s="169"/>
      <c r="EK106" s="169"/>
      <c r="EL106" s="169"/>
      <c r="EM106" s="169"/>
      <c r="EN106" s="169"/>
    </row>
    <row r="107" spans="1:144" x14ac:dyDescent="0.2">
      <c r="A107" s="164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  <c r="DZ107" s="169"/>
      <c r="EA107" s="169"/>
      <c r="EB107" s="169"/>
      <c r="EC107" s="169"/>
      <c r="ED107" s="169"/>
      <c r="EE107" s="169"/>
      <c r="EF107" s="169"/>
      <c r="EG107" s="169"/>
      <c r="EH107" s="169"/>
      <c r="EI107" s="169"/>
      <c r="EJ107" s="169"/>
      <c r="EK107" s="169"/>
      <c r="EL107" s="169"/>
      <c r="EM107" s="169"/>
      <c r="EN107" s="169"/>
    </row>
    <row r="108" spans="1:144" x14ac:dyDescent="0.2">
      <c r="A108" s="164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  <c r="DZ108" s="169"/>
      <c r="EA108" s="169"/>
      <c r="EB108" s="169"/>
      <c r="EC108" s="169"/>
      <c r="ED108" s="169"/>
      <c r="EE108" s="169"/>
      <c r="EF108" s="169"/>
      <c r="EG108" s="169"/>
      <c r="EH108" s="169"/>
      <c r="EI108" s="169"/>
      <c r="EJ108" s="169"/>
      <c r="EK108" s="169"/>
      <c r="EL108" s="169"/>
      <c r="EM108" s="169"/>
      <c r="EN108" s="169"/>
    </row>
    <row r="109" spans="1:144" x14ac:dyDescent="0.2">
      <c r="A109" s="164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  <c r="DZ109" s="169"/>
      <c r="EA109" s="169"/>
      <c r="EB109" s="169"/>
      <c r="EC109" s="169"/>
      <c r="ED109" s="169"/>
      <c r="EE109" s="169"/>
      <c r="EF109" s="169"/>
      <c r="EG109" s="169"/>
      <c r="EH109" s="169"/>
      <c r="EI109" s="169"/>
      <c r="EJ109" s="169"/>
      <c r="EK109" s="169"/>
      <c r="EL109" s="169"/>
      <c r="EM109" s="169"/>
      <c r="EN109" s="169"/>
    </row>
    <row r="110" spans="1:144" x14ac:dyDescent="0.2">
      <c r="A110" s="164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  <c r="DZ110" s="169"/>
      <c r="EA110" s="169"/>
      <c r="EB110" s="169"/>
      <c r="EC110" s="169"/>
      <c r="ED110" s="169"/>
      <c r="EE110" s="169"/>
      <c r="EF110" s="169"/>
      <c r="EG110" s="169"/>
      <c r="EH110" s="169"/>
      <c r="EI110" s="169"/>
      <c r="EJ110" s="169"/>
      <c r="EK110" s="169"/>
      <c r="EL110" s="169"/>
      <c r="EM110" s="169"/>
      <c r="EN110" s="169"/>
    </row>
    <row r="111" spans="1:144" x14ac:dyDescent="0.2">
      <c r="A111" s="164"/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  <c r="DZ111" s="169"/>
      <c r="EA111" s="169"/>
      <c r="EB111" s="169"/>
      <c r="EC111" s="169"/>
      <c r="ED111" s="169"/>
      <c r="EE111" s="169"/>
      <c r="EF111" s="169"/>
      <c r="EG111" s="169"/>
      <c r="EH111" s="169"/>
      <c r="EI111" s="169"/>
      <c r="EJ111" s="169"/>
      <c r="EK111" s="169"/>
      <c r="EL111" s="169"/>
      <c r="EM111" s="169"/>
      <c r="EN111" s="169"/>
    </row>
    <row r="112" spans="1:144" x14ac:dyDescent="0.2">
      <c r="A112" s="164"/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  <c r="DZ112" s="169"/>
      <c r="EA112" s="169"/>
      <c r="EB112" s="169"/>
      <c r="EC112" s="169"/>
      <c r="ED112" s="169"/>
      <c r="EE112" s="169"/>
      <c r="EF112" s="169"/>
      <c r="EG112" s="169"/>
      <c r="EH112" s="169"/>
      <c r="EI112" s="169"/>
      <c r="EJ112" s="169"/>
      <c r="EK112" s="169"/>
      <c r="EL112" s="169"/>
      <c r="EM112" s="169"/>
      <c r="EN112" s="169"/>
    </row>
    <row r="113" spans="1:144" x14ac:dyDescent="0.2">
      <c r="A113" s="164"/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  <c r="DZ113" s="169"/>
      <c r="EA113" s="169"/>
      <c r="EB113" s="169"/>
      <c r="EC113" s="169"/>
      <c r="ED113" s="169"/>
      <c r="EE113" s="169"/>
      <c r="EF113" s="169"/>
      <c r="EG113" s="169"/>
      <c r="EH113" s="169"/>
      <c r="EI113" s="169"/>
      <c r="EJ113" s="169"/>
      <c r="EK113" s="169"/>
      <c r="EL113" s="169"/>
      <c r="EM113" s="169"/>
      <c r="EN113" s="169"/>
    </row>
    <row r="114" spans="1:144" x14ac:dyDescent="0.2">
      <c r="A114" s="164"/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  <c r="DZ114" s="169"/>
      <c r="EA114" s="169"/>
      <c r="EB114" s="169"/>
      <c r="EC114" s="169"/>
      <c r="ED114" s="169"/>
      <c r="EE114" s="169"/>
      <c r="EF114" s="169"/>
      <c r="EG114" s="169"/>
      <c r="EH114" s="169"/>
      <c r="EI114" s="169"/>
      <c r="EJ114" s="169"/>
      <c r="EK114" s="169"/>
      <c r="EL114" s="169"/>
      <c r="EM114" s="169"/>
      <c r="EN114" s="169"/>
    </row>
    <row r="115" spans="1:144" x14ac:dyDescent="0.2">
      <c r="A115" s="164"/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  <c r="DZ115" s="169"/>
      <c r="EA115" s="169"/>
      <c r="EB115" s="169"/>
      <c r="EC115" s="169"/>
      <c r="ED115" s="169"/>
      <c r="EE115" s="169"/>
      <c r="EF115" s="169"/>
      <c r="EG115" s="169"/>
      <c r="EH115" s="169"/>
      <c r="EI115" s="169"/>
      <c r="EJ115" s="169"/>
      <c r="EK115" s="169"/>
      <c r="EL115" s="169"/>
      <c r="EM115" s="169"/>
      <c r="EN115" s="169"/>
    </row>
    <row r="116" spans="1:144" x14ac:dyDescent="0.2">
      <c r="A116" s="164"/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  <c r="DZ116" s="169"/>
      <c r="EA116" s="169"/>
      <c r="EB116" s="169"/>
      <c r="EC116" s="169"/>
      <c r="ED116" s="169"/>
      <c r="EE116" s="169"/>
      <c r="EF116" s="169"/>
      <c r="EG116" s="169"/>
      <c r="EH116" s="169"/>
      <c r="EI116" s="169"/>
      <c r="EJ116" s="169"/>
      <c r="EK116" s="169"/>
      <c r="EL116" s="169"/>
      <c r="EM116" s="169"/>
      <c r="EN116" s="169"/>
    </row>
    <row r="117" spans="1:144" x14ac:dyDescent="0.2">
      <c r="A117" s="164"/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  <c r="DZ117" s="169"/>
      <c r="EA117" s="169"/>
      <c r="EB117" s="169"/>
      <c r="EC117" s="169"/>
      <c r="ED117" s="169"/>
      <c r="EE117" s="169"/>
      <c r="EF117" s="169"/>
      <c r="EG117" s="169"/>
      <c r="EH117" s="169"/>
      <c r="EI117" s="169"/>
      <c r="EJ117" s="169"/>
      <c r="EK117" s="169"/>
      <c r="EL117" s="169"/>
      <c r="EM117" s="169"/>
      <c r="EN117" s="169"/>
    </row>
    <row r="118" spans="1:144" x14ac:dyDescent="0.2">
      <c r="A118" s="164"/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  <c r="DZ118" s="169"/>
      <c r="EA118" s="169"/>
      <c r="EB118" s="169"/>
      <c r="EC118" s="169"/>
      <c r="ED118" s="169"/>
      <c r="EE118" s="169"/>
      <c r="EF118" s="169"/>
      <c r="EG118" s="169"/>
      <c r="EH118" s="169"/>
      <c r="EI118" s="169"/>
      <c r="EJ118" s="169"/>
      <c r="EK118" s="169"/>
      <c r="EL118" s="169"/>
      <c r="EM118" s="169"/>
      <c r="EN118" s="169"/>
    </row>
    <row r="119" spans="1:144" x14ac:dyDescent="0.2">
      <c r="A119" s="164"/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  <c r="DZ119" s="169"/>
      <c r="EA119" s="169"/>
      <c r="EB119" s="169"/>
      <c r="EC119" s="169"/>
      <c r="ED119" s="169"/>
      <c r="EE119" s="169"/>
      <c r="EF119" s="169"/>
      <c r="EG119" s="169"/>
      <c r="EH119" s="169"/>
      <c r="EI119" s="169"/>
      <c r="EJ119" s="169"/>
      <c r="EK119" s="169"/>
      <c r="EL119" s="169"/>
      <c r="EM119" s="169"/>
      <c r="EN119" s="169"/>
    </row>
    <row r="120" spans="1:144" x14ac:dyDescent="0.2">
      <c r="A120" s="164"/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  <c r="DZ120" s="169"/>
      <c r="EA120" s="169"/>
      <c r="EB120" s="169"/>
      <c r="EC120" s="169"/>
      <c r="ED120" s="169"/>
      <c r="EE120" s="169"/>
      <c r="EF120" s="169"/>
      <c r="EG120" s="169"/>
      <c r="EH120" s="169"/>
      <c r="EI120" s="169"/>
      <c r="EJ120" s="169"/>
      <c r="EK120" s="169"/>
      <c r="EL120" s="169"/>
      <c r="EM120" s="169"/>
      <c r="EN120" s="169"/>
    </row>
    <row r="121" spans="1:144" x14ac:dyDescent="0.2">
      <c r="A121" s="164"/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  <c r="DZ121" s="169"/>
      <c r="EA121" s="169"/>
      <c r="EB121" s="169"/>
      <c r="EC121" s="169"/>
      <c r="ED121" s="169"/>
      <c r="EE121" s="169"/>
      <c r="EF121" s="169"/>
      <c r="EG121" s="169"/>
      <c r="EH121" s="169"/>
      <c r="EI121" s="169"/>
      <c r="EJ121" s="169"/>
      <c r="EK121" s="169"/>
      <c r="EL121" s="169"/>
      <c r="EM121" s="169"/>
      <c r="EN121" s="169"/>
    </row>
    <row r="122" spans="1:144" x14ac:dyDescent="0.2">
      <c r="A122" s="164"/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  <c r="DZ122" s="169"/>
      <c r="EA122" s="169"/>
      <c r="EB122" s="169"/>
      <c r="EC122" s="169"/>
      <c r="ED122" s="169"/>
      <c r="EE122" s="169"/>
      <c r="EF122" s="169"/>
      <c r="EG122" s="169"/>
      <c r="EH122" s="169"/>
      <c r="EI122" s="169"/>
      <c r="EJ122" s="169"/>
      <c r="EK122" s="169"/>
      <c r="EL122" s="169"/>
      <c r="EM122" s="169"/>
      <c r="EN122" s="169"/>
    </row>
    <row r="123" spans="1:144" x14ac:dyDescent="0.2">
      <c r="A123" s="164"/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  <c r="DZ123" s="169"/>
      <c r="EA123" s="169"/>
      <c r="EB123" s="169"/>
      <c r="EC123" s="169"/>
      <c r="ED123" s="169"/>
      <c r="EE123" s="169"/>
      <c r="EF123" s="169"/>
      <c r="EG123" s="169"/>
      <c r="EH123" s="169"/>
      <c r="EI123" s="169"/>
      <c r="EJ123" s="169"/>
      <c r="EK123" s="169"/>
      <c r="EL123" s="169"/>
      <c r="EM123" s="169"/>
      <c r="EN123" s="169"/>
    </row>
    <row r="124" spans="1:144" x14ac:dyDescent="0.2">
      <c r="A124" s="164"/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  <c r="DZ124" s="169"/>
      <c r="EA124" s="169"/>
      <c r="EB124" s="169"/>
      <c r="EC124" s="169"/>
      <c r="ED124" s="169"/>
      <c r="EE124" s="169"/>
      <c r="EF124" s="169"/>
      <c r="EG124" s="169"/>
      <c r="EH124" s="169"/>
      <c r="EI124" s="169"/>
      <c r="EJ124" s="169"/>
      <c r="EK124" s="169"/>
      <c r="EL124" s="169"/>
      <c r="EM124" s="169"/>
      <c r="EN124" s="169"/>
    </row>
    <row r="125" spans="1:144" x14ac:dyDescent="0.2">
      <c r="A125" s="164"/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  <c r="DZ125" s="169"/>
      <c r="EA125" s="169"/>
      <c r="EB125" s="169"/>
      <c r="EC125" s="169"/>
      <c r="ED125" s="169"/>
      <c r="EE125" s="169"/>
      <c r="EF125" s="169"/>
      <c r="EG125" s="169"/>
      <c r="EH125" s="169"/>
      <c r="EI125" s="169"/>
      <c r="EJ125" s="169"/>
      <c r="EK125" s="169"/>
      <c r="EL125" s="169"/>
      <c r="EM125" s="169"/>
      <c r="EN125" s="169"/>
    </row>
    <row r="126" spans="1:144" x14ac:dyDescent="0.2">
      <c r="A126" s="164"/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  <c r="DZ126" s="169"/>
      <c r="EA126" s="169"/>
      <c r="EB126" s="169"/>
      <c r="EC126" s="169"/>
      <c r="ED126" s="169"/>
      <c r="EE126" s="169"/>
      <c r="EF126" s="169"/>
      <c r="EG126" s="169"/>
      <c r="EH126" s="169"/>
      <c r="EI126" s="169"/>
      <c r="EJ126" s="169"/>
      <c r="EK126" s="169"/>
      <c r="EL126" s="169"/>
      <c r="EM126" s="169"/>
      <c r="EN126" s="169"/>
    </row>
    <row r="127" spans="1:144" x14ac:dyDescent="0.2">
      <c r="A127" s="164"/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  <c r="DZ127" s="169"/>
      <c r="EA127" s="169"/>
      <c r="EB127" s="169"/>
      <c r="EC127" s="169"/>
      <c r="ED127" s="169"/>
      <c r="EE127" s="169"/>
      <c r="EF127" s="169"/>
      <c r="EG127" s="169"/>
      <c r="EH127" s="169"/>
      <c r="EI127" s="169"/>
      <c r="EJ127" s="169"/>
      <c r="EK127" s="169"/>
      <c r="EL127" s="169"/>
      <c r="EM127" s="169"/>
      <c r="EN127" s="169"/>
    </row>
    <row r="128" spans="1:144" x14ac:dyDescent="0.2">
      <c r="A128" s="164"/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  <c r="DZ128" s="169"/>
      <c r="EA128" s="169"/>
      <c r="EB128" s="169"/>
      <c r="EC128" s="169"/>
      <c r="ED128" s="169"/>
      <c r="EE128" s="169"/>
      <c r="EF128" s="169"/>
      <c r="EG128" s="169"/>
      <c r="EH128" s="169"/>
      <c r="EI128" s="169"/>
      <c r="EJ128" s="169"/>
      <c r="EK128" s="169"/>
      <c r="EL128" s="169"/>
      <c r="EM128" s="169"/>
      <c r="EN128" s="169"/>
    </row>
    <row r="129" spans="1:144" x14ac:dyDescent="0.2">
      <c r="A129" s="164"/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  <c r="DZ129" s="169"/>
      <c r="EA129" s="169"/>
      <c r="EB129" s="169"/>
      <c r="EC129" s="169"/>
      <c r="ED129" s="169"/>
      <c r="EE129" s="169"/>
      <c r="EF129" s="169"/>
      <c r="EG129" s="169"/>
      <c r="EH129" s="169"/>
      <c r="EI129" s="169"/>
      <c r="EJ129" s="169"/>
      <c r="EK129" s="169"/>
      <c r="EL129" s="169"/>
      <c r="EM129" s="169"/>
      <c r="EN129" s="169"/>
    </row>
    <row r="130" spans="1:144" x14ac:dyDescent="0.2">
      <c r="A130" s="164"/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  <c r="DZ130" s="169"/>
      <c r="EA130" s="169"/>
      <c r="EB130" s="169"/>
      <c r="EC130" s="169"/>
      <c r="ED130" s="169"/>
      <c r="EE130" s="169"/>
      <c r="EF130" s="169"/>
      <c r="EG130" s="169"/>
      <c r="EH130" s="169"/>
      <c r="EI130" s="169"/>
      <c r="EJ130" s="169"/>
      <c r="EK130" s="169"/>
      <c r="EL130" s="169"/>
      <c r="EM130" s="169"/>
      <c r="EN130" s="169"/>
    </row>
    <row r="131" spans="1:144" x14ac:dyDescent="0.2">
      <c r="A131" s="164"/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  <c r="DZ131" s="169"/>
      <c r="EA131" s="169"/>
      <c r="EB131" s="169"/>
      <c r="EC131" s="169"/>
      <c r="ED131" s="169"/>
      <c r="EE131" s="169"/>
      <c r="EF131" s="169"/>
      <c r="EG131" s="169"/>
      <c r="EH131" s="169"/>
      <c r="EI131" s="169"/>
      <c r="EJ131" s="169"/>
      <c r="EK131" s="169"/>
      <c r="EL131" s="169"/>
      <c r="EM131" s="169"/>
      <c r="EN131" s="169"/>
    </row>
    <row r="132" spans="1:144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  <c r="DZ132" s="169"/>
      <c r="EA132" s="169"/>
      <c r="EB132" s="169"/>
      <c r="EC132" s="169"/>
      <c r="ED132" s="169"/>
      <c r="EE132" s="169"/>
      <c r="EF132" s="169"/>
      <c r="EG132" s="169"/>
      <c r="EH132" s="169"/>
      <c r="EI132" s="169"/>
      <c r="EJ132" s="169"/>
      <c r="EK132" s="169"/>
      <c r="EL132" s="169"/>
      <c r="EM132" s="169"/>
      <c r="EN132" s="169"/>
    </row>
    <row r="133" spans="1:144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  <c r="DZ133" s="169"/>
      <c r="EA133" s="169"/>
      <c r="EB133" s="169"/>
      <c r="EC133" s="169"/>
      <c r="ED133" s="169"/>
      <c r="EE133" s="169"/>
      <c r="EF133" s="169"/>
      <c r="EG133" s="169"/>
      <c r="EH133" s="169"/>
      <c r="EI133" s="169"/>
      <c r="EJ133" s="169"/>
      <c r="EK133" s="169"/>
      <c r="EL133" s="169"/>
      <c r="EM133" s="169"/>
      <c r="EN133" s="169"/>
    </row>
    <row r="134" spans="1:144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  <c r="DZ134" s="169"/>
      <c r="EA134" s="169"/>
      <c r="EB134" s="169"/>
      <c r="EC134" s="169"/>
      <c r="ED134" s="169"/>
      <c r="EE134" s="169"/>
      <c r="EF134" s="169"/>
      <c r="EG134" s="169"/>
      <c r="EH134" s="169"/>
      <c r="EI134" s="169"/>
      <c r="EJ134" s="169"/>
      <c r="EK134" s="169"/>
      <c r="EL134" s="169"/>
      <c r="EM134" s="169"/>
      <c r="EN134" s="169"/>
    </row>
    <row r="135" spans="1:144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  <c r="DZ135" s="169"/>
      <c r="EA135" s="169"/>
      <c r="EB135" s="169"/>
      <c r="EC135" s="169"/>
      <c r="ED135" s="169"/>
      <c r="EE135" s="169"/>
      <c r="EF135" s="169"/>
      <c r="EG135" s="169"/>
      <c r="EH135" s="169"/>
      <c r="EI135" s="169"/>
      <c r="EJ135" s="169"/>
      <c r="EK135" s="169"/>
      <c r="EL135" s="169"/>
      <c r="EM135" s="169"/>
      <c r="EN135" s="169"/>
    </row>
    <row r="136" spans="1:144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  <c r="DZ136" s="169"/>
      <c r="EA136" s="169"/>
      <c r="EB136" s="169"/>
      <c r="EC136" s="169"/>
      <c r="ED136" s="169"/>
      <c r="EE136" s="169"/>
      <c r="EF136" s="169"/>
      <c r="EG136" s="169"/>
      <c r="EH136" s="169"/>
      <c r="EI136" s="169"/>
      <c r="EJ136" s="169"/>
      <c r="EK136" s="169"/>
      <c r="EL136" s="169"/>
      <c r="EM136" s="169"/>
      <c r="EN136" s="169"/>
    </row>
    <row r="137" spans="1:144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  <c r="DZ137" s="169"/>
      <c r="EA137" s="169"/>
      <c r="EB137" s="169"/>
      <c r="EC137" s="169"/>
      <c r="ED137" s="169"/>
      <c r="EE137" s="169"/>
      <c r="EF137" s="169"/>
      <c r="EG137" s="169"/>
      <c r="EH137" s="169"/>
      <c r="EI137" s="169"/>
      <c r="EJ137" s="169"/>
      <c r="EK137" s="169"/>
      <c r="EL137" s="169"/>
      <c r="EM137" s="169"/>
      <c r="EN137" s="169"/>
    </row>
    <row r="138" spans="1:144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  <c r="DZ138" s="169"/>
      <c r="EA138" s="169"/>
      <c r="EB138" s="169"/>
      <c r="EC138" s="169"/>
      <c r="ED138" s="169"/>
      <c r="EE138" s="169"/>
      <c r="EF138" s="169"/>
      <c r="EG138" s="169"/>
      <c r="EH138" s="169"/>
      <c r="EI138" s="169"/>
      <c r="EJ138" s="169"/>
      <c r="EK138" s="169"/>
      <c r="EL138" s="169"/>
      <c r="EM138" s="169"/>
      <c r="EN138" s="169"/>
    </row>
    <row r="139" spans="1:144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  <c r="DZ139" s="169"/>
      <c r="EA139" s="169"/>
      <c r="EB139" s="169"/>
      <c r="EC139" s="169"/>
      <c r="ED139" s="169"/>
      <c r="EE139" s="169"/>
      <c r="EF139" s="169"/>
      <c r="EG139" s="169"/>
      <c r="EH139" s="169"/>
      <c r="EI139" s="169"/>
      <c r="EJ139" s="169"/>
      <c r="EK139" s="169"/>
      <c r="EL139" s="169"/>
      <c r="EM139" s="169"/>
      <c r="EN139" s="169"/>
    </row>
    <row r="140" spans="1:144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  <c r="DZ140" s="169"/>
      <c r="EA140" s="169"/>
      <c r="EB140" s="169"/>
      <c r="EC140" s="169"/>
      <c r="ED140" s="169"/>
      <c r="EE140" s="169"/>
      <c r="EF140" s="169"/>
      <c r="EG140" s="169"/>
      <c r="EH140" s="169"/>
      <c r="EI140" s="169"/>
      <c r="EJ140" s="169"/>
      <c r="EK140" s="169"/>
      <c r="EL140" s="169"/>
      <c r="EM140" s="169"/>
      <c r="EN140" s="169"/>
    </row>
    <row r="141" spans="1:144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  <c r="DZ141" s="169"/>
      <c r="EA141" s="169"/>
      <c r="EB141" s="169"/>
      <c r="EC141" s="169"/>
      <c r="ED141" s="169"/>
      <c r="EE141" s="169"/>
      <c r="EF141" s="169"/>
      <c r="EG141" s="169"/>
      <c r="EH141" s="169"/>
      <c r="EI141" s="169"/>
      <c r="EJ141" s="169"/>
      <c r="EK141" s="169"/>
      <c r="EL141" s="169"/>
      <c r="EM141" s="169"/>
      <c r="EN141" s="169"/>
    </row>
    <row r="142" spans="1:144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  <c r="DZ142" s="169"/>
      <c r="EA142" s="169"/>
      <c r="EB142" s="169"/>
      <c r="EC142" s="169"/>
      <c r="ED142" s="169"/>
      <c r="EE142" s="169"/>
      <c r="EF142" s="169"/>
      <c r="EG142" s="169"/>
      <c r="EH142" s="169"/>
      <c r="EI142" s="169"/>
      <c r="EJ142" s="169"/>
      <c r="EK142" s="169"/>
      <c r="EL142" s="169"/>
      <c r="EM142" s="169"/>
      <c r="EN142" s="169"/>
    </row>
    <row r="143" spans="1:144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  <c r="DZ143" s="169"/>
      <c r="EA143" s="169"/>
      <c r="EB143" s="169"/>
      <c r="EC143" s="169"/>
      <c r="ED143" s="169"/>
      <c r="EE143" s="169"/>
      <c r="EF143" s="169"/>
      <c r="EG143" s="169"/>
      <c r="EH143" s="169"/>
      <c r="EI143" s="169"/>
      <c r="EJ143" s="169"/>
      <c r="EK143" s="169"/>
      <c r="EL143" s="169"/>
      <c r="EM143" s="169"/>
      <c r="EN143" s="169"/>
    </row>
    <row r="144" spans="1:144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  <c r="DZ144" s="169"/>
      <c r="EA144" s="169"/>
      <c r="EB144" s="169"/>
      <c r="EC144" s="169"/>
      <c r="ED144" s="169"/>
      <c r="EE144" s="169"/>
      <c r="EF144" s="169"/>
      <c r="EG144" s="169"/>
      <c r="EH144" s="169"/>
      <c r="EI144" s="169"/>
      <c r="EJ144" s="169"/>
      <c r="EK144" s="169"/>
      <c r="EL144" s="169"/>
      <c r="EM144" s="169"/>
      <c r="EN144" s="169"/>
    </row>
    <row r="145" spans="3:144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  <c r="DZ145" s="169"/>
      <c r="EA145" s="169"/>
      <c r="EB145" s="169"/>
      <c r="EC145" s="169"/>
      <c r="ED145" s="169"/>
      <c r="EE145" s="169"/>
      <c r="EF145" s="169"/>
      <c r="EG145" s="169"/>
      <c r="EH145" s="169"/>
      <c r="EI145" s="169"/>
      <c r="EJ145" s="169"/>
      <c r="EK145" s="169"/>
      <c r="EL145" s="169"/>
      <c r="EM145" s="169"/>
      <c r="EN145" s="169"/>
    </row>
    <row r="146" spans="3:144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  <c r="DZ146" s="169"/>
      <c r="EA146" s="169"/>
      <c r="EB146" s="169"/>
      <c r="EC146" s="169"/>
      <c r="ED146" s="169"/>
      <c r="EE146" s="169"/>
      <c r="EF146" s="169"/>
      <c r="EG146" s="169"/>
      <c r="EH146" s="169"/>
      <c r="EI146" s="169"/>
      <c r="EJ146" s="169"/>
      <c r="EK146" s="169"/>
      <c r="EL146" s="169"/>
      <c r="EM146" s="169"/>
      <c r="EN146" s="169"/>
    </row>
    <row r="147" spans="3:144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  <c r="DZ147" s="169"/>
      <c r="EA147" s="169"/>
      <c r="EB147" s="169"/>
      <c r="EC147" s="169"/>
      <c r="ED147" s="169"/>
      <c r="EE147" s="169"/>
      <c r="EF147" s="169"/>
      <c r="EG147" s="169"/>
      <c r="EH147" s="169"/>
      <c r="EI147" s="169"/>
      <c r="EJ147" s="169"/>
      <c r="EK147" s="169"/>
      <c r="EL147" s="169"/>
      <c r="EM147" s="169"/>
      <c r="EN147" s="169"/>
    </row>
    <row r="148" spans="3:144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  <c r="DZ148" s="169"/>
      <c r="EA148" s="169"/>
      <c r="EB148" s="169"/>
      <c r="EC148" s="169"/>
      <c r="ED148" s="169"/>
      <c r="EE148" s="169"/>
      <c r="EF148" s="169"/>
      <c r="EG148" s="169"/>
      <c r="EH148" s="169"/>
      <c r="EI148" s="169"/>
      <c r="EJ148" s="169"/>
      <c r="EK148" s="169"/>
      <c r="EL148" s="169"/>
      <c r="EM148" s="169"/>
      <c r="EN148" s="169"/>
    </row>
    <row r="149" spans="3:144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  <c r="DZ149" s="169"/>
      <c r="EA149" s="169"/>
      <c r="EB149" s="169"/>
      <c r="EC149" s="169"/>
      <c r="ED149" s="169"/>
      <c r="EE149" s="169"/>
      <c r="EF149" s="169"/>
      <c r="EG149" s="169"/>
      <c r="EH149" s="169"/>
      <c r="EI149" s="169"/>
      <c r="EJ149" s="169"/>
      <c r="EK149" s="169"/>
      <c r="EL149" s="169"/>
      <c r="EM149" s="169"/>
      <c r="EN149" s="169"/>
    </row>
    <row r="150" spans="3:144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  <c r="DZ150" s="169"/>
      <c r="EA150" s="169"/>
      <c r="EB150" s="169"/>
      <c r="EC150" s="169"/>
      <c r="ED150" s="169"/>
      <c r="EE150" s="169"/>
      <c r="EF150" s="169"/>
      <c r="EG150" s="169"/>
      <c r="EH150" s="169"/>
      <c r="EI150" s="169"/>
      <c r="EJ150" s="169"/>
      <c r="EK150" s="169"/>
      <c r="EL150" s="169"/>
      <c r="EM150" s="169"/>
      <c r="EN150" s="169"/>
    </row>
    <row r="151" spans="3:144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  <c r="DZ151" s="169"/>
      <c r="EA151" s="169"/>
      <c r="EB151" s="169"/>
      <c r="EC151" s="169"/>
      <c r="ED151" s="169"/>
      <c r="EE151" s="169"/>
      <c r="EF151" s="169"/>
      <c r="EG151" s="169"/>
      <c r="EH151" s="169"/>
      <c r="EI151" s="169"/>
      <c r="EJ151" s="169"/>
      <c r="EK151" s="169"/>
      <c r="EL151" s="169"/>
      <c r="EM151" s="169"/>
      <c r="EN151" s="169"/>
    </row>
    <row r="152" spans="3:144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  <c r="DZ152" s="169"/>
      <c r="EA152" s="169"/>
      <c r="EB152" s="169"/>
      <c r="EC152" s="169"/>
      <c r="ED152" s="169"/>
      <c r="EE152" s="169"/>
      <c r="EF152" s="169"/>
      <c r="EG152" s="169"/>
      <c r="EH152" s="169"/>
      <c r="EI152" s="169"/>
      <c r="EJ152" s="169"/>
      <c r="EK152" s="169"/>
      <c r="EL152" s="169"/>
      <c r="EM152" s="169"/>
      <c r="EN152" s="169"/>
    </row>
    <row r="153" spans="3:144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  <c r="DZ153" s="169"/>
      <c r="EA153" s="169"/>
      <c r="EB153" s="169"/>
      <c r="EC153" s="169"/>
      <c r="ED153" s="169"/>
      <c r="EE153" s="169"/>
      <c r="EF153" s="169"/>
      <c r="EG153" s="169"/>
      <c r="EH153" s="169"/>
      <c r="EI153" s="169"/>
      <c r="EJ153" s="169"/>
      <c r="EK153" s="169"/>
      <c r="EL153" s="169"/>
      <c r="EM153" s="169"/>
      <c r="EN153" s="169"/>
    </row>
    <row r="154" spans="3:144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  <c r="DZ154" s="169"/>
      <c r="EA154" s="169"/>
      <c r="EB154" s="169"/>
      <c r="EC154" s="169"/>
      <c r="ED154" s="169"/>
      <c r="EE154" s="169"/>
      <c r="EF154" s="169"/>
      <c r="EG154" s="169"/>
      <c r="EH154" s="169"/>
      <c r="EI154" s="169"/>
      <c r="EJ154" s="169"/>
      <c r="EK154" s="169"/>
      <c r="EL154" s="169"/>
      <c r="EM154" s="169"/>
      <c r="EN154" s="169"/>
    </row>
    <row r="155" spans="3:144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  <c r="DZ155" s="169"/>
      <c r="EA155" s="169"/>
      <c r="EB155" s="169"/>
      <c r="EC155" s="169"/>
      <c r="ED155" s="169"/>
      <c r="EE155" s="169"/>
      <c r="EF155" s="169"/>
      <c r="EG155" s="169"/>
      <c r="EH155" s="169"/>
      <c r="EI155" s="169"/>
      <c r="EJ155" s="169"/>
      <c r="EK155" s="169"/>
      <c r="EL155" s="169"/>
      <c r="EM155" s="169"/>
      <c r="EN155" s="169"/>
    </row>
    <row r="156" spans="3:144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  <c r="DZ156" s="169"/>
      <c r="EA156" s="169"/>
      <c r="EB156" s="169"/>
      <c r="EC156" s="169"/>
      <c r="ED156" s="169"/>
      <c r="EE156" s="169"/>
      <c r="EF156" s="169"/>
      <c r="EG156" s="169"/>
      <c r="EH156" s="169"/>
      <c r="EI156" s="169"/>
      <c r="EJ156" s="169"/>
      <c r="EK156" s="169"/>
      <c r="EL156" s="169"/>
      <c r="EM156" s="169"/>
      <c r="EN156" s="169"/>
    </row>
    <row r="157" spans="3:144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  <c r="DZ157" s="169"/>
      <c r="EA157" s="169"/>
      <c r="EB157" s="169"/>
      <c r="EC157" s="169"/>
      <c r="ED157" s="169"/>
      <c r="EE157" s="169"/>
      <c r="EF157" s="169"/>
      <c r="EG157" s="169"/>
      <c r="EH157" s="169"/>
      <c r="EI157" s="169"/>
      <c r="EJ157" s="169"/>
      <c r="EK157" s="169"/>
      <c r="EL157" s="169"/>
      <c r="EM157" s="169"/>
      <c r="EN157" s="169"/>
    </row>
    <row r="158" spans="3:144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  <c r="DZ158" s="169"/>
      <c r="EA158" s="169"/>
      <c r="EB158" s="169"/>
      <c r="EC158" s="169"/>
      <c r="ED158" s="169"/>
      <c r="EE158" s="169"/>
      <c r="EF158" s="169"/>
      <c r="EG158" s="169"/>
      <c r="EH158" s="169"/>
      <c r="EI158" s="169"/>
      <c r="EJ158" s="169"/>
      <c r="EK158" s="169"/>
      <c r="EL158" s="169"/>
      <c r="EM158" s="169"/>
      <c r="EN158" s="169"/>
    </row>
    <row r="159" spans="3:144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  <c r="DZ159" s="169"/>
      <c r="EA159" s="169"/>
      <c r="EB159" s="169"/>
      <c r="EC159" s="169"/>
      <c r="ED159" s="169"/>
      <c r="EE159" s="169"/>
      <c r="EF159" s="169"/>
      <c r="EG159" s="169"/>
      <c r="EH159" s="169"/>
      <c r="EI159" s="169"/>
      <c r="EJ159" s="169"/>
      <c r="EK159" s="169"/>
      <c r="EL159" s="169"/>
      <c r="EM159" s="169"/>
      <c r="EN159" s="169"/>
    </row>
    <row r="160" spans="3:144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  <c r="DZ160" s="169"/>
      <c r="EA160" s="169"/>
      <c r="EB160" s="169"/>
      <c r="EC160" s="169"/>
      <c r="ED160" s="169"/>
      <c r="EE160" s="169"/>
      <c r="EF160" s="169"/>
      <c r="EG160" s="169"/>
      <c r="EH160" s="169"/>
      <c r="EI160" s="169"/>
      <c r="EJ160" s="169"/>
      <c r="EK160" s="169"/>
      <c r="EL160" s="169"/>
      <c r="EM160" s="169"/>
      <c r="EN160" s="169"/>
    </row>
    <row r="161" spans="3:144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  <c r="DZ161" s="169"/>
      <c r="EA161" s="169"/>
      <c r="EB161" s="169"/>
      <c r="EC161" s="169"/>
      <c r="ED161" s="169"/>
      <c r="EE161" s="169"/>
      <c r="EF161" s="169"/>
      <c r="EG161" s="169"/>
      <c r="EH161" s="169"/>
      <c r="EI161" s="169"/>
      <c r="EJ161" s="169"/>
      <c r="EK161" s="169"/>
      <c r="EL161" s="169"/>
      <c r="EM161" s="169"/>
      <c r="EN161" s="169"/>
    </row>
    <row r="162" spans="3:144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  <c r="DZ162" s="169"/>
      <c r="EA162" s="169"/>
      <c r="EB162" s="169"/>
      <c r="EC162" s="169"/>
      <c r="ED162" s="169"/>
      <c r="EE162" s="169"/>
      <c r="EF162" s="169"/>
      <c r="EG162" s="169"/>
      <c r="EH162" s="169"/>
      <c r="EI162" s="169"/>
      <c r="EJ162" s="169"/>
      <c r="EK162" s="169"/>
      <c r="EL162" s="169"/>
      <c r="EM162" s="169"/>
      <c r="EN162" s="169"/>
    </row>
    <row r="163" spans="3:144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  <c r="DZ163" s="169"/>
      <c r="EA163" s="169"/>
      <c r="EB163" s="169"/>
      <c r="EC163" s="169"/>
      <c r="ED163" s="169"/>
      <c r="EE163" s="169"/>
      <c r="EF163" s="169"/>
      <c r="EG163" s="169"/>
      <c r="EH163" s="169"/>
      <c r="EI163" s="169"/>
      <c r="EJ163" s="169"/>
      <c r="EK163" s="169"/>
      <c r="EL163" s="169"/>
      <c r="EM163" s="169"/>
      <c r="EN163" s="169"/>
    </row>
    <row r="164" spans="3:144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  <c r="DZ164" s="169"/>
      <c r="EA164" s="169"/>
      <c r="EB164" s="169"/>
      <c r="EC164" s="169"/>
      <c r="ED164" s="169"/>
      <c r="EE164" s="169"/>
      <c r="EF164" s="169"/>
      <c r="EG164" s="169"/>
      <c r="EH164" s="169"/>
      <c r="EI164" s="169"/>
      <c r="EJ164" s="169"/>
      <c r="EK164" s="169"/>
      <c r="EL164" s="169"/>
      <c r="EM164" s="169"/>
      <c r="EN164" s="169"/>
    </row>
    <row r="165" spans="3:144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  <c r="DZ165" s="169"/>
      <c r="EA165" s="169"/>
      <c r="EB165" s="169"/>
      <c r="EC165" s="169"/>
      <c r="ED165" s="169"/>
      <c r="EE165" s="169"/>
      <c r="EF165" s="169"/>
      <c r="EG165" s="169"/>
      <c r="EH165" s="169"/>
      <c r="EI165" s="169"/>
      <c r="EJ165" s="169"/>
      <c r="EK165" s="169"/>
      <c r="EL165" s="169"/>
      <c r="EM165" s="169"/>
      <c r="EN165" s="169"/>
    </row>
    <row r="166" spans="3:144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  <c r="DZ166" s="169"/>
      <c r="EA166" s="169"/>
      <c r="EB166" s="169"/>
      <c r="EC166" s="169"/>
      <c r="ED166" s="169"/>
      <c r="EE166" s="169"/>
      <c r="EF166" s="169"/>
      <c r="EG166" s="169"/>
      <c r="EH166" s="169"/>
      <c r="EI166" s="169"/>
      <c r="EJ166" s="169"/>
      <c r="EK166" s="169"/>
      <c r="EL166" s="169"/>
      <c r="EM166" s="169"/>
      <c r="EN166" s="169"/>
    </row>
    <row r="167" spans="3:144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  <c r="DZ167" s="169"/>
      <c r="EA167" s="169"/>
      <c r="EB167" s="169"/>
      <c r="EC167" s="169"/>
      <c r="ED167" s="169"/>
      <c r="EE167" s="169"/>
      <c r="EF167" s="169"/>
      <c r="EG167" s="169"/>
      <c r="EH167" s="169"/>
      <c r="EI167" s="169"/>
      <c r="EJ167" s="169"/>
      <c r="EK167" s="169"/>
      <c r="EL167" s="169"/>
      <c r="EM167" s="169"/>
      <c r="EN167" s="169"/>
    </row>
    <row r="168" spans="3:144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  <c r="DZ168" s="169"/>
      <c r="EA168" s="169"/>
      <c r="EB168" s="169"/>
      <c r="EC168" s="169"/>
      <c r="ED168" s="169"/>
      <c r="EE168" s="169"/>
      <c r="EF168" s="169"/>
      <c r="EG168" s="169"/>
      <c r="EH168" s="169"/>
      <c r="EI168" s="169"/>
      <c r="EJ168" s="169"/>
      <c r="EK168" s="169"/>
      <c r="EL168" s="169"/>
      <c r="EM168" s="169"/>
      <c r="EN168" s="169"/>
    </row>
    <row r="169" spans="3:144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  <c r="DZ169" s="169"/>
      <c r="EA169" s="169"/>
      <c r="EB169" s="169"/>
      <c r="EC169" s="169"/>
      <c r="ED169" s="169"/>
      <c r="EE169" s="169"/>
      <c r="EF169" s="169"/>
      <c r="EG169" s="169"/>
      <c r="EH169" s="169"/>
      <c r="EI169" s="169"/>
      <c r="EJ169" s="169"/>
      <c r="EK169" s="169"/>
      <c r="EL169" s="169"/>
      <c r="EM169" s="169"/>
      <c r="EN169" s="169"/>
    </row>
    <row r="170" spans="3:144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  <c r="DZ170" s="169"/>
      <c r="EA170" s="169"/>
      <c r="EB170" s="169"/>
      <c r="EC170" s="169"/>
      <c r="ED170" s="169"/>
      <c r="EE170" s="169"/>
      <c r="EF170" s="169"/>
      <c r="EG170" s="169"/>
      <c r="EH170" s="169"/>
      <c r="EI170" s="169"/>
      <c r="EJ170" s="169"/>
      <c r="EK170" s="169"/>
      <c r="EL170" s="169"/>
      <c r="EM170" s="169"/>
      <c r="EN170" s="169"/>
    </row>
    <row r="171" spans="3:144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  <c r="DZ171" s="169"/>
      <c r="EA171" s="169"/>
      <c r="EB171" s="169"/>
      <c r="EC171" s="169"/>
      <c r="ED171" s="169"/>
      <c r="EE171" s="169"/>
      <c r="EF171" s="169"/>
      <c r="EG171" s="169"/>
      <c r="EH171" s="169"/>
      <c r="EI171" s="169"/>
      <c r="EJ171" s="169"/>
      <c r="EK171" s="169"/>
      <c r="EL171" s="169"/>
      <c r="EM171" s="169"/>
      <c r="EN171" s="169"/>
    </row>
    <row r="172" spans="3:144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  <c r="DZ172" s="169"/>
      <c r="EA172" s="169"/>
      <c r="EB172" s="169"/>
      <c r="EC172" s="169"/>
      <c r="ED172" s="169"/>
      <c r="EE172" s="169"/>
      <c r="EF172" s="169"/>
      <c r="EG172" s="169"/>
      <c r="EH172" s="169"/>
      <c r="EI172" s="169"/>
      <c r="EJ172" s="169"/>
      <c r="EK172" s="169"/>
      <c r="EL172" s="169"/>
      <c r="EM172" s="169"/>
      <c r="EN172" s="169"/>
    </row>
    <row r="173" spans="3:144" x14ac:dyDescent="0.2">
      <c r="C173" s="169"/>
      <c r="D173" s="169"/>
      <c r="E173" s="169"/>
      <c r="F173" s="169"/>
      <c r="G173" s="169"/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  <c r="DZ173" s="169"/>
      <c r="EA173" s="169"/>
      <c r="EB173" s="169"/>
      <c r="EC173" s="169"/>
      <c r="ED173" s="169"/>
      <c r="EE173" s="169"/>
      <c r="EF173" s="169"/>
      <c r="EG173" s="169"/>
      <c r="EH173" s="169"/>
      <c r="EI173" s="169"/>
      <c r="EJ173" s="169"/>
      <c r="EK173" s="169"/>
      <c r="EL173" s="169"/>
      <c r="EM173" s="169"/>
      <c r="EN173" s="169"/>
    </row>
    <row r="174" spans="3:144" x14ac:dyDescent="0.2">
      <c r="C174" s="169"/>
      <c r="D174" s="169"/>
      <c r="E174" s="169"/>
      <c r="F174" s="169"/>
      <c r="G174" s="169"/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  <c r="DZ174" s="169"/>
      <c r="EA174" s="169"/>
      <c r="EB174" s="169"/>
      <c r="EC174" s="169"/>
      <c r="ED174" s="169"/>
      <c r="EE174" s="169"/>
      <c r="EF174" s="169"/>
      <c r="EG174" s="169"/>
      <c r="EH174" s="169"/>
      <c r="EI174" s="169"/>
      <c r="EJ174" s="169"/>
      <c r="EK174" s="169"/>
      <c r="EL174" s="169"/>
      <c r="EM174" s="169"/>
      <c r="EN174" s="169"/>
    </row>
    <row r="175" spans="3:144" x14ac:dyDescent="0.2">
      <c r="C175" s="169"/>
      <c r="D175" s="169"/>
      <c r="E175" s="169"/>
      <c r="F175" s="169"/>
      <c r="G175" s="169"/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  <c r="DZ175" s="169"/>
      <c r="EA175" s="169"/>
      <c r="EB175" s="169"/>
      <c r="EC175" s="169"/>
      <c r="ED175" s="169"/>
      <c r="EE175" s="169"/>
      <c r="EF175" s="169"/>
      <c r="EG175" s="169"/>
      <c r="EH175" s="169"/>
      <c r="EI175" s="169"/>
      <c r="EJ175" s="169"/>
      <c r="EK175" s="169"/>
      <c r="EL175" s="169"/>
      <c r="EM175" s="169"/>
      <c r="EN175" s="169"/>
    </row>
    <row r="176" spans="3:144" x14ac:dyDescent="0.2">
      <c r="C176" s="169"/>
      <c r="D176" s="169"/>
      <c r="E176" s="169"/>
      <c r="F176" s="169"/>
      <c r="G176" s="169"/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  <c r="DZ176" s="169"/>
      <c r="EA176" s="169"/>
      <c r="EB176" s="169"/>
      <c r="EC176" s="169"/>
      <c r="ED176" s="169"/>
      <c r="EE176" s="169"/>
      <c r="EF176" s="169"/>
      <c r="EG176" s="169"/>
      <c r="EH176" s="169"/>
      <c r="EI176" s="169"/>
      <c r="EJ176" s="169"/>
      <c r="EK176" s="169"/>
      <c r="EL176" s="169"/>
      <c r="EM176" s="169"/>
      <c r="EN176" s="169"/>
    </row>
    <row r="177" spans="3:144" x14ac:dyDescent="0.2">
      <c r="C177" s="169"/>
      <c r="D177" s="169"/>
      <c r="E177" s="169"/>
      <c r="F177" s="169"/>
      <c r="G177" s="169"/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  <c r="DZ177" s="169"/>
      <c r="EA177" s="169"/>
      <c r="EB177" s="169"/>
      <c r="EC177" s="169"/>
      <c r="ED177" s="169"/>
      <c r="EE177" s="169"/>
      <c r="EF177" s="169"/>
      <c r="EG177" s="169"/>
      <c r="EH177" s="169"/>
      <c r="EI177" s="169"/>
      <c r="EJ177" s="169"/>
      <c r="EK177" s="169"/>
      <c r="EL177" s="169"/>
      <c r="EM177" s="169"/>
      <c r="EN177" s="169"/>
    </row>
    <row r="178" spans="3:144" x14ac:dyDescent="0.2">
      <c r="C178" s="169"/>
      <c r="D178" s="169"/>
      <c r="E178" s="169"/>
      <c r="F178" s="169"/>
      <c r="G178" s="169"/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  <c r="DZ178" s="169"/>
      <c r="EA178" s="169"/>
      <c r="EB178" s="169"/>
      <c r="EC178" s="169"/>
      <c r="ED178" s="169"/>
      <c r="EE178" s="169"/>
      <c r="EF178" s="169"/>
      <c r="EG178" s="169"/>
      <c r="EH178" s="169"/>
      <c r="EI178" s="169"/>
      <c r="EJ178" s="169"/>
      <c r="EK178" s="169"/>
      <c r="EL178" s="169"/>
      <c r="EM178" s="169"/>
      <c r="EN178" s="169"/>
    </row>
    <row r="179" spans="3:144" x14ac:dyDescent="0.2">
      <c r="C179" s="169"/>
      <c r="D179" s="169"/>
      <c r="E179" s="169"/>
      <c r="F179" s="169"/>
      <c r="G179" s="169"/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  <c r="DZ179" s="169"/>
      <c r="EA179" s="169"/>
      <c r="EB179" s="169"/>
      <c r="EC179" s="169"/>
      <c r="ED179" s="169"/>
      <c r="EE179" s="169"/>
      <c r="EF179" s="169"/>
      <c r="EG179" s="169"/>
      <c r="EH179" s="169"/>
      <c r="EI179" s="169"/>
      <c r="EJ179" s="169"/>
      <c r="EK179" s="169"/>
      <c r="EL179" s="169"/>
      <c r="EM179" s="169"/>
      <c r="EN179" s="169"/>
    </row>
    <row r="180" spans="3:144" x14ac:dyDescent="0.2">
      <c r="C180" s="169"/>
      <c r="D180" s="169"/>
      <c r="E180" s="169"/>
      <c r="F180" s="169"/>
      <c r="G180" s="169"/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  <c r="DZ180" s="169"/>
      <c r="EA180" s="169"/>
      <c r="EB180" s="169"/>
      <c r="EC180" s="169"/>
      <c r="ED180" s="169"/>
      <c r="EE180" s="169"/>
      <c r="EF180" s="169"/>
      <c r="EG180" s="169"/>
      <c r="EH180" s="169"/>
      <c r="EI180" s="169"/>
      <c r="EJ180" s="169"/>
      <c r="EK180" s="169"/>
      <c r="EL180" s="169"/>
      <c r="EM180" s="169"/>
      <c r="EN180" s="169"/>
    </row>
    <row r="181" spans="3:144" x14ac:dyDescent="0.2">
      <c r="C181" s="169"/>
      <c r="D181" s="169"/>
      <c r="E181" s="169"/>
      <c r="F181" s="169"/>
      <c r="G181" s="169"/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  <c r="DZ181" s="169"/>
      <c r="EA181" s="169"/>
      <c r="EB181" s="169"/>
      <c r="EC181" s="169"/>
      <c r="ED181" s="169"/>
      <c r="EE181" s="169"/>
      <c r="EF181" s="169"/>
      <c r="EG181" s="169"/>
      <c r="EH181" s="169"/>
      <c r="EI181" s="169"/>
      <c r="EJ181" s="169"/>
      <c r="EK181" s="169"/>
      <c r="EL181" s="169"/>
      <c r="EM181" s="169"/>
      <c r="EN181" s="169"/>
    </row>
    <row r="182" spans="3:144" x14ac:dyDescent="0.2">
      <c r="C182" s="169"/>
      <c r="D182" s="169"/>
      <c r="E182" s="169"/>
      <c r="F182" s="169"/>
      <c r="G182" s="169"/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  <c r="DZ182" s="169"/>
      <c r="EA182" s="169"/>
      <c r="EB182" s="169"/>
      <c r="EC182" s="169"/>
      <c r="ED182" s="169"/>
      <c r="EE182" s="169"/>
      <c r="EF182" s="169"/>
      <c r="EG182" s="169"/>
      <c r="EH182" s="169"/>
      <c r="EI182" s="169"/>
      <c r="EJ182" s="169"/>
      <c r="EK182" s="169"/>
      <c r="EL182" s="169"/>
      <c r="EM182" s="169"/>
      <c r="EN182" s="169"/>
    </row>
    <row r="183" spans="3:144" x14ac:dyDescent="0.2">
      <c r="C183" s="169"/>
      <c r="D183" s="169"/>
      <c r="E183" s="169"/>
      <c r="F183" s="169"/>
      <c r="G183" s="169"/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  <c r="DZ183" s="169"/>
      <c r="EA183" s="169"/>
      <c r="EB183" s="169"/>
      <c r="EC183" s="169"/>
      <c r="ED183" s="169"/>
      <c r="EE183" s="169"/>
      <c r="EF183" s="169"/>
      <c r="EG183" s="169"/>
      <c r="EH183" s="169"/>
      <c r="EI183" s="169"/>
      <c r="EJ183" s="169"/>
      <c r="EK183" s="169"/>
      <c r="EL183" s="169"/>
      <c r="EM183" s="169"/>
      <c r="EN183" s="169"/>
    </row>
    <row r="184" spans="3:144" x14ac:dyDescent="0.2">
      <c r="C184" s="169"/>
      <c r="D184" s="169"/>
      <c r="E184" s="169"/>
      <c r="F184" s="169"/>
      <c r="G184" s="169"/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  <c r="DZ184" s="169"/>
      <c r="EA184" s="169"/>
      <c r="EB184" s="169"/>
      <c r="EC184" s="169"/>
      <c r="ED184" s="169"/>
      <c r="EE184" s="169"/>
      <c r="EF184" s="169"/>
      <c r="EG184" s="169"/>
      <c r="EH184" s="169"/>
      <c r="EI184" s="169"/>
      <c r="EJ184" s="169"/>
      <c r="EK184" s="169"/>
      <c r="EL184" s="169"/>
      <c r="EM184" s="169"/>
      <c r="EN184" s="169"/>
    </row>
    <row r="185" spans="3:144" x14ac:dyDescent="0.2">
      <c r="C185" s="169"/>
      <c r="D185" s="169"/>
      <c r="E185" s="169"/>
      <c r="F185" s="169"/>
      <c r="G185" s="169"/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  <c r="DZ185" s="169"/>
      <c r="EA185" s="169"/>
      <c r="EB185" s="169"/>
      <c r="EC185" s="169"/>
      <c r="ED185" s="169"/>
      <c r="EE185" s="169"/>
      <c r="EF185" s="169"/>
      <c r="EG185" s="169"/>
      <c r="EH185" s="169"/>
      <c r="EI185" s="169"/>
      <c r="EJ185" s="169"/>
      <c r="EK185" s="169"/>
      <c r="EL185" s="169"/>
      <c r="EM185" s="169"/>
      <c r="EN185" s="169"/>
    </row>
    <row r="186" spans="3:144" x14ac:dyDescent="0.2">
      <c r="C186" s="169"/>
      <c r="D186" s="169"/>
      <c r="E186" s="169"/>
      <c r="F186" s="169"/>
      <c r="G186" s="169"/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  <c r="DZ186" s="169"/>
      <c r="EA186" s="169"/>
      <c r="EB186" s="169"/>
      <c r="EC186" s="169"/>
      <c r="ED186" s="169"/>
      <c r="EE186" s="169"/>
      <c r="EF186" s="169"/>
      <c r="EG186" s="169"/>
      <c r="EH186" s="169"/>
      <c r="EI186" s="169"/>
      <c r="EJ186" s="169"/>
      <c r="EK186" s="169"/>
      <c r="EL186" s="169"/>
      <c r="EM186" s="169"/>
      <c r="EN186" s="169"/>
    </row>
    <row r="187" spans="3:144" x14ac:dyDescent="0.2">
      <c r="C187" s="169"/>
      <c r="D187" s="169"/>
      <c r="E187" s="169"/>
      <c r="F187" s="169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  <c r="DZ187" s="169"/>
      <c r="EA187" s="169"/>
      <c r="EB187" s="169"/>
      <c r="EC187" s="169"/>
      <c r="ED187" s="169"/>
      <c r="EE187" s="169"/>
      <c r="EF187" s="169"/>
      <c r="EG187" s="169"/>
      <c r="EH187" s="169"/>
      <c r="EI187" s="169"/>
      <c r="EJ187" s="169"/>
      <c r="EK187" s="169"/>
      <c r="EL187" s="169"/>
      <c r="EM187" s="169"/>
      <c r="EN187" s="169"/>
    </row>
    <row r="188" spans="3:144" x14ac:dyDescent="0.2">
      <c r="C188" s="169"/>
      <c r="D188" s="169"/>
      <c r="E188" s="169"/>
      <c r="F188" s="169"/>
      <c r="G188" s="169"/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  <c r="DZ188" s="169"/>
      <c r="EA188" s="169"/>
      <c r="EB188" s="169"/>
      <c r="EC188" s="169"/>
      <c r="ED188" s="169"/>
      <c r="EE188" s="169"/>
      <c r="EF188" s="169"/>
      <c r="EG188" s="169"/>
      <c r="EH188" s="169"/>
      <c r="EI188" s="169"/>
      <c r="EJ188" s="169"/>
      <c r="EK188" s="169"/>
      <c r="EL188" s="169"/>
      <c r="EM188" s="169"/>
      <c r="EN188" s="169"/>
    </row>
    <row r="189" spans="3:144" x14ac:dyDescent="0.2">
      <c r="C189" s="169"/>
      <c r="D189" s="169"/>
      <c r="E189" s="169"/>
      <c r="F189" s="169"/>
      <c r="G189" s="169"/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  <c r="DZ189" s="169"/>
      <c r="EA189" s="169"/>
      <c r="EB189" s="169"/>
      <c r="EC189" s="169"/>
      <c r="ED189" s="169"/>
      <c r="EE189" s="169"/>
      <c r="EF189" s="169"/>
      <c r="EG189" s="169"/>
      <c r="EH189" s="169"/>
      <c r="EI189" s="169"/>
      <c r="EJ189" s="169"/>
      <c r="EK189" s="169"/>
      <c r="EL189" s="169"/>
      <c r="EM189" s="169"/>
      <c r="EN189" s="169"/>
    </row>
    <row r="190" spans="3:144" x14ac:dyDescent="0.2">
      <c r="C190" s="169"/>
      <c r="D190" s="169"/>
      <c r="E190" s="169"/>
      <c r="F190" s="169"/>
      <c r="G190" s="169"/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  <c r="DZ190" s="169"/>
      <c r="EA190" s="169"/>
      <c r="EB190" s="169"/>
      <c r="EC190" s="169"/>
      <c r="ED190" s="169"/>
      <c r="EE190" s="169"/>
      <c r="EF190" s="169"/>
      <c r="EG190" s="169"/>
      <c r="EH190" s="169"/>
      <c r="EI190" s="169"/>
      <c r="EJ190" s="169"/>
      <c r="EK190" s="169"/>
      <c r="EL190" s="169"/>
      <c r="EM190" s="169"/>
      <c r="EN190" s="169"/>
    </row>
    <row r="191" spans="3:144" x14ac:dyDescent="0.2">
      <c r="C191" s="169"/>
      <c r="D191" s="169"/>
      <c r="E191" s="169"/>
      <c r="F191" s="169"/>
      <c r="G191" s="169"/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  <c r="DZ191" s="169"/>
      <c r="EA191" s="169"/>
      <c r="EB191" s="169"/>
      <c r="EC191" s="169"/>
      <c r="ED191" s="169"/>
      <c r="EE191" s="169"/>
      <c r="EF191" s="169"/>
      <c r="EG191" s="169"/>
      <c r="EH191" s="169"/>
      <c r="EI191" s="169"/>
      <c r="EJ191" s="169"/>
      <c r="EK191" s="169"/>
      <c r="EL191" s="169"/>
      <c r="EM191" s="169"/>
      <c r="EN191" s="169"/>
    </row>
    <row r="192" spans="3:144" x14ac:dyDescent="0.2">
      <c r="C192" s="169"/>
      <c r="D192" s="169"/>
      <c r="E192" s="169"/>
      <c r="F192" s="169"/>
      <c r="G192" s="169"/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  <c r="DZ192" s="169"/>
      <c r="EA192" s="169"/>
      <c r="EB192" s="169"/>
      <c r="EC192" s="169"/>
      <c r="ED192" s="169"/>
      <c r="EE192" s="169"/>
      <c r="EF192" s="169"/>
      <c r="EG192" s="169"/>
      <c r="EH192" s="169"/>
      <c r="EI192" s="169"/>
      <c r="EJ192" s="169"/>
      <c r="EK192" s="169"/>
      <c r="EL192" s="169"/>
      <c r="EM192" s="169"/>
      <c r="EN192" s="169"/>
    </row>
    <row r="193" spans="3:144" x14ac:dyDescent="0.2">
      <c r="C193" s="169"/>
      <c r="D193" s="169"/>
      <c r="E193" s="169"/>
      <c r="F193" s="169"/>
      <c r="G193" s="169"/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  <c r="DZ193" s="169"/>
      <c r="EA193" s="169"/>
      <c r="EB193" s="169"/>
      <c r="EC193" s="169"/>
      <c r="ED193" s="169"/>
      <c r="EE193" s="169"/>
      <c r="EF193" s="169"/>
      <c r="EG193" s="169"/>
      <c r="EH193" s="169"/>
      <c r="EI193" s="169"/>
      <c r="EJ193" s="169"/>
      <c r="EK193" s="169"/>
      <c r="EL193" s="169"/>
      <c r="EM193" s="169"/>
      <c r="EN193" s="169"/>
    </row>
    <row r="194" spans="3:144" x14ac:dyDescent="0.2">
      <c r="C194" s="169"/>
      <c r="D194" s="169"/>
      <c r="E194" s="169"/>
      <c r="F194" s="169"/>
      <c r="G194" s="169"/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  <c r="DZ194" s="169"/>
      <c r="EA194" s="169"/>
      <c r="EB194" s="169"/>
      <c r="EC194" s="169"/>
      <c r="ED194" s="169"/>
      <c r="EE194" s="169"/>
      <c r="EF194" s="169"/>
      <c r="EG194" s="169"/>
      <c r="EH194" s="169"/>
      <c r="EI194" s="169"/>
      <c r="EJ194" s="169"/>
      <c r="EK194" s="169"/>
      <c r="EL194" s="169"/>
      <c r="EM194" s="169"/>
      <c r="EN194" s="169"/>
    </row>
    <row r="195" spans="3:144" x14ac:dyDescent="0.2">
      <c r="C195" s="169"/>
      <c r="D195" s="169"/>
      <c r="E195" s="169"/>
      <c r="F195" s="169"/>
      <c r="G195" s="169"/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  <c r="DZ195" s="169"/>
      <c r="EA195" s="169"/>
      <c r="EB195" s="169"/>
      <c r="EC195" s="169"/>
      <c r="ED195" s="169"/>
      <c r="EE195" s="169"/>
      <c r="EF195" s="169"/>
      <c r="EG195" s="169"/>
      <c r="EH195" s="169"/>
      <c r="EI195" s="169"/>
      <c r="EJ195" s="169"/>
      <c r="EK195" s="169"/>
      <c r="EL195" s="169"/>
      <c r="EM195" s="169"/>
      <c r="EN195" s="169"/>
    </row>
    <row r="196" spans="3:144" x14ac:dyDescent="0.2">
      <c r="C196" s="169"/>
      <c r="D196" s="169"/>
      <c r="E196" s="169"/>
      <c r="F196" s="169"/>
      <c r="G196" s="169"/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  <c r="DZ196" s="169"/>
      <c r="EA196" s="169"/>
      <c r="EB196" s="169"/>
      <c r="EC196" s="169"/>
      <c r="ED196" s="169"/>
      <c r="EE196" s="169"/>
      <c r="EF196" s="169"/>
      <c r="EG196" s="169"/>
      <c r="EH196" s="169"/>
      <c r="EI196" s="169"/>
      <c r="EJ196" s="169"/>
      <c r="EK196" s="169"/>
      <c r="EL196" s="169"/>
      <c r="EM196" s="169"/>
      <c r="EN196" s="169"/>
    </row>
    <row r="197" spans="3:144" x14ac:dyDescent="0.2">
      <c r="C197" s="169"/>
      <c r="D197" s="169"/>
      <c r="E197" s="169"/>
      <c r="F197" s="169"/>
      <c r="G197" s="169"/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  <c r="DZ197" s="169"/>
      <c r="EA197" s="169"/>
      <c r="EB197" s="169"/>
      <c r="EC197" s="169"/>
      <c r="ED197" s="169"/>
      <c r="EE197" s="169"/>
      <c r="EF197" s="169"/>
      <c r="EG197" s="169"/>
      <c r="EH197" s="169"/>
      <c r="EI197" s="169"/>
      <c r="EJ197" s="169"/>
      <c r="EK197" s="169"/>
      <c r="EL197" s="169"/>
      <c r="EM197" s="169"/>
      <c r="EN197" s="169"/>
    </row>
    <row r="198" spans="3:144" x14ac:dyDescent="0.2">
      <c r="C198" s="169"/>
      <c r="D198" s="169"/>
      <c r="E198" s="169"/>
      <c r="F198" s="169"/>
      <c r="G198" s="169"/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  <c r="DZ198" s="169"/>
      <c r="EA198" s="169"/>
      <c r="EB198" s="169"/>
      <c r="EC198" s="169"/>
      <c r="ED198" s="169"/>
      <c r="EE198" s="169"/>
      <c r="EF198" s="169"/>
      <c r="EG198" s="169"/>
      <c r="EH198" s="169"/>
      <c r="EI198" s="169"/>
      <c r="EJ198" s="169"/>
      <c r="EK198" s="169"/>
      <c r="EL198" s="169"/>
      <c r="EM198" s="169"/>
      <c r="EN198" s="169"/>
    </row>
    <row r="199" spans="3:144" x14ac:dyDescent="0.2">
      <c r="C199" s="169"/>
      <c r="D199" s="169"/>
      <c r="E199" s="169"/>
      <c r="F199" s="169"/>
      <c r="G199" s="169"/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  <c r="DZ199" s="169"/>
      <c r="EA199" s="169"/>
      <c r="EB199" s="169"/>
      <c r="EC199" s="169"/>
      <c r="ED199" s="169"/>
      <c r="EE199" s="169"/>
      <c r="EF199" s="169"/>
      <c r="EG199" s="169"/>
      <c r="EH199" s="169"/>
      <c r="EI199" s="169"/>
      <c r="EJ199" s="169"/>
      <c r="EK199" s="169"/>
      <c r="EL199" s="169"/>
      <c r="EM199" s="169"/>
      <c r="EN199" s="169"/>
    </row>
    <row r="200" spans="3:144" x14ac:dyDescent="0.2">
      <c r="C200" s="169"/>
      <c r="D200" s="169"/>
      <c r="E200" s="169"/>
      <c r="F200" s="169"/>
      <c r="G200" s="169"/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  <c r="DZ200" s="169"/>
      <c r="EA200" s="169"/>
      <c r="EB200" s="169"/>
      <c r="EC200" s="169"/>
      <c r="ED200" s="169"/>
      <c r="EE200" s="169"/>
      <c r="EF200" s="169"/>
      <c r="EG200" s="169"/>
      <c r="EH200" s="169"/>
      <c r="EI200" s="169"/>
      <c r="EJ200" s="169"/>
      <c r="EK200" s="169"/>
      <c r="EL200" s="169"/>
      <c r="EM200" s="169"/>
      <c r="EN200" s="169"/>
    </row>
    <row r="201" spans="3:144" x14ac:dyDescent="0.2">
      <c r="C201" s="169"/>
      <c r="D201" s="169"/>
      <c r="E201" s="169"/>
      <c r="F201" s="169"/>
      <c r="G201" s="169"/>
      <c r="H201" s="169"/>
      <c r="I201" s="169"/>
      <c r="J201" s="169"/>
      <c r="K201" s="169"/>
      <c r="L201" s="169"/>
      <c r="M201" s="169"/>
      <c r="N201" s="169"/>
      <c r="O201" s="169"/>
      <c r="P201" s="169"/>
      <c r="Q201" s="169"/>
      <c r="R201" s="169"/>
      <c r="S201" s="169"/>
      <c r="T201" s="169"/>
      <c r="U201" s="169"/>
      <c r="V201" s="169"/>
      <c r="W201" s="169"/>
      <c r="X201" s="169"/>
      <c r="Y201" s="169"/>
      <c r="Z201" s="169"/>
      <c r="AA201" s="169"/>
      <c r="AB201" s="169"/>
      <c r="AC201" s="169"/>
      <c r="AD201" s="169"/>
      <c r="AE201" s="169"/>
      <c r="AF201" s="169"/>
      <c r="AG201" s="169"/>
      <c r="AH201" s="169"/>
      <c r="AI201" s="169"/>
      <c r="AJ201" s="169"/>
      <c r="AK201" s="169"/>
      <c r="AL201" s="169"/>
      <c r="AM201" s="169"/>
      <c r="AN201" s="169"/>
      <c r="AO201" s="169"/>
      <c r="AP201" s="169"/>
      <c r="AQ201" s="169"/>
      <c r="AR201" s="169"/>
      <c r="AS201" s="169"/>
      <c r="AT201" s="169"/>
      <c r="AU201" s="169"/>
      <c r="AV201" s="169"/>
      <c r="AW201" s="169"/>
      <c r="AX201" s="169"/>
      <c r="AY201" s="169"/>
      <c r="AZ201" s="169"/>
      <c r="BA201" s="169"/>
      <c r="BB201" s="169"/>
      <c r="BC201" s="169"/>
      <c r="BD201" s="169"/>
      <c r="BE201" s="169"/>
      <c r="BF201" s="169"/>
      <c r="BG201" s="169"/>
      <c r="BH201" s="169"/>
      <c r="BI201" s="169"/>
      <c r="BJ201" s="169"/>
      <c r="BK201" s="169"/>
      <c r="BL201" s="169"/>
      <c r="BM201" s="169"/>
      <c r="BN201" s="169"/>
      <c r="BO201" s="169"/>
      <c r="BP201" s="169"/>
      <c r="BQ201" s="169"/>
      <c r="BR201" s="169"/>
      <c r="BS201" s="169"/>
      <c r="BT201" s="169"/>
      <c r="BU201" s="169"/>
      <c r="BV201" s="169"/>
      <c r="BW201" s="169"/>
      <c r="BX201" s="169"/>
      <c r="BY201" s="169"/>
      <c r="BZ201" s="169"/>
      <c r="CA201" s="169"/>
      <c r="CB201" s="169"/>
      <c r="CC201" s="169"/>
      <c r="CD201" s="169"/>
      <c r="CE201" s="169"/>
      <c r="CF201" s="169"/>
      <c r="CG201" s="169"/>
      <c r="CH201" s="169"/>
      <c r="CI201" s="169"/>
      <c r="CJ201" s="169"/>
      <c r="CK201" s="169"/>
      <c r="CL201" s="169"/>
      <c r="CM201" s="169"/>
      <c r="CN201" s="169"/>
      <c r="CO201" s="169"/>
      <c r="CP201" s="169"/>
      <c r="CQ201" s="169"/>
      <c r="CR201" s="169"/>
      <c r="CS201" s="169"/>
      <c r="CT201" s="169"/>
      <c r="CU201" s="169"/>
      <c r="CV201" s="169"/>
      <c r="CW201" s="169"/>
      <c r="CX201" s="169"/>
      <c r="CY201" s="169"/>
      <c r="CZ201" s="169"/>
      <c r="DA201" s="169"/>
      <c r="DB201" s="169"/>
      <c r="DC201" s="169"/>
      <c r="DD201" s="169"/>
      <c r="DE201" s="169"/>
      <c r="DF201" s="169"/>
      <c r="DG201" s="169"/>
      <c r="DH201" s="169"/>
      <c r="DI201" s="169"/>
      <c r="DJ201" s="169"/>
      <c r="DK201" s="169"/>
      <c r="DL201" s="169"/>
      <c r="DM201" s="169"/>
      <c r="DN201" s="169"/>
      <c r="DO201" s="169"/>
      <c r="DP201" s="169"/>
      <c r="DQ201" s="169"/>
      <c r="DR201" s="169"/>
      <c r="DS201" s="169"/>
      <c r="DT201" s="169"/>
      <c r="DU201" s="169"/>
      <c r="DV201" s="169"/>
      <c r="DW201" s="169"/>
      <c r="DX201" s="169"/>
      <c r="DY201" s="169"/>
      <c r="DZ201" s="169"/>
      <c r="EA201" s="169"/>
      <c r="EB201" s="169"/>
      <c r="EC201" s="169"/>
      <c r="ED201" s="169"/>
      <c r="EE201" s="169"/>
      <c r="EF201" s="169"/>
      <c r="EG201" s="169"/>
      <c r="EH201" s="169"/>
      <c r="EI201" s="169"/>
      <c r="EJ201" s="169"/>
      <c r="EK201" s="169"/>
      <c r="EL201" s="169"/>
      <c r="EM201" s="169"/>
      <c r="EN201" s="169"/>
    </row>
    <row r="202" spans="3:144" x14ac:dyDescent="0.2">
      <c r="C202" s="169"/>
      <c r="D202" s="169"/>
      <c r="E202" s="169"/>
      <c r="F202" s="169"/>
      <c r="G202" s="169"/>
      <c r="H202" s="169"/>
      <c r="I202" s="169"/>
      <c r="J202" s="169"/>
      <c r="K202" s="169"/>
      <c r="L202" s="169"/>
      <c r="M202" s="169"/>
      <c r="N202" s="169"/>
      <c r="O202" s="169"/>
      <c r="P202" s="169"/>
      <c r="Q202" s="169"/>
      <c r="R202" s="169"/>
      <c r="S202" s="169"/>
      <c r="T202" s="169"/>
      <c r="U202" s="169"/>
      <c r="V202" s="169"/>
      <c r="W202" s="169"/>
      <c r="X202" s="169"/>
      <c r="Y202" s="169"/>
      <c r="Z202" s="169"/>
      <c r="AA202" s="169"/>
      <c r="AB202" s="169"/>
      <c r="AC202" s="169"/>
      <c r="AD202" s="169"/>
      <c r="AE202" s="169"/>
      <c r="AF202" s="169"/>
      <c r="AG202" s="169"/>
      <c r="AH202" s="169"/>
      <c r="AI202" s="169"/>
      <c r="AJ202" s="169"/>
      <c r="AK202" s="169"/>
      <c r="AL202" s="169"/>
      <c r="AM202" s="169"/>
      <c r="AN202" s="169"/>
      <c r="AO202" s="169"/>
      <c r="AP202" s="169"/>
      <c r="AQ202" s="169"/>
      <c r="AR202" s="169"/>
      <c r="AS202" s="169"/>
      <c r="AT202" s="169"/>
      <c r="AU202" s="169"/>
      <c r="AV202" s="169"/>
      <c r="AW202" s="169"/>
      <c r="AX202" s="169"/>
      <c r="AY202" s="169"/>
      <c r="AZ202" s="169"/>
      <c r="BA202" s="169"/>
      <c r="BB202" s="169"/>
      <c r="BC202" s="169"/>
      <c r="BD202" s="169"/>
      <c r="BE202" s="169"/>
      <c r="BF202" s="169"/>
      <c r="BG202" s="169"/>
      <c r="BH202" s="169"/>
      <c r="BI202" s="169"/>
      <c r="BJ202" s="169"/>
      <c r="BK202" s="169"/>
      <c r="BL202" s="169"/>
      <c r="BM202" s="169"/>
      <c r="BN202" s="169"/>
      <c r="BO202" s="169"/>
      <c r="BP202" s="169"/>
      <c r="BQ202" s="169"/>
      <c r="BR202" s="169"/>
      <c r="BS202" s="169"/>
      <c r="BT202" s="169"/>
      <c r="BU202" s="169"/>
      <c r="BV202" s="169"/>
      <c r="BW202" s="169"/>
      <c r="BX202" s="169"/>
      <c r="BY202" s="169"/>
      <c r="BZ202" s="169"/>
      <c r="CA202" s="169"/>
      <c r="CB202" s="169"/>
      <c r="CC202" s="169"/>
      <c r="CD202" s="169"/>
      <c r="CE202" s="169"/>
      <c r="CF202" s="169"/>
      <c r="CG202" s="169"/>
      <c r="CH202" s="169"/>
      <c r="CI202" s="169"/>
      <c r="CJ202" s="169"/>
      <c r="CK202" s="169"/>
      <c r="CL202" s="169"/>
      <c r="CM202" s="169"/>
      <c r="CN202" s="169"/>
      <c r="CO202" s="169"/>
      <c r="CP202" s="169"/>
      <c r="CQ202" s="169"/>
      <c r="CR202" s="169"/>
      <c r="CS202" s="169"/>
      <c r="CT202" s="169"/>
      <c r="CU202" s="169"/>
      <c r="CV202" s="169"/>
      <c r="CW202" s="169"/>
      <c r="CX202" s="169"/>
      <c r="CY202" s="169"/>
      <c r="CZ202" s="169"/>
      <c r="DA202" s="169"/>
      <c r="DB202" s="169"/>
      <c r="DC202" s="169"/>
      <c r="DD202" s="169"/>
      <c r="DE202" s="169"/>
      <c r="DF202" s="169"/>
      <c r="DG202" s="169"/>
      <c r="DH202" s="169"/>
      <c r="DI202" s="169"/>
      <c r="DJ202" s="169"/>
      <c r="DK202" s="169"/>
      <c r="DL202" s="169"/>
      <c r="DM202" s="169"/>
      <c r="DN202" s="169"/>
      <c r="DO202" s="169"/>
      <c r="DP202" s="169"/>
      <c r="DQ202" s="169"/>
      <c r="DR202" s="169"/>
      <c r="DS202" s="169"/>
      <c r="DT202" s="169"/>
      <c r="DU202" s="169"/>
      <c r="DV202" s="169"/>
      <c r="DW202" s="169"/>
      <c r="DX202" s="169"/>
      <c r="DY202" s="169"/>
      <c r="DZ202" s="169"/>
      <c r="EA202" s="169"/>
      <c r="EB202" s="169"/>
      <c r="EC202" s="169"/>
      <c r="ED202" s="169"/>
      <c r="EE202" s="169"/>
      <c r="EF202" s="169"/>
      <c r="EG202" s="169"/>
      <c r="EH202" s="169"/>
      <c r="EI202" s="169"/>
      <c r="EJ202" s="169"/>
      <c r="EK202" s="169"/>
      <c r="EL202" s="169"/>
      <c r="EM202" s="169"/>
      <c r="EN202" s="169"/>
    </row>
    <row r="203" spans="3:144" x14ac:dyDescent="0.2">
      <c r="C203" s="169"/>
      <c r="D203" s="169"/>
      <c r="E203" s="169"/>
      <c r="F203" s="169"/>
      <c r="G203" s="169"/>
      <c r="H203" s="169"/>
      <c r="I203" s="169"/>
      <c r="J203" s="169"/>
      <c r="K203" s="169"/>
      <c r="L203" s="169"/>
      <c r="M203" s="169"/>
      <c r="N203" s="169"/>
      <c r="O203" s="169"/>
      <c r="P203" s="169"/>
      <c r="Q203" s="169"/>
      <c r="R203" s="169"/>
      <c r="S203" s="169"/>
      <c r="T203" s="169"/>
      <c r="U203" s="169"/>
      <c r="V203" s="169"/>
      <c r="W203" s="169"/>
      <c r="X203" s="169"/>
      <c r="Y203" s="169"/>
      <c r="Z203" s="169"/>
      <c r="AA203" s="169"/>
      <c r="AB203" s="169"/>
      <c r="AC203" s="169"/>
      <c r="AD203" s="169"/>
      <c r="AE203" s="169"/>
      <c r="AF203" s="169"/>
      <c r="AG203" s="169"/>
      <c r="AH203" s="169"/>
      <c r="AI203" s="169"/>
      <c r="AJ203" s="169"/>
      <c r="AK203" s="169"/>
      <c r="AL203" s="169"/>
      <c r="AM203" s="169"/>
      <c r="AN203" s="169"/>
      <c r="AO203" s="169"/>
      <c r="AP203" s="169"/>
      <c r="AQ203" s="169"/>
      <c r="AR203" s="169"/>
      <c r="AS203" s="169"/>
      <c r="AT203" s="169"/>
      <c r="AU203" s="169"/>
      <c r="AV203" s="169"/>
      <c r="AW203" s="169"/>
      <c r="AX203" s="169"/>
      <c r="AY203" s="169"/>
      <c r="AZ203" s="169"/>
      <c r="BA203" s="169"/>
      <c r="BB203" s="169"/>
      <c r="BC203" s="169"/>
      <c r="BD203" s="169"/>
      <c r="BE203" s="169"/>
      <c r="BF203" s="169"/>
      <c r="BG203" s="169"/>
      <c r="BH203" s="169"/>
      <c r="BI203" s="169"/>
      <c r="BJ203" s="169"/>
      <c r="BK203" s="169"/>
      <c r="BL203" s="169"/>
      <c r="BM203" s="169"/>
      <c r="BN203" s="169"/>
      <c r="BO203" s="169"/>
      <c r="BP203" s="169"/>
      <c r="BQ203" s="169"/>
      <c r="BR203" s="169"/>
      <c r="BS203" s="169"/>
      <c r="BT203" s="169"/>
      <c r="BU203" s="169"/>
      <c r="BV203" s="169"/>
      <c r="BW203" s="169"/>
      <c r="BX203" s="169"/>
      <c r="BY203" s="169"/>
      <c r="BZ203" s="169"/>
      <c r="CA203" s="169"/>
      <c r="CB203" s="169"/>
      <c r="CC203" s="169"/>
      <c r="CD203" s="169"/>
      <c r="CE203" s="169"/>
      <c r="CF203" s="169"/>
      <c r="CG203" s="169"/>
      <c r="CH203" s="169"/>
      <c r="CI203" s="169"/>
      <c r="CJ203" s="169"/>
      <c r="CK203" s="169"/>
      <c r="CL203" s="169"/>
      <c r="CM203" s="169"/>
      <c r="CN203" s="169"/>
      <c r="CO203" s="169"/>
      <c r="CP203" s="169"/>
      <c r="CQ203" s="169"/>
      <c r="CR203" s="169"/>
      <c r="CS203" s="169"/>
      <c r="CT203" s="169"/>
      <c r="CU203" s="169"/>
      <c r="CV203" s="169"/>
      <c r="CW203" s="169"/>
      <c r="CX203" s="169"/>
      <c r="CY203" s="169"/>
      <c r="CZ203" s="169"/>
      <c r="DA203" s="169"/>
      <c r="DB203" s="169"/>
      <c r="DC203" s="169"/>
      <c r="DD203" s="169"/>
      <c r="DE203" s="169"/>
      <c r="DF203" s="169"/>
      <c r="DG203" s="169"/>
      <c r="DH203" s="169"/>
      <c r="DI203" s="169"/>
      <c r="DJ203" s="169"/>
      <c r="DK203" s="169"/>
      <c r="DL203" s="169"/>
      <c r="DM203" s="169"/>
      <c r="DN203" s="169"/>
      <c r="DO203" s="169"/>
      <c r="DP203" s="169"/>
      <c r="DQ203" s="169"/>
      <c r="DR203" s="169"/>
      <c r="DS203" s="169"/>
      <c r="DT203" s="169"/>
      <c r="DU203" s="169"/>
      <c r="DV203" s="169"/>
      <c r="DW203" s="169"/>
      <c r="DX203" s="169"/>
      <c r="DY203" s="169"/>
      <c r="DZ203" s="169"/>
      <c r="EA203" s="169"/>
      <c r="EB203" s="169"/>
      <c r="EC203" s="169"/>
      <c r="ED203" s="169"/>
      <c r="EE203" s="169"/>
      <c r="EF203" s="169"/>
      <c r="EG203" s="169"/>
      <c r="EH203" s="169"/>
      <c r="EI203" s="169"/>
      <c r="EJ203" s="169"/>
      <c r="EK203" s="169"/>
      <c r="EL203" s="169"/>
      <c r="EM203" s="169"/>
      <c r="EN203" s="169"/>
    </row>
    <row r="204" spans="3:144" x14ac:dyDescent="0.2">
      <c r="C204" s="169"/>
      <c r="D204" s="169"/>
      <c r="E204" s="169"/>
      <c r="F204" s="169"/>
      <c r="G204" s="169"/>
      <c r="H204" s="169"/>
      <c r="I204" s="169"/>
      <c r="J204" s="169"/>
      <c r="K204" s="169"/>
      <c r="L204" s="169"/>
      <c r="M204" s="169"/>
      <c r="N204" s="169"/>
      <c r="O204" s="169"/>
      <c r="P204" s="169"/>
      <c r="Q204" s="169"/>
      <c r="R204" s="169"/>
      <c r="S204" s="169"/>
      <c r="T204" s="169"/>
      <c r="U204" s="169"/>
      <c r="V204" s="169"/>
      <c r="W204" s="169"/>
      <c r="X204" s="169"/>
      <c r="Y204" s="169"/>
      <c r="Z204" s="169"/>
      <c r="AA204" s="169"/>
      <c r="AB204" s="169"/>
      <c r="AC204" s="169"/>
      <c r="AD204" s="169"/>
      <c r="AE204" s="169"/>
      <c r="AF204" s="169"/>
      <c r="AG204" s="169"/>
      <c r="AH204" s="169"/>
      <c r="AI204" s="169"/>
      <c r="AJ204" s="169"/>
      <c r="AK204" s="169"/>
      <c r="AL204" s="169"/>
      <c r="AM204" s="169"/>
      <c r="AN204" s="169"/>
      <c r="AO204" s="169"/>
      <c r="AP204" s="169"/>
      <c r="AQ204" s="169"/>
      <c r="AR204" s="169"/>
      <c r="AS204" s="169"/>
      <c r="AT204" s="169"/>
      <c r="AU204" s="169"/>
      <c r="AV204" s="169"/>
      <c r="AW204" s="169"/>
      <c r="AX204" s="169"/>
      <c r="AY204" s="169"/>
      <c r="AZ204" s="169"/>
      <c r="BA204" s="169"/>
      <c r="BB204" s="169"/>
      <c r="BC204" s="169"/>
      <c r="BD204" s="169"/>
      <c r="BE204" s="169"/>
      <c r="BF204" s="169"/>
      <c r="BG204" s="169"/>
      <c r="BH204" s="169"/>
      <c r="BI204" s="169"/>
      <c r="BJ204" s="169"/>
      <c r="BK204" s="169"/>
      <c r="BL204" s="169"/>
      <c r="BM204" s="169"/>
      <c r="BN204" s="169"/>
      <c r="BO204" s="169"/>
      <c r="BP204" s="169"/>
      <c r="BQ204" s="169"/>
      <c r="BR204" s="169"/>
      <c r="BS204" s="169"/>
      <c r="BT204" s="169"/>
      <c r="BU204" s="169"/>
      <c r="BV204" s="169"/>
      <c r="BW204" s="169"/>
      <c r="BX204" s="169"/>
      <c r="BY204" s="169"/>
      <c r="BZ204" s="169"/>
      <c r="CA204" s="169"/>
      <c r="CB204" s="169"/>
      <c r="CC204" s="169"/>
      <c r="CD204" s="169"/>
      <c r="CE204" s="169"/>
      <c r="CF204" s="169"/>
      <c r="CG204" s="169"/>
      <c r="CH204" s="169"/>
      <c r="CI204" s="169"/>
      <c r="CJ204" s="169"/>
      <c r="CK204" s="169"/>
      <c r="CL204" s="169"/>
      <c r="CM204" s="169"/>
      <c r="CN204" s="169"/>
      <c r="CO204" s="169"/>
      <c r="CP204" s="169"/>
      <c r="CQ204" s="169"/>
      <c r="CR204" s="169"/>
      <c r="CS204" s="169"/>
      <c r="CT204" s="169"/>
      <c r="CU204" s="169"/>
      <c r="CV204" s="169"/>
      <c r="CW204" s="169"/>
      <c r="CX204" s="169"/>
      <c r="CY204" s="169"/>
      <c r="CZ204" s="169"/>
      <c r="DA204" s="169"/>
      <c r="DB204" s="169"/>
      <c r="DC204" s="169"/>
      <c r="DD204" s="169"/>
      <c r="DE204" s="169"/>
      <c r="DF204" s="169"/>
      <c r="DG204" s="169"/>
      <c r="DH204" s="169"/>
      <c r="DI204" s="169"/>
      <c r="DJ204" s="169"/>
      <c r="DK204" s="169"/>
      <c r="DL204" s="169"/>
      <c r="DM204" s="169"/>
      <c r="DN204" s="169"/>
      <c r="DO204" s="169"/>
      <c r="DP204" s="169"/>
      <c r="DQ204" s="169"/>
      <c r="DR204" s="169"/>
      <c r="DS204" s="169"/>
      <c r="DT204" s="169"/>
      <c r="DU204" s="169"/>
      <c r="DV204" s="169"/>
      <c r="DW204" s="169"/>
      <c r="DX204" s="169"/>
      <c r="DY204" s="169"/>
      <c r="DZ204" s="169"/>
      <c r="EA204" s="169"/>
      <c r="EB204" s="169"/>
      <c r="EC204" s="169"/>
      <c r="ED204" s="169"/>
      <c r="EE204" s="169"/>
      <c r="EF204" s="169"/>
      <c r="EG204" s="169"/>
      <c r="EH204" s="169"/>
      <c r="EI204" s="169"/>
      <c r="EJ204" s="169"/>
      <c r="EK204" s="169"/>
      <c r="EL204" s="169"/>
      <c r="EM204" s="169"/>
      <c r="EN204" s="169"/>
    </row>
    <row r="205" spans="3:144" x14ac:dyDescent="0.2">
      <c r="C205" s="169"/>
      <c r="D205" s="169"/>
      <c r="E205" s="169"/>
      <c r="F205" s="169"/>
      <c r="G205" s="169"/>
      <c r="H205" s="169"/>
      <c r="I205" s="169"/>
      <c r="J205" s="169"/>
      <c r="K205" s="169"/>
      <c r="L205" s="169"/>
      <c r="M205" s="169"/>
      <c r="N205" s="169"/>
      <c r="O205" s="169"/>
      <c r="P205" s="169"/>
      <c r="Q205" s="169"/>
      <c r="R205" s="169"/>
      <c r="S205" s="169"/>
      <c r="T205" s="169"/>
      <c r="U205" s="169"/>
      <c r="V205" s="169"/>
      <c r="W205" s="169"/>
      <c r="X205" s="169"/>
      <c r="Y205" s="169"/>
      <c r="Z205" s="169"/>
      <c r="AA205" s="169"/>
      <c r="AB205" s="169"/>
      <c r="AC205" s="169"/>
      <c r="AD205" s="169"/>
      <c r="AE205" s="169"/>
      <c r="AF205" s="169"/>
      <c r="AG205" s="169"/>
      <c r="AH205" s="169"/>
      <c r="AI205" s="169"/>
      <c r="AJ205" s="169"/>
      <c r="AK205" s="169"/>
      <c r="AL205" s="169"/>
      <c r="AM205" s="169"/>
      <c r="AN205" s="169"/>
      <c r="AO205" s="169"/>
      <c r="AP205" s="169"/>
      <c r="AQ205" s="169"/>
      <c r="AR205" s="169"/>
      <c r="AS205" s="169"/>
      <c r="AT205" s="169"/>
      <c r="AU205" s="169"/>
      <c r="AV205" s="169"/>
      <c r="AW205" s="169"/>
      <c r="AX205" s="169"/>
      <c r="AY205" s="169"/>
      <c r="AZ205" s="169"/>
      <c r="BA205" s="169"/>
      <c r="BB205" s="169"/>
      <c r="BC205" s="169"/>
      <c r="BD205" s="169"/>
      <c r="BE205" s="169"/>
      <c r="BF205" s="169"/>
      <c r="BG205" s="169"/>
      <c r="BH205" s="169"/>
      <c r="BI205" s="169"/>
      <c r="BJ205" s="169"/>
      <c r="BK205" s="169"/>
      <c r="BL205" s="169"/>
      <c r="BM205" s="169"/>
      <c r="BN205" s="169"/>
      <c r="BO205" s="169"/>
      <c r="BP205" s="169"/>
      <c r="BQ205" s="169"/>
      <c r="BR205" s="169"/>
      <c r="BS205" s="169"/>
      <c r="BT205" s="169"/>
      <c r="BU205" s="169"/>
      <c r="BV205" s="169"/>
      <c r="BW205" s="169"/>
      <c r="BX205" s="169"/>
      <c r="BY205" s="169"/>
      <c r="BZ205" s="169"/>
      <c r="CA205" s="169"/>
      <c r="CB205" s="169"/>
      <c r="CC205" s="169"/>
      <c r="CD205" s="169"/>
      <c r="CE205" s="169"/>
      <c r="CF205" s="169"/>
      <c r="CG205" s="169"/>
      <c r="CH205" s="169"/>
      <c r="CI205" s="169"/>
      <c r="CJ205" s="169"/>
      <c r="CK205" s="169"/>
      <c r="CL205" s="169"/>
      <c r="CM205" s="169"/>
      <c r="CN205" s="169"/>
      <c r="CO205" s="169"/>
      <c r="CP205" s="169"/>
      <c r="CQ205" s="169"/>
      <c r="CR205" s="169"/>
      <c r="CS205" s="169"/>
      <c r="CT205" s="169"/>
      <c r="CU205" s="169"/>
      <c r="CV205" s="169"/>
      <c r="CW205" s="169"/>
      <c r="CX205" s="169"/>
      <c r="CY205" s="169"/>
      <c r="CZ205" s="169"/>
      <c r="DA205" s="169"/>
      <c r="DB205" s="169"/>
      <c r="DC205" s="169"/>
      <c r="DD205" s="169"/>
      <c r="DE205" s="169"/>
      <c r="DF205" s="169"/>
      <c r="DG205" s="169"/>
      <c r="DH205" s="169"/>
      <c r="DI205" s="169"/>
      <c r="DJ205" s="169"/>
      <c r="DK205" s="169"/>
      <c r="DL205" s="169"/>
      <c r="DM205" s="169"/>
      <c r="DN205" s="169"/>
      <c r="DO205" s="169"/>
      <c r="DP205" s="169"/>
      <c r="DQ205" s="169"/>
      <c r="DR205" s="169"/>
      <c r="DS205" s="169"/>
      <c r="DT205" s="169"/>
      <c r="DU205" s="169"/>
      <c r="DV205" s="169"/>
      <c r="DW205" s="169"/>
      <c r="DX205" s="169"/>
      <c r="DY205" s="169"/>
      <c r="DZ205" s="169"/>
      <c r="EA205" s="169"/>
      <c r="EB205" s="169"/>
      <c r="EC205" s="169"/>
      <c r="ED205" s="169"/>
      <c r="EE205" s="169"/>
      <c r="EF205" s="169"/>
      <c r="EG205" s="169"/>
      <c r="EH205" s="169"/>
      <c r="EI205" s="169"/>
      <c r="EJ205" s="169"/>
      <c r="EK205" s="169"/>
      <c r="EL205" s="169"/>
      <c r="EM205" s="169"/>
      <c r="EN205" s="169"/>
    </row>
    <row r="206" spans="3:144" x14ac:dyDescent="0.2"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169"/>
      <c r="X206" s="169"/>
      <c r="Y206" s="169"/>
      <c r="Z206" s="169"/>
      <c r="AA206" s="169"/>
      <c r="AB206" s="169"/>
      <c r="AC206" s="169"/>
      <c r="AD206" s="169"/>
      <c r="AE206" s="169"/>
      <c r="AF206" s="169"/>
      <c r="AG206" s="169"/>
      <c r="AH206" s="169"/>
      <c r="AI206" s="169"/>
      <c r="AJ206" s="169"/>
      <c r="AK206" s="169"/>
      <c r="AL206" s="169"/>
      <c r="AM206" s="169"/>
      <c r="AN206" s="169"/>
      <c r="AO206" s="169"/>
      <c r="AP206" s="169"/>
      <c r="AQ206" s="169"/>
      <c r="AR206" s="169"/>
      <c r="AS206" s="169"/>
      <c r="AT206" s="169"/>
      <c r="AU206" s="169"/>
      <c r="AV206" s="169"/>
      <c r="AW206" s="169"/>
      <c r="AX206" s="169"/>
      <c r="AY206" s="169"/>
      <c r="AZ206" s="169"/>
      <c r="BA206" s="169"/>
      <c r="BB206" s="169"/>
      <c r="BC206" s="169"/>
      <c r="BD206" s="169"/>
      <c r="BE206" s="169"/>
      <c r="BF206" s="169"/>
      <c r="BG206" s="169"/>
      <c r="BH206" s="169"/>
      <c r="BI206" s="169"/>
      <c r="BJ206" s="169"/>
      <c r="BK206" s="169"/>
      <c r="BL206" s="169"/>
      <c r="BM206" s="169"/>
      <c r="BN206" s="169"/>
      <c r="BO206" s="169"/>
      <c r="BP206" s="169"/>
      <c r="BQ206" s="169"/>
      <c r="BR206" s="169"/>
      <c r="BS206" s="169"/>
      <c r="BT206" s="169"/>
      <c r="BU206" s="169"/>
      <c r="BV206" s="169"/>
      <c r="BW206" s="169"/>
      <c r="BX206" s="169"/>
      <c r="BY206" s="169"/>
      <c r="BZ206" s="169"/>
      <c r="CA206" s="169"/>
      <c r="CB206" s="169"/>
      <c r="CC206" s="169"/>
      <c r="CD206" s="169"/>
      <c r="CE206" s="169"/>
      <c r="CF206" s="169"/>
      <c r="CG206" s="169"/>
      <c r="CH206" s="169"/>
      <c r="CI206" s="169"/>
      <c r="CJ206" s="169"/>
      <c r="CK206" s="169"/>
      <c r="CL206" s="169"/>
      <c r="CM206" s="169"/>
      <c r="CN206" s="169"/>
      <c r="CO206" s="169"/>
      <c r="CP206" s="169"/>
      <c r="CQ206" s="169"/>
      <c r="CR206" s="169"/>
      <c r="CS206" s="169"/>
      <c r="CT206" s="169"/>
      <c r="CU206" s="169"/>
      <c r="CV206" s="169"/>
      <c r="CW206" s="169"/>
      <c r="CX206" s="169"/>
      <c r="CY206" s="169"/>
      <c r="CZ206" s="169"/>
      <c r="DA206" s="169"/>
      <c r="DB206" s="169"/>
      <c r="DC206" s="169"/>
      <c r="DD206" s="169"/>
      <c r="DE206" s="169"/>
      <c r="DF206" s="169"/>
      <c r="DG206" s="169"/>
      <c r="DH206" s="169"/>
      <c r="DI206" s="169"/>
      <c r="DJ206" s="169"/>
      <c r="DK206" s="169"/>
      <c r="DL206" s="169"/>
      <c r="DM206" s="169"/>
      <c r="DN206" s="169"/>
      <c r="DO206" s="169"/>
      <c r="DP206" s="169"/>
      <c r="DQ206" s="169"/>
      <c r="DR206" s="169"/>
      <c r="DS206" s="169"/>
      <c r="DT206" s="169"/>
      <c r="DU206" s="169"/>
      <c r="DV206" s="169"/>
      <c r="DW206" s="169"/>
      <c r="DX206" s="169"/>
      <c r="DY206" s="169"/>
      <c r="DZ206" s="169"/>
      <c r="EA206" s="169"/>
      <c r="EB206" s="169"/>
      <c r="EC206" s="169"/>
      <c r="ED206" s="169"/>
      <c r="EE206" s="169"/>
      <c r="EF206" s="169"/>
      <c r="EG206" s="169"/>
      <c r="EH206" s="169"/>
      <c r="EI206" s="169"/>
      <c r="EJ206" s="169"/>
      <c r="EK206" s="169"/>
      <c r="EL206" s="169"/>
      <c r="EM206" s="169"/>
      <c r="EN206" s="169"/>
    </row>
    <row r="207" spans="3:144" x14ac:dyDescent="0.2">
      <c r="C207" s="169"/>
      <c r="D207" s="169"/>
      <c r="E207" s="169"/>
      <c r="F207" s="169"/>
      <c r="G207" s="169"/>
      <c r="H207" s="169"/>
      <c r="I207" s="169"/>
      <c r="J207" s="169"/>
      <c r="K207" s="169"/>
      <c r="L207" s="169"/>
      <c r="M207" s="169"/>
      <c r="N207" s="169"/>
      <c r="O207" s="169"/>
      <c r="P207" s="169"/>
      <c r="Q207" s="169"/>
      <c r="R207" s="169"/>
      <c r="S207" s="169"/>
      <c r="T207" s="169"/>
      <c r="U207" s="169"/>
      <c r="V207" s="169"/>
      <c r="W207" s="169"/>
      <c r="X207" s="169"/>
      <c r="Y207" s="169"/>
      <c r="Z207" s="169"/>
      <c r="AA207" s="169"/>
      <c r="AB207" s="169"/>
      <c r="AC207" s="169"/>
      <c r="AD207" s="169"/>
      <c r="AE207" s="169"/>
      <c r="AF207" s="169"/>
      <c r="AG207" s="169"/>
      <c r="AH207" s="169"/>
      <c r="AI207" s="169"/>
      <c r="AJ207" s="169"/>
      <c r="AK207" s="169"/>
      <c r="AL207" s="169"/>
      <c r="AM207" s="169"/>
      <c r="AN207" s="169"/>
      <c r="AO207" s="169"/>
      <c r="AP207" s="169"/>
      <c r="AQ207" s="169"/>
      <c r="AR207" s="169"/>
      <c r="AS207" s="169"/>
      <c r="AT207" s="169"/>
      <c r="AU207" s="169"/>
      <c r="AV207" s="169"/>
      <c r="AW207" s="169"/>
      <c r="AX207" s="169"/>
      <c r="AY207" s="169"/>
      <c r="AZ207" s="169"/>
      <c r="BA207" s="169"/>
      <c r="BB207" s="169"/>
      <c r="BC207" s="169"/>
      <c r="BD207" s="169"/>
      <c r="BE207" s="169"/>
      <c r="BF207" s="169"/>
      <c r="BG207" s="169"/>
      <c r="BH207" s="169"/>
      <c r="BI207" s="169"/>
      <c r="BJ207" s="169"/>
      <c r="BK207" s="169"/>
      <c r="BL207" s="169"/>
      <c r="BM207" s="169"/>
      <c r="BN207" s="169"/>
      <c r="BO207" s="169"/>
      <c r="BP207" s="169"/>
      <c r="BQ207" s="169"/>
      <c r="BR207" s="169"/>
      <c r="BS207" s="169"/>
      <c r="BT207" s="169"/>
      <c r="BU207" s="169"/>
      <c r="BV207" s="169"/>
      <c r="BW207" s="169"/>
      <c r="BX207" s="169"/>
      <c r="BY207" s="169"/>
      <c r="BZ207" s="169"/>
      <c r="CA207" s="169"/>
      <c r="CB207" s="169"/>
      <c r="CC207" s="169"/>
      <c r="CD207" s="169"/>
      <c r="CE207" s="169"/>
      <c r="CF207" s="169"/>
      <c r="CG207" s="169"/>
      <c r="CH207" s="169"/>
      <c r="CI207" s="169"/>
      <c r="CJ207" s="169"/>
      <c r="CK207" s="169"/>
      <c r="CL207" s="169"/>
      <c r="CM207" s="169"/>
      <c r="CN207" s="169"/>
      <c r="CO207" s="169"/>
      <c r="CP207" s="169"/>
      <c r="CQ207" s="169"/>
      <c r="CR207" s="169"/>
      <c r="CS207" s="169"/>
      <c r="CT207" s="169"/>
      <c r="CU207" s="169"/>
      <c r="CV207" s="169"/>
      <c r="CW207" s="169"/>
      <c r="CX207" s="169"/>
      <c r="CY207" s="169"/>
      <c r="CZ207" s="169"/>
      <c r="DA207" s="169"/>
      <c r="DB207" s="169"/>
      <c r="DC207" s="169"/>
      <c r="DD207" s="169"/>
      <c r="DE207" s="169"/>
      <c r="DF207" s="169"/>
      <c r="DG207" s="169"/>
      <c r="DH207" s="169"/>
      <c r="DI207" s="169"/>
      <c r="DJ207" s="169"/>
      <c r="DK207" s="169"/>
      <c r="DL207" s="169"/>
      <c r="DM207" s="169"/>
      <c r="DN207" s="169"/>
      <c r="DO207" s="169"/>
      <c r="DP207" s="169"/>
      <c r="DQ207" s="169"/>
      <c r="DR207" s="169"/>
      <c r="DS207" s="169"/>
      <c r="DT207" s="169"/>
      <c r="DU207" s="169"/>
      <c r="DV207" s="169"/>
      <c r="DW207" s="169"/>
      <c r="DX207" s="169"/>
      <c r="DY207" s="169"/>
      <c r="DZ207" s="169"/>
      <c r="EA207" s="169"/>
      <c r="EB207" s="169"/>
      <c r="EC207" s="169"/>
      <c r="ED207" s="169"/>
      <c r="EE207" s="169"/>
      <c r="EF207" s="169"/>
      <c r="EG207" s="169"/>
      <c r="EH207" s="169"/>
      <c r="EI207" s="169"/>
      <c r="EJ207" s="169"/>
      <c r="EK207" s="169"/>
      <c r="EL207" s="169"/>
      <c r="EM207" s="169"/>
      <c r="EN207" s="169"/>
    </row>
    <row r="208" spans="3:144" x14ac:dyDescent="0.2">
      <c r="C208" s="169"/>
      <c r="D208" s="169"/>
      <c r="E208" s="169"/>
      <c r="F208" s="169"/>
      <c r="G208" s="169"/>
      <c r="H208" s="169"/>
      <c r="I208" s="169"/>
      <c r="J208" s="169"/>
      <c r="K208" s="169"/>
      <c r="L208" s="169"/>
      <c r="M208" s="169"/>
      <c r="N208" s="169"/>
      <c r="O208" s="169"/>
      <c r="P208" s="169"/>
      <c r="Q208" s="169"/>
      <c r="R208" s="169"/>
      <c r="S208" s="169"/>
      <c r="T208" s="169"/>
      <c r="U208" s="169"/>
      <c r="V208" s="169"/>
      <c r="W208" s="169"/>
      <c r="X208" s="169"/>
      <c r="Y208" s="169"/>
      <c r="Z208" s="169"/>
      <c r="AA208" s="169"/>
      <c r="AB208" s="169"/>
      <c r="AC208" s="169"/>
      <c r="AD208" s="169"/>
      <c r="AE208" s="169"/>
      <c r="AF208" s="169"/>
      <c r="AG208" s="169"/>
      <c r="AH208" s="169"/>
      <c r="AI208" s="169"/>
      <c r="AJ208" s="169"/>
      <c r="AK208" s="169"/>
      <c r="AL208" s="169"/>
      <c r="AM208" s="169"/>
      <c r="AN208" s="169"/>
      <c r="AO208" s="169"/>
      <c r="AP208" s="169"/>
      <c r="AQ208" s="169"/>
      <c r="AR208" s="169"/>
      <c r="AS208" s="169"/>
      <c r="AT208" s="169"/>
      <c r="AU208" s="169"/>
      <c r="AV208" s="169"/>
      <c r="AW208" s="169"/>
      <c r="AX208" s="169"/>
      <c r="AY208" s="169"/>
      <c r="AZ208" s="169"/>
      <c r="BA208" s="169"/>
      <c r="BB208" s="169"/>
      <c r="BC208" s="169"/>
      <c r="BD208" s="169"/>
      <c r="BE208" s="169"/>
      <c r="BF208" s="169"/>
      <c r="BG208" s="169"/>
      <c r="BH208" s="169"/>
      <c r="BI208" s="169"/>
      <c r="BJ208" s="169"/>
      <c r="BK208" s="169"/>
      <c r="BL208" s="169"/>
      <c r="BM208" s="169"/>
      <c r="BN208" s="169"/>
      <c r="BO208" s="169"/>
      <c r="BP208" s="169"/>
      <c r="BQ208" s="169"/>
      <c r="BR208" s="169"/>
      <c r="BS208" s="169"/>
      <c r="BT208" s="169"/>
      <c r="BU208" s="169"/>
      <c r="BV208" s="169"/>
      <c r="BW208" s="169"/>
      <c r="BX208" s="169"/>
      <c r="BY208" s="169"/>
      <c r="BZ208" s="169"/>
      <c r="CA208" s="169"/>
      <c r="CB208" s="169"/>
      <c r="CC208" s="169"/>
      <c r="CD208" s="169"/>
      <c r="CE208" s="169"/>
      <c r="CF208" s="169"/>
      <c r="CG208" s="169"/>
      <c r="CH208" s="169"/>
      <c r="CI208" s="169"/>
      <c r="CJ208" s="169"/>
      <c r="CK208" s="169"/>
      <c r="CL208" s="169"/>
      <c r="CM208" s="169"/>
      <c r="CN208" s="169"/>
      <c r="CO208" s="169"/>
      <c r="CP208" s="169"/>
      <c r="CQ208" s="169"/>
      <c r="CR208" s="169"/>
      <c r="CS208" s="169"/>
      <c r="CT208" s="169"/>
      <c r="CU208" s="169"/>
      <c r="CV208" s="169"/>
      <c r="CW208" s="169"/>
      <c r="CX208" s="169"/>
      <c r="CY208" s="169"/>
      <c r="CZ208" s="169"/>
      <c r="DA208" s="169"/>
      <c r="DB208" s="169"/>
      <c r="DC208" s="169"/>
      <c r="DD208" s="169"/>
      <c r="DE208" s="169"/>
      <c r="DF208" s="169"/>
      <c r="DG208" s="169"/>
      <c r="DH208" s="169"/>
      <c r="DI208" s="169"/>
      <c r="DJ208" s="169"/>
      <c r="DK208" s="169"/>
      <c r="DL208" s="169"/>
      <c r="DM208" s="169"/>
      <c r="DN208" s="169"/>
      <c r="DO208" s="169"/>
      <c r="DP208" s="169"/>
      <c r="DQ208" s="169"/>
      <c r="DR208" s="169"/>
      <c r="DS208" s="169"/>
      <c r="DT208" s="169"/>
      <c r="DU208" s="169"/>
      <c r="DV208" s="169"/>
      <c r="DW208" s="169"/>
      <c r="DX208" s="169"/>
      <c r="DY208" s="169"/>
      <c r="DZ208" s="169"/>
      <c r="EA208" s="169"/>
      <c r="EB208" s="169"/>
      <c r="EC208" s="169"/>
      <c r="ED208" s="169"/>
      <c r="EE208" s="169"/>
      <c r="EF208" s="169"/>
      <c r="EG208" s="169"/>
      <c r="EH208" s="169"/>
      <c r="EI208" s="169"/>
      <c r="EJ208" s="169"/>
      <c r="EK208" s="169"/>
      <c r="EL208" s="169"/>
      <c r="EM208" s="169"/>
      <c r="EN208" s="169"/>
    </row>
    <row r="209" spans="3:144" x14ac:dyDescent="0.2">
      <c r="C209" s="169"/>
      <c r="D209" s="169"/>
      <c r="E209" s="169"/>
      <c r="F209" s="169"/>
      <c r="G209" s="169"/>
      <c r="H209" s="169"/>
      <c r="I209" s="169"/>
      <c r="J209" s="169"/>
      <c r="K209" s="169"/>
      <c r="L209" s="169"/>
      <c r="M209" s="169"/>
      <c r="N209" s="169"/>
      <c r="O209" s="169"/>
      <c r="P209" s="169"/>
      <c r="Q209" s="169"/>
      <c r="R209" s="169"/>
      <c r="S209" s="169"/>
      <c r="T209" s="169"/>
      <c r="U209" s="169"/>
      <c r="V209" s="169"/>
      <c r="W209" s="169"/>
      <c r="X209" s="169"/>
      <c r="Y209" s="169"/>
      <c r="Z209" s="169"/>
      <c r="AA209" s="169"/>
      <c r="AB209" s="169"/>
      <c r="AC209" s="169"/>
      <c r="AD209" s="169"/>
      <c r="AE209" s="169"/>
      <c r="AF209" s="169"/>
      <c r="AG209" s="169"/>
      <c r="AH209" s="169"/>
      <c r="AI209" s="169"/>
      <c r="AJ209" s="169"/>
      <c r="AK209" s="169"/>
      <c r="AL209" s="169"/>
      <c r="AM209" s="169"/>
      <c r="AN209" s="169"/>
      <c r="AO209" s="169"/>
      <c r="AP209" s="169"/>
      <c r="AQ209" s="169"/>
      <c r="AR209" s="169"/>
      <c r="AS209" s="169"/>
      <c r="AT209" s="169"/>
      <c r="AU209" s="169"/>
      <c r="AV209" s="169"/>
      <c r="AW209" s="169"/>
      <c r="AX209" s="169"/>
      <c r="AY209" s="169"/>
      <c r="AZ209" s="169"/>
      <c r="BA209" s="169"/>
      <c r="BB209" s="169"/>
      <c r="BC209" s="169"/>
      <c r="BD209" s="169"/>
      <c r="BE209" s="169"/>
      <c r="BF209" s="169"/>
      <c r="BG209" s="169"/>
      <c r="BH209" s="169"/>
      <c r="BI209" s="169"/>
      <c r="BJ209" s="169"/>
      <c r="BK209" s="169"/>
      <c r="BL209" s="169"/>
      <c r="BM209" s="169"/>
      <c r="BN209" s="169"/>
      <c r="BO209" s="169"/>
      <c r="BP209" s="169"/>
      <c r="BQ209" s="169"/>
      <c r="BR209" s="169"/>
      <c r="BS209" s="169"/>
      <c r="BT209" s="169"/>
      <c r="BU209" s="169"/>
      <c r="BV209" s="169"/>
      <c r="BW209" s="169"/>
      <c r="BX209" s="169"/>
      <c r="BY209" s="169"/>
      <c r="BZ209" s="169"/>
      <c r="CA209" s="169"/>
      <c r="CB209" s="169"/>
      <c r="CC209" s="169"/>
      <c r="CD209" s="169"/>
      <c r="CE209" s="169"/>
      <c r="CF209" s="169"/>
      <c r="CG209" s="169"/>
      <c r="CH209" s="169"/>
      <c r="CI209" s="169"/>
      <c r="CJ209" s="169"/>
      <c r="CK209" s="169"/>
      <c r="CL209" s="169"/>
      <c r="CM209" s="169"/>
      <c r="CN209" s="169"/>
      <c r="CO209" s="169"/>
      <c r="CP209" s="169"/>
      <c r="CQ209" s="169"/>
      <c r="CR209" s="169"/>
      <c r="CS209" s="169"/>
      <c r="CT209" s="169"/>
      <c r="CU209" s="169"/>
      <c r="CV209" s="169"/>
      <c r="CW209" s="169"/>
      <c r="CX209" s="169"/>
      <c r="CY209" s="169"/>
      <c r="CZ209" s="169"/>
      <c r="DA209" s="169"/>
      <c r="DB209" s="169"/>
      <c r="DC209" s="169"/>
      <c r="DD209" s="169"/>
      <c r="DE209" s="169"/>
      <c r="DF209" s="169"/>
      <c r="DG209" s="169"/>
      <c r="DH209" s="169"/>
      <c r="DI209" s="169"/>
      <c r="DJ209" s="169"/>
      <c r="DK209" s="169"/>
      <c r="DL209" s="169"/>
      <c r="DM209" s="169"/>
      <c r="DN209" s="169"/>
      <c r="DO209" s="169"/>
      <c r="DP209" s="169"/>
      <c r="DQ209" s="169"/>
      <c r="DR209" s="169"/>
      <c r="DS209" s="169"/>
      <c r="DT209" s="169"/>
      <c r="DU209" s="169"/>
      <c r="DV209" s="169"/>
      <c r="DW209" s="169"/>
      <c r="DX209" s="169"/>
      <c r="DY209" s="169"/>
      <c r="DZ209" s="169"/>
      <c r="EA209" s="169"/>
      <c r="EB209" s="169"/>
      <c r="EC209" s="169"/>
      <c r="ED209" s="169"/>
      <c r="EE209" s="169"/>
      <c r="EF209" s="169"/>
      <c r="EG209" s="169"/>
      <c r="EH209" s="169"/>
      <c r="EI209" s="169"/>
      <c r="EJ209" s="169"/>
      <c r="EK209" s="169"/>
      <c r="EL209" s="169"/>
      <c r="EM209" s="169"/>
      <c r="EN209" s="169"/>
    </row>
    <row r="210" spans="3:144" x14ac:dyDescent="0.2">
      <c r="C210" s="169"/>
      <c r="D210" s="169"/>
      <c r="E210" s="169"/>
      <c r="F210" s="169"/>
      <c r="G210" s="169"/>
      <c r="H210" s="169"/>
      <c r="I210" s="169"/>
      <c r="J210" s="169"/>
      <c r="K210" s="169"/>
      <c r="L210" s="169"/>
      <c r="M210" s="169"/>
      <c r="N210" s="169"/>
      <c r="O210" s="169"/>
      <c r="P210" s="169"/>
      <c r="Q210" s="169"/>
      <c r="R210" s="169"/>
      <c r="S210" s="169"/>
      <c r="T210" s="169"/>
      <c r="U210" s="169"/>
      <c r="V210" s="169"/>
      <c r="W210" s="169"/>
      <c r="X210" s="169"/>
      <c r="Y210" s="169"/>
      <c r="Z210" s="169"/>
      <c r="AA210" s="169"/>
      <c r="AB210" s="169"/>
      <c r="AC210" s="169"/>
      <c r="AD210" s="169"/>
      <c r="AE210" s="169"/>
      <c r="AF210" s="169"/>
      <c r="AG210" s="169"/>
      <c r="AH210" s="169"/>
      <c r="AI210" s="169"/>
      <c r="AJ210" s="169"/>
      <c r="AK210" s="169"/>
      <c r="AL210" s="169"/>
      <c r="AM210" s="169"/>
      <c r="AN210" s="169"/>
      <c r="AO210" s="169"/>
      <c r="AP210" s="169"/>
      <c r="AQ210" s="169"/>
      <c r="AR210" s="169"/>
      <c r="AS210" s="169"/>
      <c r="AT210" s="169"/>
      <c r="AU210" s="169"/>
      <c r="AV210" s="169"/>
      <c r="AW210" s="169"/>
      <c r="AX210" s="169"/>
      <c r="AY210" s="169"/>
      <c r="AZ210" s="169"/>
      <c r="BA210" s="169"/>
      <c r="BB210" s="169"/>
      <c r="BC210" s="169"/>
      <c r="BD210" s="169"/>
      <c r="BE210" s="169"/>
      <c r="BF210" s="169"/>
      <c r="BG210" s="169"/>
      <c r="BH210" s="169"/>
      <c r="BI210" s="169"/>
      <c r="BJ210" s="169"/>
      <c r="BK210" s="169"/>
      <c r="BL210" s="169"/>
      <c r="BM210" s="169"/>
      <c r="BN210" s="169"/>
      <c r="BO210" s="169"/>
      <c r="BP210" s="169"/>
      <c r="BQ210" s="169"/>
      <c r="BR210" s="169"/>
      <c r="BS210" s="169"/>
      <c r="BT210" s="169"/>
      <c r="BU210" s="169"/>
      <c r="BV210" s="169"/>
      <c r="BW210" s="169"/>
      <c r="BX210" s="169"/>
      <c r="BY210" s="169"/>
      <c r="BZ210" s="169"/>
      <c r="CA210" s="169"/>
      <c r="CB210" s="169"/>
      <c r="CC210" s="169"/>
      <c r="CD210" s="169"/>
      <c r="CE210" s="169"/>
      <c r="CF210" s="169"/>
      <c r="CG210" s="169"/>
      <c r="CH210" s="169"/>
      <c r="CI210" s="169"/>
      <c r="CJ210" s="169"/>
      <c r="CK210" s="169"/>
      <c r="CL210" s="169"/>
      <c r="CM210" s="169"/>
      <c r="CN210" s="169"/>
      <c r="CO210" s="169"/>
      <c r="CP210" s="169"/>
      <c r="CQ210" s="169"/>
      <c r="CR210" s="169"/>
      <c r="CS210" s="169"/>
      <c r="CT210" s="169"/>
      <c r="CU210" s="169"/>
      <c r="CV210" s="169"/>
      <c r="CW210" s="169"/>
      <c r="CX210" s="169"/>
      <c r="CY210" s="169"/>
      <c r="CZ210" s="169"/>
      <c r="DA210" s="169"/>
      <c r="DB210" s="169"/>
      <c r="DC210" s="169"/>
      <c r="DD210" s="169"/>
      <c r="DE210" s="169"/>
      <c r="DF210" s="169"/>
      <c r="DG210" s="169"/>
      <c r="DH210" s="169"/>
      <c r="DI210" s="169"/>
      <c r="DJ210" s="169"/>
      <c r="DK210" s="169"/>
      <c r="DL210" s="169"/>
      <c r="DM210" s="169"/>
      <c r="DN210" s="169"/>
      <c r="DO210" s="169"/>
      <c r="DP210" s="169"/>
      <c r="DQ210" s="169"/>
      <c r="DR210" s="169"/>
      <c r="DS210" s="169"/>
      <c r="DT210" s="169"/>
      <c r="DU210" s="169"/>
      <c r="DV210" s="169"/>
      <c r="DW210" s="169"/>
      <c r="DX210" s="169"/>
      <c r="DY210" s="169"/>
      <c r="DZ210" s="169"/>
      <c r="EA210" s="169"/>
      <c r="EB210" s="169"/>
      <c r="EC210" s="169"/>
      <c r="ED210" s="169"/>
      <c r="EE210" s="169"/>
      <c r="EF210" s="169"/>
      <c r="EG210" s="169"/>
      <c r="EH210" s="169"/>
      <c r="EI210" s="169"/>
      <c r="EJ210" s="169"/>
      <c r="EK210" s="169"/>
      <c r="EL210" s="169"/>
      <c r="EM210" s="169"/>
      <c r="EN210" s="169"/>
    </row>
    <row r="211" spans="3:144" x14ac:dyDescent="0.2">
      <c r="C211" s="169"/>
      <c r="D211" s="169"/>
      <c r="E211" s="169"/>
      <c r="F211" s="169"/>
      <c r="G211" s="169"/>
      <c r="H211" s="169"/>
      <c r="I211" s="169"/>
      <c r="J211" s="169"/>
      <c r="K211" s="169"/>
      <c r="L211" s="169"/>
      <c r="M211" s="169"/>
      <c r="N211" s="169"/>
      <c r="O211" s="169"/>
      <c r="P211" s="169"/>
      <c r="Q211" s="169"/>
      <c r="R211" s="169"/>
      <c r="S211" s="169"/>
      <c r="T211" s="169"/>
      <c r="U211" s="169"/>
      <c r="V211" s="169"/>
      <c r="W211" s="169"/>
      <c r="X211" s="169"/>
      <c r="Y211" s="169"/>
      <c r="Z211" s="169"/>
      <c r="AA211" s="169"/>
      <c r="AB211" s="169"/>
      <c r="AC211" s="169"/>
      <c r="AD211" s="169"/>
      <c r="AE211" s="169"/>
      <c r="AF211" s="169"/>
      <c r="AG211" s="169"/>
      <c r="AH211" s="169"/>
      <c r="AI211" s="169"/>
      <c r="AJ211" s="169"/>
      <c r="AK211" s="169"/>
      <c r="AL211" s="169"/>
      <c r="AM211" s="169"/>
      <c r="AN211" s="169"/>
      <c r="AO211" s="169"/>
      <c r="AP211" s="169"/>
      <c r="AQ211" s="169"/>
      <c r="AR211" s="169"/>
      <c r="AS211" s="169"/>
      <c r="AT211" s="169"/>
      <c r="AU211" s="169"/>
      <c r="AV211" s="169"/>
      <c r="AW211" s="169"/>
      <c r="AX211" s="169"/>
      <c r="AY211" s="169"/>
      <c r="AZ211" s="169"/>
      <c r="BA211" s="169"/>
      <c r="BB211" s="169"/>
      <c r="BC211" s="169"/>
      <c r="BD211" s="169"/>
      <c r="BE211" s="169"/>
      <c r="BF211" s="169"/>
      <c r="BG211" s="169"/>
      <c r="BH211" s="169"/>
      <c r="BI211" s="169"/>
      <c r="BJ211" s="169"/>
      <c r="BK211" s="169"/>
      <c r="BL211" s="169"/>
      <c r="BM211" s="169"/>
      <c r="BN211" s="169"/>
      <c r="BO211" s="169"/>
      <c r="BP211" s="169"/>
      <c r="BQ211" s="169"/>
      <c r="BR211" s="169"/>
      <c r="BS211" s="169"/>
      <c r="BT211" s="169"/>
      <c r="BU211" s="169"/>
      <c r="BV211" s="169"/>
      <c r="BW211" s="169"/>
      <c r="BX211" s="169"/>
      <c r="BY211" s="169"/>
      <c r="BZ211" s="169"/>
      <c r="CA211" s="169"/>
      <c r="CB211" s="169"/>
      <c r="CC211" s="169"/>
      <c r="CD211" s="169"/>
      <c r="CE211" s="169"/>
      <c r="CF211" s="169"/>
      <c r="CG211" s="169"/>
      <c r="CH211" s="169"/>
      <c r="CI211" s="169"/>
      <c r="CJ211" s="169"/>
      <c r="CK211" s="169"/>
      <c r="CL211" s="169"/>
      <c r="CM211" s="169"/>
      <c r="CN211" s="169"/>
      <c r="CO211" s="169"/>
      <c r="CP211" s="169"/>
      <c r="CQ211" s="169"/>
      <c r="CR211" s="169"/>
      <c r="CS211" s="169"/>
      <c r="CT211" s="169"/>
      <c r="CU211" s="169"/>
      <c r="CV211" s="169"/>
      <c r="CW211" s="169"/>
      <c r="CX211" s="169"/>
      <c r="CY211" s="169"/>
      <c r="CZ211" s="169"/>
      <c r="DA211" s="169"/>
      <c r="DB211" s="169"/>
      <c r="DC211" s="169"/>
      <c r="DD211" s="169"/>
      <c r="DE211" s="169"/>
      <c r="DF211" s="169"/>
      <c r="DG211" s="169"/>
      <c r="DH211" s="169"/>
      <c r="DI211" s="169"/>
      <c r="DJ211" s="169"/>
      <c r="DK211" s="169"/>
      <c r="DL211" s="169"/>
      <c r="DM211" s="169"/>
      <c r="DN211" s="169"/>
      <c r="DO211" s="169"/>
      <c r="DP211" s="169"/>
      <c r="DQ211" s="169"/>
      <c r="DR211" s="169"/>
      <c r="DS211" s="169"/>
      <c r="DT211" s="169"/>
      <c r="DU211" s="169"/>
      <c r="DV211" s="169"/>
      <c r="DW211" s="169"/>
      <c r="DX211" s="169"/>
      <c r="DY211" s="169"/>
      <c r="DZ211" s="169"/>
      <c r="EA211" s="169"/>
      <c r="EB211" s="169"/>
      <c r="EC211" s="169"/>
      <c r="ED211" s="169"/>
      <c r="EE211" s="169"/>
      <c r="EF211" s="169"/>
      <c r="EG211" s="169"/>
      <c r="EH211" s="169"/>
      <c r="EI211" s="169"/>
      <c r="EJ211" s="169"/>
      <c r="EK211" s="169"/>
      <c r="EL211" s="169"/>
      <c r="EM211" s="169"/>
      <c r="EN211" s="169"/>
    </row>
    <row r="212" spans="3:144" x14ac:dyDescent="0.2">
      <c r="C212" s="169"/>
      <c r="D212" s="169"/>
      <c r="E212" s="169"/>
      <c r="F212" s="169"/>
      <c r="G212" s="169"/>
      <c r="H212" s="169"/>
      <c r="I212" s="169"/>
      <c r="J212" s="169"/>
      <c r="K212" s="169"/>
      <c r="L212" s="169"/>
      <c r="M212" s="169"/>
      <c r="N212" s="169"/>
      <c r="O212" s="169"/>
      <c r="P212" s="169"/>
      <c r="Q212" s="169"/>
      <c r="R212" s="169"/>
      <c r="S212" s="169"/>
      <c r="T212" s="169"/>
      <c r="U212" s="169"/>
      <c r="V212" s="169"/>
      <c r="W212" s="169"/>
      <c r="X212" s="169"/>
      <c r="Y212" s="169"/>
      <c r="Z212" s="169"/>
      <c r="AA212" s="169"/>
      <c r="AB212" s="169"/>
      <c r="AC212" s="169"/>
      <c r="AD212" s="169"/>
      <c r="AE212" s="169"/>
      <c r="AF212" s="169"/>
      <c r="AG212" s="169"/>
      <c r="AH212" s="169"/>
      <c r="AI212" s="169"/>
      <c r="AJ212" s="169"/>
      <c r="AK212" s="169"/>
      <c r="AL212" s="169"/>
      <c r="AM212" s="169"/>
      <c r="AN212" s="169"/>
      <c r="AO212" s="169"/>
      <c r="AP212" s="169"/>
      <c r="AQ212" s="169"/>
      <c r="AR212" s="169"/>
      <c r="AS212" s="169"/>
      <c r="AT212" s="169"/>
      <c r="AU212" s="169"/>
      <c r="AV212" s="169"/>
      <c r="AW212" s="169"/>
      <c r="AX212" s="169"/>
      <c r="AY212" s="169"/>
      <c r="AZ212" s="169"/>
      <c r="BA212" s="169"/>
      <c r="BB212" s="169"/>
      <c r="BC212" s="169"/>
      <c r="BD212" s="169"/>
      <c r="BE212" s="169"/>
      <c r="BF212" s="169"/>
      <c r="BG212" s="169"/>
      <c r="BH212" s="169"/>
      <c r="BI212" s="169"/>
      <c r="BJ212" s="169"/>
      <c r="BK212" s="169"/>
      <c r="BL212" s="169"/>
      <c r="BM212" s="169"/>
      <c r="BN212" s="169"/>
      <c r="BO212" s="169"/>
      <c r="BP212" s="169"/>
      <c r="BQ212" s="169"/>
      <c r="BR212" s="169"/>
      <c r="BS212" s="169"/>
      <c r="BT212" s="169"/>
      <c r="BU212" s="169"/>
      <c r="BV212" s="169"/>
      <c r="BW212" s="169"/>
      <c r="BX212" s="169"/>
      <c r="BY212" s="169"/>
      <c r="BZ212" s="169"/>
      <c r="CA212" s="169"/>
      <c r="CB212" s="169"/>
      <c r="CC212" s="169"/>
      <c r="CD212" s="169"/>
      <c r="CE212" s="169"/>
      <c r="CF212" s="169"/>
      <c r="CG212" s="169"/>
      <c r="CH212" s="169"/>
      <c r="CI212" s="169"/>
      <c r="CJ212" s="169"/>
      <c r="CK212" s="169"/>
      <c r="CL212" s="169"/>
      <c r="CM212" s="169"/>
      <c r="CN212" s="169"/>
      <c r="CO212" s="169"/>
      <c r="CP212" s="169"/>
      <c r="CQ212" s="169"/>
      <c r="CR212" s="169"/>
      <c r="CS212" s="169"/>
      <c r="CT212" s="169"/>
      <c r="CU212" s="169"/>
      <c r="CV212" s="169"/>
      <c r="CW212" s="169"/>
      <c r="CX212" s="169"/>
      <c r="CY212" s="169"/>
      <c r="CZ212" s="169"/>
      <c r="DA212" s="169"/>
      <c r="DB212" s="169"/>
      <c r="DC212" s="169"/>
      <c r="DD212" s="169"/>
      <c r="DE212" s="169"/>
      <c r="DF212" s="169"/>
      <c r="DG212" s="169"/>
      <c r="DH212" s="169"/>
      <c r="DI212" s="169"/>
      <c r="DJ212" s="169"/>
      <c r="DK212" s="169"/>
      <c r="DL212" s="169"/>
      <c r="DM212" s="169"/>
      <c r="DN212" s="169"/>
      <c r="DO212" s="169"/>
      <c r="DP212" s="169"/>
      <c r="DQ212" s="169"/>
      <c r="DR212" s="169"/>
      <c r="DS212" s="169"/>
      <c r="DT212" s="169"/>
      <c r="DU212" s="169"/>
      <c r="DV212" s="169"/>
      <c r="DW212" s="169"/>
      <c r="DX212" s="169"/>
      <c r="DY212" s="169"/>
      <c r="DZ212" s="169"/>
      <c r="EA212" s="169"/>
      <c r="EB212" s="169"/>
      <c r="EC212" s="169"/>
      <c r="ED212" s="169"/>
      <c r="EE212" s="169"/>
      <c r="EF212" s="169"/>
      <c r="EG212" s="169"/>
      <c r="EH212" s="169"/>
      <c r="EI212" s="169"/>
      <c r="EJ212" s="169"/>
      <c r="EK212" s="169"/>
      <c r="EL212" s="169"/>
      <c r="EM212" s="169"/>
      <c r="EN212" s="169"/>
    </row>
    <row r="213" spans="3:144" x14ac:dyDescent="0.2">
      <c r="C213" s="169"/>
      <c r="D213" s="169"/>
      <c r="E213" s="169"/>
      <c r="F213" s="169"/>
      <c r="G213" s="169"/>
      <c r="H213" s="169"/>
      <c r="I213" s="169"/>
      <c r="J213" s="169"/>
      <c r="K213" s="169"/>
      <c r="L213" s="169"/>
      <c r="M213" s="169"/>
      <c r="N213" s="169"/>
      <c r="O213" s="169"/>
      <c r="P213" s="169"/>
      <c r="Q213" s="169"/>
      <c r="R213" s="169"/>
      <c r="S213" s="169"/>
      <c r="T213" s="169"/>
      <c r="U213" s="169"/>
      <c r="V213" s="169"/>
      <c r="W213" s="169"/>
      <c r="X213" s="169"/>
      <c r="Y213" s="169"/>
      <c r="Z213" s="169"/>
      <c r="AA213" s="169"/>
      <c r="AB213" s="169"/>
      <c r="AC213" s="169"/>
      <c r="AD213" s="169"/>
      <c r="AE213" s="169"/>
      <c r="AF213" s="169"/>
      <c r="AG213" s="169"/>
      <c r="AH213" s="169"/>
      <c r="AI213" s="169"/>
      <c r="AJ213" s="169"/>
      <c r="AK213" s="169"/>
      <c r="AL213" s="169"/>
      <c r="AM213" s="169"/>
      <c r="AN213" s="169"/>
      <c r="AO213" s="169"/>
      <c r="AP213" s="169"/>
      <c r="AQ213" s="169"/>
      <c r="AR213" s="169"/>
      <c r="AS213" s="169"/>
      <c r="AT213" s="169"/>
      <c r="AU213" s="169"/>
      <c r="AV213" s="169"/>
      <c r="AW213" s="169"/>
      <c r="AX213" s="169"/>
      <c r="AY213" s="169"/>
      <c r="AZ213" s="169"/>
      <c r="BA213" s="169"/>
      <c r="BB213" s="169"/>
      <c r="BC213" s="169"/>
      <c r="BD213" s="169"/>
      <c r="BE213" s="169"/>
      <c r="BF213" s="169"/>
      <c r="BG213" s="169"/>
      <c r="BH213" s="169"/>
      <c r="BI213" s="169"/>
      <c r="BJ213" s="169"/>
      <c r="BK213" s="169"/>
      <c r="BL213" s="169"/>
      <c r="BM213" s="169"/>
      <c r="BN213" s="169"/>
      <c r="BO213" s="169"/>
      <c r="BP213" s="169"/>
      <c r="BQ213" s="169"/>
      <c r="BR213" s="169"/>
      <c r="BS213" s="169"/>
      <c r="BT213" s="169"/>
      <c r="BU213" s="169"/>
      <c r="BV213" s="169"/>
      <c r="BW213" s="169"/>
      <c r="BX213" s="169"/>
      <c r="BY213" s="169"/>
      <c r="BZ213" s="169"/>
      <c r="CA213" s="169"/>
      <c r="CB213" s="169"/>
      <c r="CC213" s="169"/>
      <c r="CD213" s="169"/>
      <c r="CE213" s="169"/>
      <c r="CF213" s="169"/>
      <c r="CG213" s="169"/>
      <c r="CH213" s="169"/>
      <c r="CI213" s="169"/>
      <c r="CJ213" s="169"/>
      <c r="CK213" s="169"/>
      <c r="CL213" s="169"/>
      <c r="CM213" s="169"/>
      <c r="CN213" s="169"/>
      <c r="CO213" s="169"/>
      <c r="CP213" s="169"/>
      <c r="CQ213" s="169"/>
      <c r="CR213" s="169"/>
      <c r="CS213" s="169"/>
      <c r="CT213" s="169"/>
      <c r="CU213" s="169"/>
      <c r="CV213" s="169"/>
      <c r="CW213" s="169"/>
      <c r="CX213" s="169"/>
      <c r="CY213" s="169"/>
      <c r="CZ213" s="169"/>
      <c r="DA213" s="169"/>
      <c r="DB213" s="169"/>
      <c r="DC213" s="169"/>
      <c r="DD213" s="169"/>
      <c r="DE213" s="169"/>
      <c r="DF213" s="169"/>
      <c r="DG213" s="169"/>
      <c r="DH213" s="169"/>
      <c r="DI213" s="169"/>
      <c r="DJ213" s="169"/>
      <c r="DK213" s="169"/>
      <c r="DL213" s="169"/>
      <c r="DM213" s="169"/>
      <c r="DN213" s="169"/>
      <c r="DO213" s="169"/>
      <c r="DP213" s="169"/>
      <c r="DQ213" s="169"/>
      <c r="DR213" s="169"/>
      <c r="DS213" s="169"/>
      <c r="DT213" s="169"/>
      <c r="DU213" s="169"/>
      <c r="DV213" s="169"/>
      <c r="DW213" s="169"/>
      <c r="DX213" s="169"/>
      <c r="DY213" s="169"/>
      <c r="DZ213" s="169"/>
      <c r="EA213" s="169"/>
      <c r="EB213" s="169"/>
      <c r="EC213" s="169"/>
      <c r="ED213" s="169"/>
      <c r="EE213" s="169"/>
      <c r="EF213" s="169"/>
      <c r="EG213" s="169"/>
      <c r="EH213" s="169"/>
      <c r="EI213" s="169"/>
      <c r="EJ213" s="169"/>
      <c r="EK213" s="169"/>
      <c r="EL213" s="169"/>
      <c r="EM213" s="169"/>
      <c r="EN213" s="169"/>
    </row>
    <row r="214" spans="3:144" x14ac:dyDescent="0.2">
      <c r="C214" s="169"/>
      <c r="D214" s="169"/>
      <c r="E214" s="169"/>
      <c r="F214" s="169"/>
      <c r="G214" s="169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  <c r="DZ214" s="169"/>
      <c r="EA214" s="169"/>
      <c r="EB214" s="169"/>
      <c r="EC214" s="169"/>
      <c r="ED214" s="169"/>
      <c r="EE214" s="169"/>
      <c r="EF214" s="169"/>
      <c r="EG214" s="169"/>
      <c r="EH214" s="169"/>
      <c r="EI214" s="169"/>
      <c r="EJ214" s="169"/>
      <c r="EK214" s="169"/>
      <c r="EL214" s="169"/>
      <c r="EM214" s="169"/>
      <c r="EN214" s="169"/>
    </row>
    <row r="215" spans="3:144" x14ac:dyDescent="0.2">
      <c r="C215" s="169"/>
      <c r="D215" s="169"/>
      <c r="E215" s="169"/>
      <c r="F215" s="169"/>
      <c r="G215" s="169"/>
      <c r="H215" s="169"/>
      <c r="I215" s="169"/>
      <c r="J215" s="169"/>
      <c r="K215" s="169"/>
      <c r="L215" s="169"/>
      <c r="M215" s="169"/>
      <c r="N215" s="169"/>
      <c r="O215" s="169"/>
      <c r="P215" s="169"/>
      <c r="Q215" s="169"/>
      <c r="R215" s="169"/>
      <c r="S215" s="169"/>
      <c r="T215" s="169"/>
      <c r="U215" s="169"/>
      <c r="V215" s="169"/>
      <c r="W215" s="169"/>
      <c r="X215" s="169"/>
      <c r="Y215" s="169"/>
      <c r="Z215" s="169"/>
      <c r="AA215" s="169"/>
      <c r="AB215" s="169"/>
      <c r="AC215" s="169"/>
      <c r="AD215" s="169"/>
      <c r="AE215" s="169"/>
      <c r="AF215" s="169"/>
      <c r="AG215" s="169"/>
      <c r="AH215" s="169"/>
      <c r="AI215" s="169"/>
      <c r="AJ215" s="169"/>
      <c r="AK215" s="169"/>
      <c r="AL215" s="169"/>
      <c r="AM215" s="169"/>
      <c r="AN215" s="169"/>
      <c r="AO215" s="169"/>
      <c r="AP215" s="169"/>
      <c r="AQ215" s="169"/>
      <c r="AR215" s="169"/>
      <c r="AS215" s="169"/>
      <c r="AT215" s="169"/>
      <c r="AU215" s="169"/>
      <c r="AV215" s="169"/>
      <c r="AW215" s="169"/>
      <c r="AX215" s="169"/>
      <c r="AY215" s="169"/>
      <c r="AZ215" s="169"/>
      <c r="BA215" s="169"/>
      <c r="BB215" s="169"/>
      <c r="BC215" s="169"/>
      <c r="BD215" s="169"/>
      <c r="BE215" s="169"/>
      <c r="BF215" s="169"/>
      <c r="BG215" s="169"/>
      <c r="BH215" s="169"/>
      <c r="BI215" s="169"/>
      <c r="BJ215" s="169"/>
      <c r="BK215" s="169"/>
      <c r="BL215" s="169"/>
      <c r="BM215" s="169"/>
      <c r="BN215" s="169"/>
      <c r="BO215" s="169"/>
      <c r="BP215" s="169"/>
      <c r="BQ215" s="169"/>
      <c r="BR215" s="169"/>
      <c r="BS215" s="169"/>
      <c r="BT215" s="169"/>
      <c r="BU215" s="169"/>
      <c r="BV215" s="169"/>
      <c r="BW215" s="169"/>
      <c r="BX215" s="169"/>
      <c r="BY215" s="169"/>
      <c r="BZ215" s="169"/>
      <c r="CA215" s="169"/>
      <c r="CB215" s="169"/>
      <c r="CC215" s="169"/>
      <c r="CD215" s="169"/>
      <c r="CE215" s="169"/>
      <c r="CF215" s="169"/>
      <c r="CG215" s="169"/>
      <c r="CH215" s="169"/>
      <c r="CI215" s="169"/>
      <c r="CJ215" s="169"/>
      <c r="CK215" s="169"/>
      <c r="CL215" s="169"/>
      <c r="CM215" s="169"/>
      <c r="CN215" s="169"/>
      <c r="CO215" s="169"/>
      <c r="CP215" s="169"/>
      <c r="CQ215" s="169"/>
      <c r="CR215" s="169"/>
      <c r="CS215" s="169"/>
      <c r="CT215" s="169"/>
      <c r="CU215" s="169"/>
      <c r="CV215" s="169"/>
      <c r="CW215" s="169"/>
      <c r="CX215" s="169"/>
      <c r="CY215" s="169"/>
      <c r="CZ215" s="169"/>
      <c r="DA215" s="169"/>
      <c r="DB215" s="169"/>
      <c r="DC215" s="169"/>
      <c r="DD215" s="169"/>
      <c r="DE215" s="169"/>
      <c r="DF215" s="169"/>
      <c r="DG215" s="169"/>
      <c r="DH215" s="169"/>
      <c r="DI215" s="169"/>
      <c r="DJ215" s="169"/>
      <c r="DK215" s="169"/>
      <c r="DL215" s="169"/>
      <c r="DM215" s="169"/>
      <c r="DN215" s="169"/>
      <c r="DO215" s="169"/>
      <c r="DP215" s="169"/>
      <c r="DQ215" s="169"/>
      <c r="DR215" s="169"/>
      <c r="DS215" s="169"/>
      <c r="DT215" s="169"/>
      <c r="DU215" s="169"/>
      <c r="DV215" s="169"/>
      <c r="DW215" s="169"/>
      <c r="DX215" s="169"/>
      <c r="DY215" s="169"/>
      <c r="DZ215" s="169"/>
      <c r="EA215" s="169"/>
      <c r="EB215" s="169"/>
      <c r="EC215" s="169"/>
      <c r="ED215" s="169"/>
      <c r="EE215" s="169"/>
      <c r="EF215" s="169"/>
      <c r="EG215" s="169"/>
      <c r="EH215" s="169"/>
      <c r="EI215" s="169"/>
      <c r="EJ215" s="169"/>
      <c r="EK215" s="169"/>
      <c r="EL215" s="169"/>
      <c r="EM215" s="169"/>
      <c r="EN215" s="169"/>
    </row>
    <row r="216" spans="3:144" x14ac:dyDescent="0.2">
      <c r="C216" s="169"/>
      <c r="D216" s="169"/>
      <c r="E216" s="169"/>
      <c r="F216" s="169"/>
      <c r="G216" s="169"/>
      <c r="H216" s="169"/>
      <c r="I216" s="169"/>
      <c r="J216" s="169"/>
      <c r="K216" s="169"/>
      <c r="L216" s="169"/>
      <c r="M216" s="169"/>
      <c r="N216" s="169"/>
      <c r="O216" s="169"/>
      <c r="P216" s="169"/>
      <c r="Q216" s="169"/>
      <c r="R216" s="169"/>
      <c r="S216" s="169"/>
      <c r="T216" s="169"/>
      <c r="U216" s="169"/>
      <c r="V216" s="169"/>
      <c r="W216" s="169"/>
      <c r="X216" s="169"/>
      <c r="Y216" s="169"/>
      <c r="Z216" s="169"/>
      <c r="AA216" s="169"/>
      <c r="AB216" s="169"/>
      <c r="AC216" s="169"/>
      <c r="AD216" s="169"/>
      <c r="AE216" s="169"/>
      <c r="AF216" s="169"/>
      <c r="AG216" s="169"/>
      <c r="AH216" s="169"/>
      <c r="AI216" s="169"/>
      <c r="AJ216" s="169"/>
      <c r="AK216" s="169"/>
      <c r="AL216" s="169"/>
      <c r="AM216" s="169"/>
      <c r="AN216" s="169"/>
      <c r="AO216" s="169"/>
      <c r="AP216" s="169"/>
      <c r="AQ216" s="169"/>
      <c r="AR216" s="169"/>
      <c r="AS216" s="169"/>
      <c r="AT216" s="169"/>
      <c r="AU216" s="169"/>
      <c r="AV216" s="169"/>
      <c r="AW216" s="169"/>
      <c r="AX216" s="169"/>
      <c r="AY216" s="169"/>
      <c r="AZ216" s="169"/>
      <c r="BA216" s="169"/>
      <c r="BB216" s="169"/>
      <c r="BC216" s="169"/>
      <c r="BD216" s="169"/>
      <c r="BE216" s="169"/>
      <c r="BF216" s="169"/>
      <c r="BG216" s="169"/>
      <c r="BH216" s="169"/>
      <c r="BI216" s="169"/>
      <c r="BJ216" s="169"/>
      <c r="BK216" s="169"/>
      <c r="BL216" s="169"/>
      <c r="BM216" s="169"/>
      <c r="BN216" s="169"/>
      <c r="BO216" s="169"/>
      <c r="BP216" s="169"/>
      <c r="BQ216" s="169"/>
      <c r="BR216" s="169"/>
      <c r="BS216" s="169"/>
      <c r="BT216" s="169"/>
      <c r="BU216" s="169"/>
      <c r="BV216" s="169"/>
      <c r="BW216" s="169"/>
      <c r="BX216" s="169"/>
      <c r="BY216" s="169"/>
      <c r="BZ216" s="169"/>
      <c r="CA216" s="169"/>
      <c r="CB216" s="169"/>
      <c r="CC216" s="169"/>
      <c r="CD216" s="169"/>
      <c r="CE216" s="169"/>
      <c r="CF216" s="169"/>
      <c r="CG216" s="169"/>
      <c r="CH216" s="169"/>
      <c r="CI216" s="169"/>
      <c r="CJ216" s="169"/>
      <c r="CK216" s="169"/>
      <c r="CL216" s="169"/>
      <c r="CM216" s="169"/>
      <c r="CN216" s="169"/>
      <c r="CO216" s="169"/>
      <c r="CP216" s="169"/>
      <c r="CQ216" s="169"/>
      <c r="CR216" s="169"/>
      <c r="CS216" s="169"/>
      <c r="CT216" s="169"/>
      <c r="CU216" s="169"/>
      <c r="CV216" s="169"/>
      <c r="CW216" s="169"/>
      <c r="CX216" s="169"/>
      <c r="CY216" s="169"/>
      <c r="CZ216" s="169"/>
      <c r="DA216" s="169"/>
      <c r="DB216" s="169"/>
      <c r="DC216" s="169"/>
      <c r="DD216" s="169"/>
      <c r="DE216" s="169"/>
      <c r="DF216" s="169"/>
      <c r="DG216" s="169"/>
      <c r="DH216" s="169"/>
      <c r="DI216" s="169"/>
      <c r="DJ216" s="169"/>
      <c r="DK216" s="169"/>
      <c r="DL216" s="169"/>
      <c r="DM216" s="169"/>
      <c r="DN216" s="169"/>
      <c r="DO216" s="169"/>
      <c r="DP216" s="169"/>
      <c r="DQ216" s="169"/>
      <c r="DR216" s="169"/>
      <c r="DS216" s="169"/>
      <c r="DT216" s="169"/>
      <c r="DU216" s="169"/>
      <c r="DV216" s="169"/>
      <c r="DW216" s="169"/>
      <c r="DX216" s="169"/>
      <c r="DY216" s="169"/>
      <c r="DZ216" s="169"/>
      <c r="EA216" s="169"/>
      <c r="EB216" s="169"/>
      <c r="EC216" s="169"/>
      <c r="ED216" s="169"/>
      <c r="EE216" s="169"/>
      <c r="EF216" s="169"/>
      <c r="EG216" s="169"/>
      <c r="EH216" s="169"/>
      <c r="EI216" s="169"/>
      <c r="EJ216" s="169"/>
      <c r="EK216" s="169"/>
      <c r="EL216" s="169"/>
      <c r="EM216" s="169"/>
      <c r="EN216" s="169"/>
    </row>
    <row r="217" spans="3:144" x14ac:dyDescent="0.2">
      <c r="C217" s="169"/>
      <c r="D217" s="169"/>
      <c r="E217" s="169"/>
      <c r="F217" s="169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  <c r="DZ217" s="169"/>
      <c r="EA217" s="169"/>
      <c r="EB217" s="169"/>
      <c r="EC217" s="169"/>
      <c r="ED217" s="169"/>
      <c r="EE217" s="169"/>
      <c r="EF217" s="169"/>
      <c r="EG217" s="169"/>
      <c r="EH217" s="169"/>
      <c r="EI217" s="169"/>
      <c r="EJ217" s="169"/>
      <c r="EK217" s="169"/>
      <c r="EL217" s="169"/>
      <c r="EM217" s="169"/>
      <c r="EN217" s="169"/>
    </row>
    <row r="218" spans="3:144" x14ac:dyDescent="0.2">
      <c r="C218" s="169"/>
      <c r="D218" s="169"/>
      <c r="E218" s="169"/>
      <c r="F218" s="169"/>
      <c r="G218" s="169"/>
      <c r="H218" s="169"/>
      <c r="I218" s="169"/>
      <c r="J218" s="169"/>
      <c r="K218" s="169"/>
      <c r="L218" s="169"/>
      <c r="M218" s="169"/>
      <c r="N218" s="169"/>
      <c r="O218" s="169"/>
      <c r="P218" s="169"/>
      <c r="Q218" s="169"/>
      <c r="R218" s="169"/>
      <c r="S218" s="169"/>
      <c r="T218" s="169"/>
      <c r="U218" s="169"/>
      <c r="V218" s="169"/>
      <c r="W218" s="169"/>
      <c r="X218" s="169"/>
      <c r="Y218" s="169"/>
      <c r="Z218" s="169"/>
      <c r="AA218" s="169"/>
      <c r="AB218" s="169"/>
      <c r="AC218" s="169"/>
      <c r="AD218" s="169"/>
      <c r="AE218" s="169"/>
      <c r="AF218" s="169"/>
      <c r="AG218" s="169"/>
      <c r="AH218" s="169"/>
      <c r="AI218" s="169"/>
      <c r="AJ218" s="169"/>
      <c r="AK218" s="169"/>
      <c r="AL218" s="169"/>
      <c r="AM218" s="169"/>
      <c r="AN218" s="169"/>
      <c r="AO218" s="169"/>
      <c r="AP218" s="169"/>
      <c r="AQ218" s="169"/>
      <c r="AR218" s="169"/>
      <c r="AS218" s="169"/>
      <c r="AT218" s="169"/>
      <c r="AU218" s="169"/>
      <c r="AV218" s="169"/>
      <c r="AW218" s="169"/>
      <c r="AX218" s="169"/>
      <c r="AY218" s="169"/>
      <c r="AZ218" s="169"/>
      <c r="BA218" s="169"/>
      <c r="BB218" s="169"/>
      <c r="BC218" s="169"/>
      <c r="BD218" s="169"/>
      <c r="BE218" s="169"/>
      <c r="BF218" s="169"/>
      <c r="BG218" s="169"/>
      <c r="BH218" s="169"/>
      <c r="BI218" s="169"/>
      <c r="BJ218" s="169"/>
      <c r="BK218" s="169"/>
      <c r="BL218" s="169"/>
      <c r="BM218" s="169"/>
      <c r="BN218" s="169"/>
      <c r="BO218" s="169"/>
      <c r="BP218" s="169"/>
      <c r="BQ218" s="169"/>
      <c r="BR218" s="169"/>
      <c r="BS218" s="169"/>
      <c r="BT218" s="169"/>
      <c r="BU218" s="169"/>
      <c r="BV218" s="169"/>
      <c r="BW218" s="169"/>
      <c r="BX218" s="169"/>
      <c r="BY218" s="169"/>
      <c r="BZ218" s="169"/>
      <c r="CA218" s="169"/>
      <c r="CB218" s="169"/>
      <c r="CC218" s="169"/>
      <c r="CD218" s="169"/>
      <c r="CE218" s="169"/>
      <c r="CF218" s="169"/>
      <c r="CG218" s="169"/>
      <c r="CH218" s="169"/>
      <c r="CI218" s="169"/>
      <c r="CJ218" s="169"/>
      <c r="CK218" s="169"/>
      <c r="CL218" s="169"/>
      <c r="CM218" s="169"/>
      <c r="CN218" s="169"/>
      <c r="CO218" s="169"/>
      <c r="CP218" s="169"/>
      <c r="CQ218" s="169"/>
      <c r="CR218" s="169"/>
      <c r="CS218" s="169"/>
      <c r="CT218" s="169"/>
      <c r="CU218" s="169"/>
      <c r="CV218" s="169"/>
      <c r="CW218" s="169"/>
      <c r="CX218" s="169"/>
      <c r="CY218" s="169"/>
      <c r="CZ218" s="169"/>
      <c r="DA218" s="169"/>
      <c r="DB218" s="169"/>
      <c r="DC218" s="169"/>
      <c r="DD218" s="169"/>
      <c r="DE218" s="169"/>
      <c r="DF218" s="169"/>
      <c r="DG218" s="169"/>
      <c r="DH218" s="169"/>
      <c r="DI218" s="169"/>
      <c r="DJ218" s="169"/>
      <c r="DK218" s="169"/>
      <c r="DL218" s="169"/>
      <c r="DM218" s="169"/>
      <c r="DN218" s="169"/>
      <c r="DO218" s="169"/>
      <c r="DP218" s="169"/>
      <c r="DQ218" s="169"/>
      <c r="DR218" s="169"/>
      <c r="DS218" s="169"/>
      <c r="DT218" s="169"/>
      <c r="DU218" s="169"/>
      <c r="DV218" s="169"/>
      <c r="DW218" s="169"/>
      <c r="DX218" s="169"/>
      <c r="DY218" s="169"/>
      <c r="DZ218" s="169"/>
      <c r="EA218" s="169"/>
      <c r="EB218" s="169"/>
      <c r="EC218" s="169"/>
      <c r="ED218" s="169"/>
      <c r="EE218" s="169"/>
      <c r="EF218" s="169"/>
      <c r="EG218" s="169"/>
      <c r="EH218" s="169"/>
      <c r="EI218" s="169"/>
      <c r="EJ218" s="169"/>
      <c r="EK218" s="169"/>
      <c r="EL218" s="169"/>
      <c r="EM218" s="169"/>
      <c r="EN218" s="169"/>
    </row>
    <row r="219" spans="3:144" x14ac:dyDescent="0.2">
      <c r="C219" s="169"/>
      <c r="D219" s="169"/>
      <c r="E219" s="169"/>
      <c r="F219" s="169"/>
      <c r="G219" s="169"/>
      <c r="H219" s="169"/>
      <c r="I219" s="169"/>
      <c r="J219" s="169"/>
      <c r="K219" s="169"/>
      <c r="L219" s="169"/>
      <c r="M219" s="169"/>
      <c r="N219" s="169"/>
      <c r="O219" s="169"/>
      <c r="P219" s="169"/>
      <c r="Q219" s="169"/>
      <c r="R219" s="169"/>
      <c r="S219" s="169"/>
      <c r="T219" s="169"/>
      <c r="U219" s="169"/>
      <c r="V219" s="169"/>
      <c r="W219" s="169"/>
      <c r="X219" s="169"/>
      <c r="Y219" s="169"/>
      <c r="Z219" s="169"/>
      <c r="AA219" s="169"/>
      <c r="AB219" s="169"/>
      <c r="AC219" s="169"/>
      <c r="AD219" s="169"/>
      <c r="AE219" s="169"/>
      <c r="AF219" s="169"/>
      <c r="AG219" s="169"/>
      <c r="AH219" s="169"/>
      <c r="AI219" s="169"/>
      <c r="AJ219" s="169"/>
      <c r="AK219" s="169"/>
      <c r="AL219" s="169"/>
      <c r="AM219" s="169"/>
      <c r="AN219" s="169"/>
      <c r="AO219" s="169"/>
      <c r="AP219" s="169"/>
      <c r="AQ219" s="169"/>
      <c r="AR219" s="169"/>
      <c r="AS219" s="169"/>
      <c r="AT219" s="169"/>
      <c r="AU219" s="169"/>
      <c r="AV219" s="169"/>
      <c r="AW219" s="169"/>
      <c r="AX219" s="169"/>
      <c r="AY219" s="169"/>
      <c r="AZ219" s="169"/>
      <c r="BA219" s="169"/>
      <c r="BB219" s="169"/>
      <c r="BC219" s="169"/>
      <c r="BD219" s="169"/>
      <c r="BE219" s="169"/>
      <c r="BF219" s="169"/>
      <c r="BG219" s="169"/>
      <c r="BH219" s="169"/>
      <c r="BI219" s="169"/>
      <c r="BJ219" s="169"/>
      <c r="BK219" s="169"/>
      <c r="BL219" s="169"/>
      <c r="BM219" s="169"/>
      <c r="BN219" s="169"/>
      <c r="BO219" s="169"/>
      <c r="BP219" s="169"/>
      <c r="BQ219" s="169"/>
      <c r="BR219" s="169"/>
      <c r="BS219" s="169"/>
      <c r="BT219" s="169"/>
      <c r="BU219" s="169"/>
      <c r="BV219" s="169"/>
      <c r="BW219" s="169"/>
      <c r="BX219" s="169"/>
      <c r="BY219" s="169"/>
      <c r="BZ219" s="169"/>
      <c r="CA219" s="169"/>
      <c r="CB219" s="169"/>
      <c r="CC219" s="169"/>
      <c r="CD219" s="169"/>
      <c r="CE219" s="169"/>
      <c r="CF219" s="169"/>
      <c r="CG219" s="169"/>
      <c r="CH219" s="169"/>
      <c r="CI219" s="169"/>
      <c r="CJ219" s="169"/>
      <c r="CK219" s="169"/>
      <c r="CL219" s="169"/>
      <c r="CM219" s="169"/>
      <c r="CN219" s="169"/>
      <c r="CO219" s="169"/>
      <c r="CP219" s="169"/>
      <c r="CQ219" s="169"/>
      <c r="CR219" s="169"/>
      <c r="CS219" s="169"/>
      <c r="CT219" s="169"/>
      <c r="CU219" s="169"/>
      <c r="CV219" s="169"/>
      <c r="CW219" s="169"/>
      <c r="CX219" s="169"/>
      <c r="CY219" s="169"/>
      <c r="CZ219" s="169"/>
      <c r="DA219" s="169"/>
      <c r="DB219" s="169"/>
      <c r="DC219" s="169"/>
      <c r="DD219" s="169"/>
      <c r="DE219" s="169"/>
      <c r="DF219" s="169"/>
      <c r="DG219" s="169"/>
      <c r="DH219" s="169"/>
      <c r="DI219" s="169"/>
      <c r="DJ219" s="169"/>
      <c r="DK219" s="169"/>
      <c r="DL219" s="169"/>
      <c r="DM219" s="169"/>
      <c r="DN219" s="169"/>
      <c r="DO219" s="169"/>
      <c r="DP219" s="169"/>
      <c r="DQ219" s="169"/>
      <c r="DR219" s="169"/>
      <c r="DS219" s="169"/>
      <c r="DT219" s="169"/>
      <c r="DU219" s="169"/>
      <c r="DV219" s="169"/>
      <c r="DW219" s="169"/>
      <c r="DX219" s="169"/>
      <c r="DY219" s="169"/>
      <c r="DZ219" s="169"/>
      <c r="EA219" s="169"/>
      <c r="EB219" s="169"/>
      <c r="EC219" s="169"/>
      <c r="ED219" s="169"/>
      <c r="EE219" s="169"/>
      <c r="EF219" s="169"/>
      <c r="EG219" s="169"/>
      <c r="EH219" s="169"/>
      <c r="EI219" s="169"/>
      <c r="EJ219" s="169"/>
      <c r="EK219" s="169"/>
      <c r="EL219" s="169"/>
      <c r="EM219" s="169"/>
      <c r="EN219" s="169"/>
    </row>
    <row r="220" spans="3:144" x14ac:dyDescent="0.2">
      <c r="C220" s="169"/>
      <c r="D220" s="169"/>
      <c r="E220" s="169"/>
      <c r="F220" s="169"/>
      <c r="G220" s="169"/>
      <c r="H220" s="169"/>
      <c r="I220" s="169"/>
      <c r="J220" s="169"/>
      <c r="K220" s="169"/>
      <c r="L220" s="169"/>
      <c r="M220" s="169"/>
      <c r="N220" s="169"/>
      <c r="O220" s="169"/>
      <c r="P220" s="169"/>
      <c r="Q220" s="169"/>
      <c r="R220" s="169"/>
      <c r="S220" s="169"/>
      <c r="T220" s="169"/>
      <c r="U220" s="169"/>
      <c r="V220" s="169"/>
      <c r="W220" s="169"/>
      <c r="X220" s="169"/>
      <c r="Y220" s="169"/>
      <c r="Z220" s="169"/>
      <c r="AA220" s="169"/>
      <c r="AB220" s="169"/>
      <c r="AC220" s="169"/>
      <c r="AD220" s="169"/>
      <c r="AE220" s="169"/>
      <c r="AF220" s="169"/>
      <c r="AG220" s="169"/>
      <c r="AH220" s="169"/>
      <c r="AI220" s="169"/>
      <c r="AJ220" s="169"/>
      <c r="AK220" s="169"/>
      <c r="AL220" s="169"/>
      <c r="AM220" s="169"/>
      <c r="AN220" s="169"/>
      <c r="AO220" s="169"/>
      <c r="AP220" s="169"/>
      <c r="AQ220" s="169"/>
      <c r="AR220" s="169"/>
      <c r="AS220" s="169"/>
      <c r="AT220" s="169"/>
      <c r="AU220" s="169"/>
      <c r="AV220" s="169"/>
      <c r="AW220" s="169"/>
      <c r="AX220" s="169"/>
      <c r="AY220" s="169"/>
      <c r="AZ220" s="169"/>
      <c r="BA220" s="169"/>
      <c r="BB220" s="169"/>
      <c r="BC220" s="169"/>
      <c r="BD220" s="169"/>
      <c r="BE220" s="169"/>
      <c r="BF220" s="169"/>
      <c r="BG220" s="169"/>
      <c r="BH220" s="169"/>
      <c r="BI220" s="169"/>
      <c r="BJ220" s="169"/>
      <c r="BK220" s="169"/>
      <c r="BL220" s="169"/>
      <c r="BM220" s="169"/>
      <c r="BN220" s="169"/>
      <c r="BO220" s="169"/>
      <c r="BP220" s="169"/>
      <c r="BQ220" s="169"/>
      <c r="BR220" s="169"/>
      <c r="BS220" s="169"/>
      <c r="BT220" s="169"/>
      <c r="BU220" s="169"/>
      <c r="BV220" s="169"/>
      <c r="BW220" s="169"/>
      <c r="BX220" s="169"/>
      <c r="BY220" s="169"/>
      <c r="BZ220" s="169"/>
      <c r="CA220" s="169"/>
      <c r="CB220" s="169"/>
      <c r="CC220" s="169"/>
      <c r="CD220" s="169"/>
      <c r="CE220" s="169"/>
      <c r="CF220" s="169"/>
      <c r="CG220" s="169"/>
      <c r="CH220" s="169"/>
      <c r="CI220" s="169"/>
      <c r="CJ220" s="169"/>
      <c r="CK220" s="169"/>
      <c r="CL220" s="169"/>
      <c r="CM220" s="169"/>
      <c r="CN220" s="169"/>
      <c r="CO220" s="169"/>
      <c r="CP220" s="169"/>
      <c r="CQ220" s="169"/>
      <c r="CR220" s="169"/>
      <c r="CS220" s="169"/>
      <c r="CT220" s="169"/>
      <c r="CU220" s="169"/>
      <c r="CV220" s="169"/>
      <c r="CW220" s="169"/>
      <c r="CX220" s="169"/>
      <c r="CY220" s="169"/>
      <c r="CZ220" s="169"/>
      <c r="DA220" s="169"/>
      <c r="DB220" s="169"/>
      <c r="DC220" s="169"/>
      <c r="DD220" s="169"/>
      <c r="DE220" s="169"/>
      <c r="DF220" s="169"/>
      <c r="DG220" s="169"/>
      <c r="DH220" s="169"/>
      <c r="DI220" s="169"/>
      <c r="DJ220" s="169"/>
      <c r="DK220" s="169"/>
      <c r="DL220" s="169"/>
      <c r="DM220" s="169"/>
      <c r="DN220" s="169"/>
      <c r="DO220" s="169"/>
      <c r="DP220" s="169"/>
      <c r="DQ220" s="169"/>
      <c r="DR220" s="169"/>
      <c r="DS220" s="169"/>
      <c r="DT220" s="169"/>
      <c r="DU220" s="169"/>
      <c r="DV220" s="169"/>
      <c r="DW220" s="169"/>
      <c r="DX220" s="169"/>
      <c r="DY220" s="169"/>
      <c r="DZ220" s="169"/>
      <c r="EA220" s="169"/>
      <c r="EB220" s="169"/>
      <c r="EC220" s="169"/>
      <c r="ED220" s="169"/>
      <c r="EE220" s="169"/>
      <c r="EF220" s="169"/>
      <c r="EG220" s="169"/>
      <c r="EH220" s="169"/>
      <c r="EI220" s="169"/>
      <c r="EJ220" s="169"/>
      <c r="EK220" s="169"/>
      <c r="EL220" s="169"/>
      <c r="EM220" s="169"/>
      <c r="EN220" s="169"/>
    </row>
    <row r="221" spans="3:144" x14ac:dyDescent="0.2">
      <c r="C221" s="169"/>
      <c r="D221" s="169"/>
      <c r="E221" s="169"/>
      <c r="F221" s="169"/>
      <c r="G221" s="169"/>
      <c r="H221" s="169"/>
      <c r="I221" s="169"/>
      <c r="J221" s="169"/>
      <c r="K221" s="169"/>
      <c r="L221" s="169"/>
      <c r="M221" s="169"/>
      <c r="N221" s="169"/>
      <c r="O221" s="169"/>
      <c r="P221" s="169"/>
      <c r="Q221" s="169"/>
      <c r="R221" s="169"/>
      <c r="S221" s="169"/>
      <c r="T221" s="169"/>
      <c r="U221" s="169"/>
      <c r="V221" s="169"/>
      <c r="W221" s="169"/>
      <c r="X221" s="169"/>
      <c r="Y221" s="169"/>
      <c r="Z221" s="169"/>
      <c r="AA221" s="169"/>
      <c r="AB221" s="169"/>
      <c r="AC221" s="169"/>
      <c r="AD221" s="169"/>
      <c r="AE221" s="169"/>
      <c r="AF221" s="169"/>
      <c r="AG221" s="169"/>
      <c r="AH221" s="169"/>
      <c r="AI221" s="169"/>
      <c r="AJ221" s="169"/>
      <c r="AK221" s="169"/>
      <c r="AL221" s="169"/>
      <c r="AM221" s="169"/>
      <c r="AN221" s="169"/>
      <c r="AO221" s="169"/>
      <c r="AP221" s="169"/>
      <c r="AQ221" s="169"/>
      <c r="AR221" s="169"/>
      <c r="AS221" s="169"/>
      <c r="AT221" s="169"/>
      <c r="AU221" s="169"/>
      <c r="AV221" s="169"/>
      <c r="AW221" s="169"/>
      <c r="AX221" s="169"/>
      <c r="AY221" s="169"/>
      <c r="AZ221" s="169"/>
      <c r="BA221" s="169"/>
      <c r="BB221" s="169"/>
      <c r="BC221" s="169"/>
      <c r="BD221" s="169"/>
      <c r="BE221" s="169"/>
      <c r="BF221" s="169"/>
      <c r="BG221" s="169"/>
      <c r="BH221" s="169"/>
      <c r="BI221" s="169"/>
      <c r="BJ221" s="169"/>
      <c r="BK221" s="169"/>
      <c r="BL221" s="169"/>
      <c r="BM221" s="169"/>
      <c r="BN221" s="169"/>
      <c r="BO221" s="169"/>
      <c r="BP221" s="169"/>
      <c r="BQ221" s="169"/>
      <c r="BR221" s="169"/>
      <c r="BS221" s="169"/>
      <c r="BT221" s="169"/>
      <c r="BU221" s="169"/>
      <c r="BV221" s="169"/>
      <c r="BW221" s="169"/>
      <c r="BX221" s="169"/>
      <c r="BY221" s="169"/>
      <c r="BZ221" s="169"/>
      <c r="CA221" s="169"/>
      <c r="CB221" s="169"/>
      <c r="CC221" s="169"/>
      <c r="CD221" s="169"/>
      <c r="CE221" s="169"/>
      <c r="CF221" s="169"/>
      <c r="CG221" s="169"/>
      <c r="CH221" s="169"/>
      <c r="CI221" s="169"/>
      <c r="CJ221" s="169"/>
      <c r="CK221" s="169"/>
      <c r="CL221" s="169"/>
      <c r="CM221" s="169"/>
      <c r="CN221" s="169"/>
      <c r="CO221" s="169"/>
      <c r="CP221" s="169"/>
      <c r="CQ221" s="169"/>
      <c r="CR221" s="169"/>
      <c r="CS221" s="169"/>
      <c r="CT221" s="169"/>
      <c r="CU221" s="169"/>
      <c r="CV221" s="169"/>
      <c r="CW221" s="169"/>
      <c r="CX221" s="169"/>
      <c r="CY221" s="169"/>
      <c r="CZ221" s="169"/>
      <c r="DA221" s="169"/>
      <c r="DB221" s="169"/>
      <c r="DC221" s="169"/>
      <c r="DD221" s="169"/>
      <c r="DE221" s="169"/>
      <c r="DF221" s="169"/>
      <c r="DG221" s="169"/>
      <c r="DH221" s="169"/>
      <c r="DI221" s="169"/>
      <c r="DJ221" s="169"/>
      <c r="DK221" s="169"/>
      <c r="DL221" s="169"/>
      <c r="DM221" s="169"/>
      <c r="DN221" s="169"/>
      <c r="DO221" s="169"/>
      <c r="DP221" s="169"/>
      <c r="DQ221" s="169"/>
      <c r="DR221" s="169"/>
      <c r="DS221" s="169"/>
      <c r="DT221" s="169"/>
      <c r="DU221" s="169"/>
      <c r="DV221" s="169"/>
      <c r="DW221" s="169"/>
      <c r="DX221" s="169"/>
      <c r="DY221" s="169"/>
      <c r="DZ221" s="169"/>
      <c r="EA221" s="169"/>
      <c r="EB221" s="169"/>
      <c r="EC221" s="169"/>
      <c r="ED221" s="169"/>
      <c r="EE221" s="169"/>
      <c r="EF221" s="169"/>
      <c r="EG221" s="169"/>
      <c r="EH221" s="169"/>
      <c r="EI221" s="169"/>
      <c r="EJ221" s="169"/>
      <c r="EK221" s="169"/>
      <c r="EL221" s="169"/>
      <c r="EM221" s="169"/>
      <c r="EN221" s="169"/>
    </row>
    <row r="222" spans="3:144" x14ac:dyDescent="0.2">
      <c r="C222" s="169"/>
      <c r="D222" s="169"/>
      <c r="E222" s="169"/>
      <c r="F222" s="169"/>
      <c r="G222" s="169"/>
      <c r="H222" s="169"/>
      <c r="I222" s="169"/>
      <c r="J222" s="169"/>
      <c r="K222" s="169"/>
      <c r="L222" s="169"/>
      <c r="M222" s="169"/>
      <c r="N222" s="169"/>
      <c r="O222" s="169"/>
      <c r="P222" s="169"/>
      <c r="Q222" s="169"/>
      <c r="R222" s="169"/>
      <c r="S222" s="169"/>
      <c r="T222" s="169"/>
      <c r="U222" s="169"/>
      <c r="V222" s="169"/>
      <c r="W222" s="169"/>
      <c r="X222" s="169"/>
      <c r="Y222" s="169"/>
      <c r="Z222" s="169"/>
      <c r="AA222" s="169"/>
      <c r="AB222" s="169"/>
      <c r="AC222" s="169"/>
      <c r="AD222" s="169"/>
      <c r="AE222" s="169"/>
      <c r="AF222" s="169"/>
      <c r="AG222" s="169"/>
      <c r="AH222" s="169"/>
      <c r="AI222" s="169"/>
      <c r="AJ222" s="169"/>
      <c r="AK222" s="169"/>
      <c r="AL222" s="169"/>
      <c r="AM222" s="169"/>
      <c r="AN222" s="169"/>
      <c r="AO222" s="169"/>
      <c r="AP222" s="169"/>
      <c r="AQ222" s="169"/>
      <c r="AR222" s="169"/>
      <c r="AS222" s="169"/>
      <c r="AT222" s="169"/>
      <c r="AU222" s="169"/>
      <c r="AV222" s="169"/>
      <c r="AW222" s="169"/>
      <c r="AX222" s="169"/>
      <c r="AY222" s="169"/>
      <c r="AZ222" s="169"/>
      <c r="BA222" s="169"/>
      <c r="BB222" s="169"/>
      <c r="BC222" s="169"/>
      <c r="BD222" s="169"/>
      <c r="BE222" s="169"/>
      <c r="BF222" s="169"/>
      <c r="BG222" s="169"/>
      <c r="BH222" s="169"/>
      <c r="BI222" s="169"/>
      <c r="BJ222" s="169"/>
      <c r="BK222" s="169"/>
      <c r="BL222" s="169"/>
      <c r="BM222" s="169"/>
      <c r="BN222" s="169"/>
      <c r="BO222" s="169"/>
      <c r="BP222" s="169"/>
      <c r="BQ222" s="169"/>
      <c r="BR222" s="169"/>
      <c r="BS222" s="169"/>
      <c r="BT222" s="169"/>
      <c r="BU222" s="169"/>
      <c r="BV222" s="169"/>
      <c r="BW222" s="169"/>
      <c r="BX222" s="169"/>
      <c r="BY222" s="169"/>
      <c r="BZ222" s="169"/>
      <c r="CA222" s="169"/>
      <c r="CB222" s="169"/>
      <c r="CC222" s="169"/>
      <c r="CD222" s="169"/>
      <c r="CE222" s="169"/>
      <c r="CF222" s="169"/>
      <c r="CG222" s="169"/>
      <c r="CH222" s="169"/>
      <c r="CI222" s="169"/>
      <c r="CJ222" s="169"/>
      <c r="CK222" s="169"/>
      <c r="CL222" s="169"/>
      <c r="CM222" s="169"/>
      <c r="CN222" s="169"/>
      <c r="CO222" s="169"/>
      <c r="CP222" s="169"/>
      <c r="CQ222" s="169"/>
      <c r="CR222" s="169"/>
      <c r="CS222" s="169"/>
      <c r="CT222" s="169"/>
      <c r="CU222" s="169"/>
      <c r="CV222" s="169"/>
      <c r="CW222" s="169"/>
      <c r="CX222" s="169"/>
      <c r="CY222" s="169"/>
      <c r="CZ222" s="169"/>
      <c r="DA222" s="169"/>
      <c r="DB222" s="169"/>
      <c r="DC222" s="169"/>
      <c r="DD222" s="169"/>
      <c r="DE222" s="169"/>
      <c r="DF222" s="169"/>
      <c r="DG222" s="169"/>
      <c r="DH222" s="169"/>
      <c r="DI222" s="169"/>
      <c r="DJ222" s="169"/>
      <c r="DK222" s="169"/>
      <c r="DL222" s="169"/>
      <c r="DM222" s="169"/>
      <c r="DN222" s="169"/>
      <c r="DO222" s="169"/>
      <c r="DP222" s="169"/>
      <c r="DQ222" s="169"/>
      <c r="DR222" s="169"/>
      <c r="DS222" s="169"/>
      <c r="DT222" s="169"/>
      <c r="DU222" s="169"/>
      <c r="DV222" s="169"/>
      <c r="DW222" s="169"/>
      <c r="DX222" s="169"/>
      <c r="DY222" s="169"/>
      <c r="DZ222" s="169"/>
      <c r="EA222" s="169"/>
      <c r="EB222" s="169"/>
      <c r="EC222" s="169"/>
      <c r="ED222" s="169"/>
      <c r="EE222" s="169"/>
      <c r="EF222" s="169"/>
      <c r="EG222" s="169"/>
      <c r="EH222" s="169"/>
      <c r="EI222" s="169"/>
      <c r="EJ222" s="169"/>
      <c r="EK222" s="169"/>
      <c r="EL222" s="169"/>
      <c r="EM222" s="169"/>
      <c r="EN222" s="169"/>
    </row>
    <row r="223" spans="3:144" x14ac:dyDescent="0.2">
      <c r="C223" s="169"/>
      <c r="D223" s="169"/>
      <c r="E223" s="169"/>
      <c r="F223" s="169"/>
      <c r="G223" s="169"/>
      <c r="H223" s="169"/>
      <c r="I223" s="169"/>
      <c r="J223" s="169"/>
      <c r="K223" s="169"/>
      <c r="L223" s="169"/>
      <c r="M223" s="169"/>
      <c r="N223" s="169"/>
      <c r="O223" s="169"/>
      <c r="P223" s="169"/>
      <c r="Q223" s="169"/>
      <c r="R223" s="169"/>
      <c r="S223" s="169"/>
      <c r="T223" s="169"/>
      <c r="U223" s="169"/>
      <c r="V223" s="169"/>
      <c r="W223" s="169"/>
      <c r="X223" s="169"/>
      <c r="Y223" s="169"/>
      <c r="Z223" s="169"/>
      <c r="AA223" s="169"/>
      <c r="AB223" s="169"/>
      <c r="AC223" s="169"/>
      <c r="AD223" s="169"/>
      <c r="AE223" s="169"/>
      <c r="AF223" s="169"/>
      <c r="AG223" s="169"/>
      <c r="AH223" s="169"/>
      <c r="AI223" s="169"/>
      <c r="AJ223" s="169"/>
      <c r="AK223" s="169"/>
      <c r="AL223" s="169"/>
      <c r="AM223" s="169"/>
      <c r="AN223" s="169"/>
      <c r="AO223" s="169"/>
      <c r="AP223" s="169"/>
      <c r="AQ223" s="169"/>
      <c r="AR223" s="169"/>
      <c r="AS223" s="169"/>
      <c r="AT223" s="169"/>
      <c r="AU223" s="169"/>
      <c r="AV223" s="169"/>
      <c r="AW223" s="169"/>
      <c r="AX223" s="169"/>
      <c r="AY223" s="169"/>
      <c r="AZ223" s="169"/>
      <c r="BA223" s="169"/>
      <c r="BB223" s="169"/>
      <c r="BC223" s="169"/>
      <c r="BD223" s="169"/>
      <c r="BE223" s="169"/>
      <c r="BF223" s="169"/>
      <c r="BG223" s="169"/>
      <c r="BH223" s="169"/>
      <c r="BI223" s="169"/>
      <c r="BJ223" s="169"/>
      <c r="BK223" s="169"/>
      <c r="BL223" s="169"/>
      <c r="BM223" s="169"/>
      <c r="BN223" s="169"/>
      <c r="BO223" s="169"/>
      <c r="BP223" s="169"/>
      <c r="BQ223" s="169"/>
      <c r="BR223" s="169"/>
      <c r="BS223" s="169"/>
      <c r="BT223" s="169"/>
      <c r="BU223" s="169"/>
      <c r="BV223" s="169"/>
      <c r="BW223" s="169"/>
      <c r="BX223" s="169"/>
      <c r="BY223" s="169"/>
      <c r="BZ223" s="169"/>
      <c r="CA223" s="169"/>
      <c r="CB223" s="169"/>
      <c r="CC223" s="169"/>
      <c r="CD223" s="169"/>
      <c r="CE223" s="169"/>
      <c r="CF223" s="169"/>
      <c r="CG223" s="169"/>
      <c r="CH223" s="169"/>
      <c r="CI223" s="169"/>
      <c r="CJ223" s="169"/>
      <c r="CK223" s="169"/>
      <c r="CL223" s="169"/>
      <c r="CM223" s="169"/>
      <c r="CN223" s="169"/>
      <c r="CO223" s="169"/>
      <c r="CP223" s="169"/>
      <c r="CQ223" s="169"/>
      <c r="CR223" s="169"/>
      <c r="CS223" s="169"/>
      <c r="CT223" s="169"/>
      <c r="CU223" s="169"/>
      <c r="CV223" s="169"/>
      <c r="CW223" s="169"/>
      <c r="CX223" s="169"/>
      <c r="CY223" s="169"/>
      <c r="CZ223" s="169"/>
      <c r="DA223" s="169"/>
      <c r="DB223" s="169"/>
      <c r="DC223" s="169"/>
      <c r="DD223" s="169"/>
      <c r="DE223" s="169"/>
      <c r="DF223" s="169"/>
      <c r="DG223" s="169"/>
      <c r="DH223" s="169"/>
      <c r="DI223" s="169"/>
      <c r="DJ223" s="169"/>
      <c r="DK223" s="169"/>
      <c r="DL223" s="169"/>
      <c r="DM223" s="169"/>
      <c r="DN223" s="169"/>
      <c r="DO223" s="169"/>
      <c r="DP223" s="169"/>
      <c r="DQ223" s="169"/>
      <c r="DR223" s="169"/>
      <c r="DS223" s="169"/>
      <c r="DT223" s="169"/>
      <c r="DU223" s="169"/>
      <c r="DV223" s="169"/>
      <c r="DW223" s="169"/>
      <c r="DX223" s="169"/>
      <c r="DY223" s="169"/>
      <c r="DZ223" s="169"/>
      <c r="EA223" s="169"/>
      <c r="EB223" s="169"/>
      <c r="EC223" s="169"/>
      <c r="ED223" s="169"/>
      <c r="EE223" s="169"/>
      <c r="EF223" s="169"/>
      <c r="EG223" s="169"/>
      <c r="EH223" s="169"/>
      <c r="EI223" s="169"/>
      <c r="EJ223" s="169"/>
      <c r="EK223" s="169"/>
      <c r="EL223" s="169"/>
      <c r="EM223" s="169"/>
      <c r="EN223" s="169"/>
    </row>
    <row r="224" spans="3:144" x14ac:dyDescent="0.2">
      <c r="C224" s="169"/>
      <c r="D224" s="169"/>
      <c r="E224" s="169"/>
      <c r="F224" s="169"/>
      <c r="G224" s="169"/>
      <c r="H224" s="169"/>
      <c r="I224" s="169"/>
      <c r="J224" s="169"/>
      <c r="K224" s="169"/>
      <c r="L224" s="169"/>
      <c r="M224" s="169"/>
      <c r="N224" s="169"/>
      <c r="O224" s="169"/>
      <c r="P224" s="169"/>
      <c r="Q224" s="169"/>
      <c r="R224" s="169"/>
      <c r="S224" s="169"/>
      <c r="T224" s="169"/>
      <c r="U224" s="169"/>
      <c r="V224" s="169"/>
      <c r="W224" s="169"/>
      <c r="X224" s="169"/>
      <c r="Y224" s="169"/>
      <c r="Z224" s="169"/>
      <c r="AA224" s="169"/>
      <c r="AB224" s="169"/>
      <c r="AC224" s="169"/>
      <c r="AD224" s="169"/>
      <c r="AE224" s="169"/>
      <c r="AF224" s="169"/>
      <c r="AG224" s="169"/>
      <c r="AH224" s="169"/>
      <c r="AI224" s="169"/>
      <c r="AJ224" s="169"/>
      <c r="AK224" s="169"/>
      <c r="AL224" s="169"/>
      <c r="AM224" s="169"/>
      <c r="AN224" s="169"/>
      <c r="AO224" s="169"/>
      <c r="AP224" s="169"/>
      <c r="AQ224" s="169"/>
      <c r="AR224" s="169"/>
      <c r="AS224" s="169"/>
      <c r="AT224" s="169"/>
      <c r="AU224" s="169"/>
      <c r="AV224" s="169"/>
      <c r="AW224" s="169"/>
      <c r="AX224" s="169"/>
      <c r="AY224" s="169"/>
      <c r="AZ224" s="169"/>
      <c r="BA224" s="169"/>
      <c r="BB224" s="169"/>
      <c r="BC224" s="169"/>
      <c r="BD224" s="169"/>
      <c r="BE224" s="169"/>
      <c r="BF224" s="169"/>
      <c r="BG224" s="169"/>
      <c r="BH224" s="169"/>
      <c r="BI224" s="169"/>
      <c r="BJ224" s="169"/>
      <c r="BK224" s="169"/>
      <c r="BL224" s="169"/>
      <c r="BM224" s="169"/>
      <c r="BN224" s="169"/>
      <c r="BO224" s="169"/>
      <c r="BP224" s="169"/>
      <c r="BQ224" s="169"/>
      <c r="BR224" s="169"/>
      <c r="BS224" s="169"/>
      <c r="BT224" s="169"/>
      <c r="BU224" s="169"/>
      <c r="BV224" s="169"/>
      <c r="BW224" s="169"/>
      <c r="BX224" s="169"/>
      <c r="BY224" s="169"/>
      <c r="BZ224" s="169"/>
      <c r="CA224" s="169"/>
      <c r="CB224" s="169"/>
      <c r="CC224" s="169"/>
      <c r="CD224" s="169"/>
      <c r="CE224" s="169"/>
      <c r="CF224" s="169"/>
      <c r="CG224" s="169"/>
      <c r="CH224" s="169"/>
      <c r="CI224" s="169"/>
      <c r="CJ224" s="169"/>
      <c r="CK224" s="169"/>
      <c r="CL224" s="169"/>
      <c r="CM224" s="169"/>
      <c r="CN224" s="169"/>
      <c r="CO224" s="169"/>
      <c r="CP224" s="169"/>
      <c r="CQ224" s="169"/>
      <c r="CR224" s="169"/>
      <c r="CS224" s="169"/>
      <c r="CT224" s="169"/>
      <c r="CU224" s="169"/>
      <c r="CV224" s="169"/>
      <c r="CW224" s="169"/>
      <c r="CX224" s="169"/>
      <c r="CY224" s="169"/>
      <c r="CZ224" s="169"/>
      <c r="DA224" s="169"/>
      <c r="DB224" s="169"/>
      <c r="DC224" s="169"/>
      <c r="DD224" s="169"/>
      <c r="DE224" s="169"/>
      <c r="DF224" s="169"/>
      <c r="DG224" s="169"/>
      <c r="DH224" s="169"/>
      <c r="DI224" s="169"/>
      <c r="DJ224" s="169"/>
      <c r="DK224" s="169"/>
      <c r="DL224" s="169"/>
      <c r="DM224" s="169"/>
      <c r="DN224" s="169"/>
      <c r="DO224" s="169"/>
      <c r="DP224" s="169"/>
      <c r="DQ224" s="169"/>
      <c r="DR224" s="169"/>
      <c r="DS224" s="169"/>
      <c r="DT224" s="169"/>
      <c r="DU224" s="169"/>
      <c r="DV224" s="169"/>
      <c r="DW224" s="169"/>
      <c r="DX224" s="169"/>
      <c r="DY224" s="169"/>
      <c r="DZ224" s="169"/>
      <c r="EA224" s="169"/>
      <c r="EB224" s="169"/>
      <c r="EC224" s="169"/>
      <c r="ED224" s="169"/>
      <c r="EE224" s="169"/>
      <c r="EF224" s="169"/>
      <c r="EG224" s="169"/>
      <c r="EH224" s="169"/>
      <c r="EI224" s="169"/>
      <c r="EJ224" s="169"/>
      <c r="EK224" s="169"/>
      <c r="EL224" s="169"/>
      <c r="EM224" s="169"/>
      <c r="EN224" s="169"/>
    </row>
    <row r="225" spans="3:144" x14ac:dyDescent="0.2">
      <c r="C225" s="169"/>
      <c r="D225" s="169"/>
      <c r="E225" s="169"/>
      <c r="F225" s="169"/>
      <c r="G225" s="169"/>
      <c r="H225" s="169"/>
      <c r="I225" s="169"/>
      <c r="J225" s="169"/>
      <c r="K225" s="169"/>
      <c r="L225" s="169"/>
      <c r="M225" s="169"/>
      <c r="N225" s="169"/>
      <c r="O225" s="169"/>
      <c r="P225" s="169"/>
      <c r="Q225" s="169"/>
      <c r="R225" s="169"/>
      <c r="S225" s="169"/>
      <c r="T225" s="169"/>
      <c r="U225" s="169"/>
      <c r="V225" s="169"/>
      <c r="W225" s="169"/>
      <c r="X225" s="169"/>
      <c r="Y225" s="169"/>
      <c r="Z225" s="169"/>
      <c r="AA225" s="169"/>
      <c r="AB225" s="169"/>
      <c r="AC225" s="169"/>
      <c r="AD225" s="169"/>
      <c r="AE225" s="169"/>
      <c r="AF225" s="169"/>
      <c r="AG225" s="169"/>
      <c r="AH225" s="169"/>
      <c r="AI225" s="169"/>
      <c r="AJ225" s="169"/>
      <c r="AK225" s="169"/>
      <c r="AL225" s="169"/>
      <c r="AM225" s="169"/>
      <c r="AN225" s="169"/>
      <c r="AO225" s="169"/>
      <c r="AP225" s="169"/>
      <c r="AQ225" s="169"/>
      <c r="AR225" s="169"/>
      <c r="AS225" s="169"/>
      <c r="AT225" s="169"/>
      <c r="AU225" s="169"/>
      <c r="AV225" s="169"/>
      <c r="AW225" s="169"/>
      <c r="AX225" s="169"/>
      <c r="AY225" s="169"/>
      <c r="AZ225" s="169"/>
      <c r="BA225" s="169"/>
      <c r="BB225" s="169"/>
      <c r="BC225" s="169"/>
      <c r="BD225" s="169"/>
      <c r="BE225" s="169"/>
      <c r="BF225" s="169"/>
      <c r="BG225" s="169"/>
      <c r="BH225" s="169"/>
      <c r="BI225" s="169"/>
      <c r="BJ225" s="169"/>
      <c r="BK225" s="169"/>
      <c r="BL225" s="169"/>
      <c r="BM225" s="169"/>
      <c r="BN225" s="169"/>
      <c r="BO225" s="169"/>
      <c r="BP225" s="169"/>
      <c r="BQ225" s="169"/>
      <c r="BR225" s="169"/>
      <c r="BS225" s="169"/>
      <c r="BT225" s="169"/>
      <c r="BU225" s="169"/>
      <c r="BV225" s="169"/>
      <c r="BW225" s="169"/>
      <c r="BX225" s="169"/>
      <c r="BY225" s="169"/>
      <c r="BZ225" s="169"/>
      <c r="CA225" s="169"/>
      <c r="CB225" s="169"/>
      <c r="CC225" s="169"/>
      <c r="CD225" s="169"/>
      <c r="CE225" s="169"/>
      <c r="CF225" s="169"/>
      <c r="CG225" s="169"/>
      <c r="CH225" s="169"/>
      <c r="CI225" s="169"/>
      <c r="CJ225" s="169"/>
      <c r="CK225" s="169"/>
      <c r="CL225" s="169"/>
      <c r="CM225" s="169"/>
      <c r="CN225" s="169"/>
      <c r="CO225" s="169"/>
      <c r="CP225" s="169"/>
      <c r="CQ225" s="169"/>
      <c r="CR225" s="169"/>
      <c r="CS225" s="169"/>
      <c r="CT225" s="169"/>
      <c r="CU225" s="169"/>
      <c r="CV225" s="169"/>
      <c r="CW225" s="169"/>
      <c r="CX225" s="169"/>
      <c r="CY225" s="169"/>
      <c r="CZ225" s="169"/>
      <c r="DA225" s="169"/>
      <c r="DB225" s="169"/>
      <c r="DC225" s="169"/>
      <c r="DD225" s="169"/>
      <c r="DE225" s="169"/>
      <c r="DF225" s="169"/>
      <c r="DG225" s="169"/>
      <c r="DH225" s="169"/>
      <c r="DI225" s="169"/>
      <c r="DJ225" s="169"/>
      <c r="DK225" s="169"/>
      <c r="DL225" s="169"/>
      <c r="DM225" s="169"/>
      <c r="DN225" s="169"/>
      <c r="DO225" s="169"/>
      <c r="DP225" s="169"/>
      <c r="DQ225" s="169"/>
      <c r="DR225" s="169"/>
      <c r="DS225" s="169"/>
      <c r="DT225" s="169"/>
      <c r="DU225" s="169"/>
      <c r="DV225" s="169"/>
      <c r="DW225" s="169"/>
      <c r="DX225" s="169"/>
      <c r="DY225" s="169"/>
      <c r="DZ225" s="169"/>
      <c r="EA225" s="169"/>
      <c r="EB225" s="169"/>
      <c r="EC225" s="169"/>
      <c r="ED225" s="169"/>
      <c r="EE225" s="169"/>
      <c r="EF225" s="169"/>
      <c r="EG225" s="169"/>
      <c r="EH225" s="169"/>
      <c r="EI225" s="169"/>
      <c r="EJ225" s="169"/>
      <c r="EK225" s="169"/>
      <c r="EL225" s="169"/>
      <c r="EM225" s="169"/>
      <c r="EN225" s="169"/>
    </row>
    <row r="226" spans="3:144" x14ac:dyDescent="0.2">
      <c r="C226" s="169"/>
      <c r="D226" s="169"/>
      <c r="E226" s="169"/>
      <c r="F226" s="169"/>
      <c r="G226" s="169"/>
      <c r="H226" s="169"/>
      <c r="I226" s="169"/>
      <c r="J226" s="169"/>
      <c r="K226" s="169"/>
      <c r="L226" s="169"/>
      <c r="M226" s="169"/>
      <c r="N226" s="169"/>
      <c r="O226" s="169"/>
      <c r="P226" s="169"/>
      <c r="Q226" s="169"/>
      <c r="R226" s="169"/>
      <c r="S226" s="169"/>
      <c r="T226" s="169"/>
      <c r="U226" s="169"/>
      <c r="V226" s="169"/>
      <c r="W226" s="169"/>
      <c r="X226" s="169"/>
      <c r="Y226" s="169"/>
      <c r="Z226" s="169"/>
      <c r="AA226" s="169"/>
      <c r="AB226" s="169"/>
      <c r="AC226" s="169"/>
      <c r="AD226" s="169"/>
      <c r="AE226" s="169"/>
      <c r="AF226" s="169"/>
      <c r="AG226" s="169"/>
      <c r="AH226" s="169"/>
      <c r="AI226" s="169"/>
      <c r="AJ226" s="169"/>
      <c r="AK226" s="169"/>
      <c r="AL226" s="169"/>
      <c r="AM226" s="169"/>
      <c r="AN226" s="169"/>
      <c r="AO226" s="169"/>
      <c r="AP226" s="169"/>
      <c r="AQ226" s="169"/>
      <c r="AR226" s="169"/>
      <c r="AS226" s="169"/>
      <c r="AT226" s="169"/>
      <c r="AU226" s="169"/>
      <c r="AV226" s="169"/>
      <c r="AW226" s="169"/>
      <c r="AX226" s="169"/>
      <c r="AY226" s="169"/>
      <c r="AZ226" s="169"/>
      <c r="BA226" s="169"/>
      <c r="BB226" s="169"/>
      <c r="BC226" s="169"/>
      <c r="BD226" s="169"/>
      <c r="BE226" s="169"/>
      <c r="BF226" s="169"/>
      <c r="BG226" s="169"/>
      <c r="BH226" s="169"/>
      <c r="BI226" s="169"/>
      <c r="BJ226" s="169"/>
      <c r="BK226" s="169"/>
      <c r="BL226" s="169"/>
      <c r="BM226" s="169"/>
      <c r="BN226" s="169"/>
      <c r="BO226" s="169"/>
      <c r="BP226" s="169"/>
      <c r="BQ226" s="169"/>
      <c r="BR226" s="169"/>
      <c r="BS226" s="169"/>
      <c r="BT226" s="169"/>
      <c r="BU226" s="169"/>
      <c r="BV226" s="169"/>
      <c r="BW226" s="169"/>
      <c r="BX226" s="169"/>
      <c r="BY226" s="169"/>
      <c r="BZ226" s="169"/>
      <c r="CA226" s="169"/>
      <c r="CB226" s="169"/>
      <c r="CC226" s="169"/>
      <c r="CD226" s="169"/>
      <c r="CE226" s="169"/>
      <c r="CF226" s="169"/>
      <c r="CG226" s="169"/>
      <c r="CH226" s="169"/>
      <c r="CI226" s="169"/>
      <c r="CJ226" s="169"/>
      <c r="CK226" s="169"/>
      <c r="CL226" s="169"/>
      <c r="CM226" s="169"/>
      <c r="CN226" s="169"/>
      <c r="CO226" s="169"/>
      <c r="CP226" s="169"/>
      <c r="CQ226" s="169"/>
      <c r="CR226" s="169"/>
      <c r="CS226" s="169"/>
      <c r="CT226" s="169"/>
      <c r="CU226" s="169"/>
      <c r="CV226" s="169"/>
      <c r="CW226" s="169"/>
      <c r="CX226" s="169"/>
      <c r="CY226" s="169"/>
      <c r="CZ226" s="169"/>
      <c r="DA226" s="169"/>
      <c r="DB226" s="169"/>
      <c r="DC226" s="169"/>
      <c r="DD226" s="169"/>
      <c r="DE226" s="169"/>
      <c r="DF226" s="169"/>
      <c r="DG226" s="169"/>
      <c r="DH226" s="169"/>
      <c r="DI226" s="169"/>
      <c r="DJ226" s="169"/>
      <c r="DK226" s="169"/>
      <c r="DL226" s="169"/>
      <c r="DM226" s="169"/>
      <c r="DN226" s="169"/>
      <c r="DO226" s="169"/>
      <c r="DP226" s="169"/>
      <c r="DQ226" s="169"/>
      <c r="DR226" s="169"/>
      <c r="DS226" s="169"/>
      <c r="DT226" s="169"/>
      <c r="DU226" s="169"/>
      <c r="DV226" s="169"/>
      <c r="DW226" s="169"/>
      <c r="DX226" s="169"/>
      <c r="DY226" s="169"/>
      <c r="DZ226" s="169"/>
      <c r="EA226" s="169"/>
      <c r="EB226" s="169"/>
      <c r="EC226" s="169"/>
      <c r="ED226" s="169"/>
      <c r="EE226" s="169"/>
      <c r="EF226" s="169"/>
      <c r="EG226" s="169"/>
      <c r="EH226" s="169"/>
      <c r="EI226" s="169"/>
      <c r="EJ226" s="169"/>
      <c r="EK226" s="169"/>
      <c r="EL226" s="169"/>
      <c r="EM226" s="169"/>
      <c r="EN226" s="169"/>
    </row>
    <row r="227" spans="3:144" x14ac:dyDescent="0.2">
      <c r="C227" s="169"/>
      <c r="D227" s="169"/>
      <c r="E227" s="169"/>
      <c r="F227" s="169"/>
      <c r="G227" s="169"/>
      <c r="H227" s="169"/>
      <c r="I227" s="169"/>
      <c r="J227" s="169"/>
      <c r="K227" s="169"/>
      <c r="L227" s="169"/>
      <c r="M227" s="169"/>
      <c r="N227" s="169"/>
      <c r="O227" s="169"/>
      <c r="P227" s="169"/>
      <c r="Q227" s="169"/>
      <c r="R227" s="169"/>
      <c r="S227" s="169"/>
      <c r="T227" s="169"/>
      <c r="U227" s="169"/>
      <c r="V227" s="169"/>
      <c r="W227" s="169"/>
      <c r="X227" s="169"/>
      <c r="Y227" s="169"/>
      <c r="Z227" s="169"/>
      <c r="AA227" s="169"/>
      <c r="AB227" s="169"/>
      <c r="AC227" s="169"/>
      <c r="AD227" s="169"/>
      <c r="AE227" s="169"/>
      <c r="AF227" s="169"/>
      <c r="AG227" s="169"/>
      <c r="AH227" s="169"/>
      <c r="AI227" s="169"/>
      <c r="AJ227" s="169"/>
      <c r="AK227" s="169"/>
      <c r="AL227" s="169"/>
      <c r="AM227" s="169"/>
      <c r="AN227" s="169"/>
      <c r="AO227" s="169"/>
      <c r="AP227" s="169"/>
      <c r="AQ227" s="169"/>
      <c r="AR227" s="169"/>
      <c r="AS227" s="169"/>
      <c r="AT227" s="169"/>
      <c r="AU227" s="169"/>
      <c r="AV227" s="169"/>
      <c r="AW227" s="169"/>
      <c r="AX227" s="169"/>
      <c r="AY227" s="169"/>
      <c r="AZ227" s="169"/>
      <c r="BA227" s="169"/>
      <c r="BB227" s="169"/>
      <c r="BC227" s="169"/>
      <c r="BD227" s="169"/>
      <c r="BE227" s="169"/>
      <c r="BF227" s="169"/>
      <c r="BG227" s="169"/>
      <c r="BH227" s="169"/>
      <c r="BI227" s="169"/>
      <c r="BJ227" s="169"/>
      <c r="BK227" s="169"/>
      <c r="BL227" s="169"/>
      <c r="BM227" s="169"/>
      <c r="BN227" s="169"/>
      <c r="BO227" s="169"/>
      <c r="BP227" s="169"/>
      <c r="BQ227" s="169"/>
      <c r="BR227" s="169"/>
      <c r="BS227" s="169"/>
      <c r="BT227" s="169"/>
      <c r="BU227" s="169"/>
      <c r="BV227" s="169"/>
      <c r="BW227" s="169"/>
      <c r="BX227" s="169"/>
      <c r="BY227" s="169"/>
      <c r="BZ227" s="169"/>
      <c r="CA227" s="169"/>
      <c r="CB227" s="169"/>
      <c r="CC227" s="169"/>
      <c r="CD227" s="169"/>
      <c r="CE227" s="169"/>
      <c r="CF227" s="169"/>
      <c r="CG227" s="169"/>
      <c r="CH227" s="169"/>
      <c r="CI227" s="169"/>
      <c r="CJ227" s="169"/>
      <c r="CK227" s="169"/>
      <c r="CL227" s="169"/>
      <c r="CM227" s="169"/>
      <c r="CN227" s="169"/>
      <c r="CO227" s="169"/>
      <c r="CP227" s="169"/>
      <c r="CQ227" s="169"/>
      <c r="CR227" s="169"/>
      <c r="CS227" s="169"/>
      <c r="CT227" s="169"/>
      <c r="CU227" s="169"/>
      <c r="CV227" s="169"/>
      <c r="CW227" s="169"/>
      <c r="CX227" s="169"/>
      <c r="CY227" s="169"/>
      <c r="CZ227" s="169"/>
      <c r="DA227" s="169"/>
      <c r="DB227" s="169"/>
      <c r="DC227" s="169"/>
      <c r="DD227" s="169"/>
      <c r="DE227" s="169"/>
      <c r="DF227" s="169"/>
      <c r="DG227" s="169"/>
      <c r="DH227" s="169"/>
      <c r="DI227" s="169"/>
      <c r="DJ227" s="169"/>
      <c r="DK227" s="169"/>
      <c r="DL227" s="169"/>
      <c r="DM227" s="169"/>
      <c r="DN227" s="169"/>
      <c r="DO227" s="169"/>
      <c r="DP227" s="169"/>
      <c r="DQ227" s="169"/>
      <c r="DR227" s="169"/>
      <c r="DS227" s="169"/>
      <c r="DT227" s="169"/>
      <c r="DU227" s="169"/>
      <c r="DV227" s="169"/>
      <c r="DW227" s="169"/>
      <c r="DX227" s="169"/>
      <c r="DY227" s="169"/>
      <c r="DZ227" s="169"/>
      <c r="EA227" s="169"/>
      <c r="EB227" s="169"/>
      <c r="EC227" s="169"/>
      <c r="ED227" s="169"/>
      <c r="EE227" s="169"/>
      <c r="EF227" s="169"/>
      <c r="EG227" s="169"/>
      <c r="EH227" s="169"/>
      <c r="EI227" s="169"/>
      <c r="EJ227" s="169"/>
      <c r="EK227" s="169"/>
      <c r="EL227" s="169"/>
      <c r="EM227" s="169"/>
      <c r="EN227" s="169"/>
    </row>
    <row r="228" spans="3:144" x14ac:dyDescent="0.2">
      <c r="C228" s="169"/>
      <c r="D228" s="169"/>
      <c r="E228" s="169"/>
      <c r="F228" s="169"/>
      <c r="G228" s="169"/>
      <c r="H228" s="169"/>
      <c r="I228" s="169"/>
      <c r="J228" s="169"/>
      <c r="K228" s="169"/>
      <c r="L228" s="169"/>
      <c r="M228" s="169"/>
      <c r="N228" s="169"/>
      <c r="O228" s="169"/>
      <c r="P228" s="169"/>
      <c r="Q228" s="169"/>
      <c r="R228" s="169"/>
      <c r="S228" s="169"/>
      <c r="T228" s="169"/>
      <c r="U228" s="169"/>
      <c r="V228" s="169"/>
      <c r="W228" s="169"/>
      <c r="X228" s="169"/>
      <c r="Y228" s="169"/>
      <c r="Z228" s="169"/>
      <c r="AA228" s="169"/>
      <c r="AB228" s="169"/>
      <c r="AC228" s="169"/>
      <c r="AD228" s="169"/>
      <c r="AE228" s="169"/>
      <c r="AF228" s="169"/>
      <c r="AG228" s="169"/>
      <c r="AH228" s="169"/>
      <c r="AI228" s="169"/>
      <c r="AJ228" s="169"/>
      <c r="AK228" s="169"/>
      <c r="AL228" s="169"/>
      <c r="AM228" s="169"/>
      <c r="AN228" s="169"/>
      <c r="AO228" s="169"/>
      <c r="AP228" s="169"/>
      <c r="AQ228" s="169"/>
      <c r="AR228" s="169"/>
      <c r="AS228" s="169"/>
      <c r="AT228" s="169"/>
      <c r="AU228" s="169"/>
      <c r="AV228" s="169"/>
      <c r="AW228" s="169"/>
      <c r="AX228" s="169"/>
      <c r="AY228" s="169"/>
      <c r="AZ228" s="169"/>
      <c r="BA228" s="169"/>
      <c r="BB228" s="169"/>
      <c r="BC228" s="169"/>
      <c r="BD228" s="169"/>
      <c r="BE228" s="169"/>
      <c r="BF228" s="169"/>
      <c r="BG228" s="169"/>
      <c r="BH228" s="169"/>
      <c r="BI228" s="169"/>
      <c r="BJ228" s="169"/>
      <c r="BK228" s="169"/>
      <c r="BL228" s="169"/>
      <c r="BM228" s="169"/>
      <c r="BN228" s="169"/>
      <c r="BO228" s="169"/>
      <c r="BP228" s="169"/>
      <c r="BQ228" s="169"/>
      <c r="BR228" s="169"/>
      <c r="BS228" s="169"/>
      <c r="BT228" s="169"/>
      <c r="BU228" s="169"/>
      <c r="BV228" s="169"/>
      <c r="BW228" s="169"/>
      <c r="BX228" s="169"/>
      <c r="BY228" s="169"/>
      <c r="BZ228" s="169"/>
      <c r="CA228" s="169"/>
      <c r="CB228" s="169"/>
      <c r="CC228" s="169"/>
      <c r="CD228" s="169"/>
      <c r="CE228" s="169"/>
      <c r="CF228" s="169"/>
      <c r="CG228" s="169"/>
      <c r="CH228" s="169"/>
      <c r="CI228" s="169"/>
      <c r="CJ228" s="169"/>
      <c r="CK228" s="169"/>
      <c r="CL228" s="169"/>
      <c r="CM228" s="169"/>
      <c r="CN228" s="169"/>
      <c r="CO228" s="169"/>
      <c r="CP228" s="169"/>
      <c r="CQ228" s="169"/>
      <c r="CR228" s="169"/>
      <c r="CS228" s="169"/>
      <c r="CT228" s="169"/>
      <c r="CU228" s="169"/>
      <c r="CV228" s="169"/>
      <c r="CW228" s="169"/>
      <c r="CX228" s="169"/>
      <c r="CY228" s="169"/>
      <c r="CZ228" s="169"/>
      <c r="DA228" s="169"/>
      <c r="DB228" s="169"/>
      <c r="DC228" s="169"/>
      <c r="DD228" s="169"/>
      <c r="DE228" s="169"/>
      <c r="DF228" s="169"/>
      <c r="DG228" s="169"/>
      <c r="DH228" s="169"/>
      <c r="DI228" s="169"/>
      <c r="DJ228" s="169"/>
      <c r="DK228" s="169"/>
      <c r="DL228" s="169"/>
      <c r="DM228" s="169"/>
      <c r="DN228" s="169"/>
      <c r="DO228" s="169"/>
      <c r="DP228" s="169"/>
      <c r="DQ228" s="169"/>
      <c r="DR228" s="169"/>
      <c r="DS228" s="169"/>
      <c r="DT228" s="169"/>
      <c r="DU228" s="169"/>
      <c r="DV228" s="169"/>
      <c r="DW228" s="169"/>
      <c r="DX228" s="169"/>
      <c r="DY228" s="169"/>
      <c r="DZ228" s="169"/>
      <c r="EA228" s="169"/>
      <c r="EB228" s="169"/>
      <c r="EC228" s="169"/>
      <c r="ED228" s="169"/>
      <c r="EE228" s="169"/>
      <c r="EF228" s="169"/>
      <c r="EG228" s="169"/>
      <c r="EH228" s="169"/>
      <c r="EI228" s="169"/>
      <c r="EJ228" s="169"/>
      <c r="EK228" s="169"/>
      <c r="EL228" s="169"/>
      <c r="EM228" s="169"/>
      <c r="EN228" s="169"/>
    </row>
    <row r="229" spans="3:144" x14ac:dyDescent="0.2">
      <c r="C229" s="169"/>
      <c r="D229" s="169"/>
      <c r="E229" s="169"/>
      <c r="F229" s="169"/>
      <c r="G229" s="169"/>
      <c r="H229" s="169"/>
      <c r="I229" s="169"/>
      <c r="J229" s="169"/>
      <c r="K229" s="169"/>
      <c r="L229" s="169"/>
      <c r="M229" s="169"/>
      <c r="N229" s="169"/>
      <c r="O229" s="169"/>
      <c r="P229" s="169"/>
      <c r="Q229" s="169"/>
      <c r="R229" s="169"/>
      <c r="S229" s="169"/>
      <c r="T229" s="169"/>
      <c r="U229" s="169"/>
      <c r="V229" s="169"/>
      <c r="W229" s="169"/>
      <c r="X229" s="169"/>
      <c r="Y229" s="169"/>
      <c r="Z229" s="169"/>
      <c r="AA229" s="169"/>
      <c r="AB229" s="169"/>
      <c r="AC229" s="169"/>
      <c r="AD229" s="169"/>
      <c r="AE229" s="169"/>
      <c r="AF229" s="169"/>
      <c r="AG229" s="169"/>
      <c r="AH229" s="169"/>
      <c r="AI229" s="169"/>
      <c r="AJ229" s="169"/>
      <c r="AK229" s="169"/>
      <c r="AL229" s="169"/>
      <c r="AM229" s="169"/>
      <c r="AN229" s="169"/>
      <c r="AO229" s="169"/>
      <c r="AP229" s="169"/>
      <c r="AQ229" s="169"/>
      <c r="AR229" s="169"/>
      <c r="AS229" s="169"/>
      <c r="AT229" s="169"/>
      <c r="AU229" s="169"/>
      <c r="AV229" s="169"/>
      <c r="AW229" s="169"/>
      <c r="AX229" s="169"/>
      <c r="AY229" s="169"/>
      <c r="AZ229" s="169"/>
      <c r="BA229" s="169"/>
      <c r="BB229" s="169"/>
      <c r="BC229" s="169"/>
      <c r="BD229" s="169"/>
      <c r="BE229" s="169"/>
      <c r="BF229" s="169"/>
      <c r="BG229" s="169"/>
      <c r="BH229" s="169"/>
      <c r="BI229" s="169"/>
      <c r="BJ229" s="169"/>
      <c r="BK229" s="169"/>
      <c r="BL229" s="169"/>
      <c r="BM229" s="169"/>
      <c r="BN229" s="169"/>
      <c r="BO229" s="169"/>
      <c r="BP229" s="169"/>
      <c r="BQ229" s="169"/>
      <c r="BR229" s="169"/>
      <c r="BS229" s="169"/>
      <c r="BT229" s="169"/>
      <c r="BU229" s="169"/>
      <c r="BV229" s="169"/>
      <c r="BW229" s="169"/>
      <c r="BX229" s="169"/>
      <c r="BY229" s="169"/>
      <c r="BZ229" s="169"/>
      <c r="CA229" s="169"/>
      <c r="CB229" s="169"/>
      <c r="CC229" s="169"/>
      <c r="CD229" s="169"/>
      <c r="CE229" s="169"/>
      <c r="CF229" s="169"/>
      <c r="CG229" s="169"/>
      <c r="CH229" s="169"/>
      <c r="CI229" s="169"/>
      <c r="CJ229" s="169"/>
      <c r="CK229" s="169"/>
      <c r="CL229" s="169"/>
      <c r="CM229" s="169"/>
      <c r="CN229" s="169"/>
      <c r="CO229" s="169"/>
      <c r="CP229" s="169"/>
      <c r="CQ229" s="169"/>
      <c r="CR229" s="169"/>
      <c r="CS229" s="169"/>
      <c r="CT229" s="169"/>
      <c r="CU229" s="169"/>
      <c r="CV229" s="169"/>
      <c r="CW229" s="169"/>
      <c r="CX229" s="169"/>
      <c r="CY229" s="169"/>
      <c r="CZ229" s="169"/>
      <c r="DA229" s="169"/>
      <c r="DB229" s="169"/>
      <c r="DC229" s="169"/>
      <c r="DD229" s="169"/>
      <c r="DE229" s="169"/>
      <c r="DF229" s="169"/>
      <c r="DG229" s="169"/>
      <c r="DH229" s="169"/>
      <c r="DI229" s="169"/>
      <c r="DJ229" s="169"/>
      <c r="DK229" s="169"/>
      <c r="DL229" s="169"/>
      <c r="DM229" s="169"/>
      <c r="DN229" s="169"/>
      <c r="DO229" s="169"/>
      <c r="DP229" s="169"/>
      <c r="DQ229" s="169"/>
      <c r="DR229" s="169"/>
      <c r="DS229" s="169"/>
      <c r="DT229" s="169"/>
      <c r="DU229" s="169"/>
      <c r="DV229" s="169"/>
      <c r="DW229" s="169"/>
      <c r="DX229" s="169"/>
      <c r="DY229" s="169"/>
      <c r="DZ229" s="169"/>
      <c r="EA229" s="169"/>
      <c r="EB229" s="169"/>
      <c r="EC229" s="169"/>
      <c r="ED229" s="169"/>
      <c r="EE229" s="169"/>
      <c r="EF229" s="169"/>
      <c r="EG229" s="169"/>
      <c r="EH229" s="169"/>
      <c r="EI229" s="169"/>
      <c r="EJ229" s="169"/>
      <c r="EK229" s="169"/>
      <c r="EL229" s="169"/>
      <c r="EM229" s="169"/>
      <c r="EN229" s="169"/>
    </row>
    <row r="230" spans="3:144" x14ac:dyDescent="0.2">
      <c r="C230" s="169"/>
      <c r="D230" s="169"/>
      <c r="E230" s="169"/>
      <c r="F230" s="169"/>
      <c r="G230" s="169"/>
      <c r="H230" s="169"/>
      <c r="I230" s="169"/>
      <c r="J230" s="169"/>
      <c r="K230" s="169"/>
      <c r="L230" s="169"/>
      <c r="M230" s="169"/>
      <c r="N230" s="169"/>
      <c r="O230" s="169"/>
      <c r="P230" s="169"/>
      <c r="Q230" s="169"/>
      <c r="R230" s="169"/>
      <c r="S230" s="169"/>
      <c r="T230" s="169"/>
      <c r="U230" s="169"/>
      <c r="V230" s="169"/>
      <c r="W230" s="169"/>
      <c r="X230" s="169"/>
      <c r="Y230" s="169"/>
      <c r="Z230" s="169"/>
      <c r="AA230" s="169"/>
      <c r="AB230" s="169"/>
      <c r="AC230" s="169"/>
      <c r="AD230" s="169"/>
      <c r="AE230" s="169"/>
      <c r="AF230" s="169"/>
      <c r="AG230" s="169"/>
      <c r="AH230" s="169"/>
      <c r="AI230" s="169"/>
      <c r="AJ230" s="169"/>
      <c r="AK230" s="169"/>
      <c r="AL230" s="169"/>
      <c r="AM230" s="169"/>
      <c r="AN230" s="169"/>
      <c r="AO230" s="169"/>
      <c r="AP230" s="169"/>
      <c r="AQ230" s="169"/>
      <c r="AR230" s="169"/>
      <c r="AS230" s="169"/>
      <c r="AT230" s="169"/>
      <c r="AU230" s="169"/>
      <c r="AV230" s="169"/>
      <c r="AW230" s="169"/>
      <c r="AX230" s="169"/>
      <c r="AY230" s="169"/>
      <c r="AZ230" s="169"/>
      <c r="BA230" s="169"/>
      <c r="BB230" s="169"/>
      <c r="BC230" s="169"/>
      <c r="BD230" s="169"/>
      <c r="BE230" s="169"/>
      <c r="BF230" s="169"/>
      <c r="BG230" s="169"/>
      <c r="BH230" s="169"/>
      <c r="BI230" s="169"/>
      <c r="BJ230" s="169"/>
      <c r="BK230" s="169"/>
      <c r="BL230" s="169"/>
      <c r="BM230" s="169"/>
      <c r="BN230" s="169"/>
      <c r="BO230" s="169"/>
      <c r="BP230" s="169"/>
      <c r="BQ230" s="169"/>
      <c r="BR230" s="169"/>
      <c r="BS230" s="169"/>
      <c r="BT230" s="169"/>
      <c r="BU230" s="169"/>
      <c r="BV230" s="169"/>
      <c r="BW230" s="169"/>
      <c r="BX230" s="169"/>
      <c r="BY230" s="169"/>
      <c r="BZ230" s="169"/>
      <c r="CA230" s="169"/>
      <c r="CB230" s="169"/>
      <c r="CC230" s="169"/>
      <c r="CD230" s="169"/>
      <c r="CE230" s="169"/>
      <c r="CF230" s="169"/>
      <c r="CG230" s="169"/>
      <c r="CH230" s="169"/>
      <c r="CI230" s="169"/>
      <c r="CJ230" s="169"/>
      <c r="CK230" s="169"/>
      <c r="CL230" s="169"/>
      <c r="CM230" s="169"/>
      <c r="CN230" s="169"/>
      <c r="CO230" s="169"/>
      <c r="CP230" s="169"/>
      <c r="CQ230" s="169"/>
      <c r="CR230" s="169"/>
      <c r="CS230" s="169"/>
      <c r="CT230" s="169"/>
      <c r="CU230" s="169"/>
      <c r="CV230" s="169"/>
      <c r="CW230" s="169"/>
      <c r="CX230" s="169"/>
      <c r="CY230" s="169"/>
      <c r="CZ230" s="169"/>
      <c r="DA230" s="169"/>
      <c r="DB230" s="169"/>
      <c r="DC230" s="169"/>
      <c r="DD230" s="169"/>
      <c r="DE230" s="169"/>
      <c r="DF230" s="169"/>
      <c r="DG230" s="169"/>
      <c r="DH230" s="169"/>
      <c r="DI230" s="169"/>
      <c r="DJ230" s="169"/>
      <c r="DK230" s="169"/>
      <c r="DL230" s="169"/>
      <c r="DM230" s="169"/>
      <c r="DN230" s="169"/>
      <c r="DO230" s="169"/>
      <c r="DP230" s="169"/>
      <c r="DQ230" s="169"/>
      <c r="DR230" s="169"/>
      <c r="DS230" s="169"/>
      <c r="DT230" s="169"/>
      <c r="DU230" s="169"/>
      <c r="DV230" s="169"/>
      <c r="DW230" s="169"/>
      <c r="DX230" s="169"/>
      <c r="DY230" s="169"/>
      <c r="DZ230" s="169"/>
      <c r="EA230" s="169"/>
      <c r="EB230" s="169"/>
      <c r="EC230" s="169"/>
      <c r="ED230" s="169"/>
      <c r="EE230" s="169"/>
      <c r="EF230" s="169"/>
      <c r="EG230" s="169"/>
      <c r="EH230" s="169"/>
      <c r="EI230" s="169"/>
      <c r="EJ230" s="169"/>
      <c r="EK230" s="169"/>
      <c r="EL230" s="169"/>
      <c r="EM230" s="169"/>
      <c r="EN230" s="169"/>
    </row>
    <row r="231" spans="3:144" x14ac:dyDescent="0.2">
      <c r="C231" s="169"/>
      <c r="D231" s="169"/>
      <c r="E231" s="169"/>
      <c r="F231" s="169"/>
      <c r="G231" s="169"/>
      <c r="H231" s="169"/>
      <c r="I231" s="169"/>
      <c r="J231" s="169"/>
      <c r="K231" s="169"/>
      <c r="L231" s="169"/>
      <c r="M231" s="169"/>
      <c r="N231" s="169"/>
      <c r="O231" s="169"/>
      <c r="P231" s="169"/>
      <c r="Q231" s="169"/>
      <c r="R231" s="169"/>
      <c r="S231" s="169"/>
      <c r="T231" s="169"/>
      <c r="U231" s="169"/>
      <c r="V231" s="169"/>
      <c r="W231" s="169"/>
      <c r="X231" s="169"/>
      <c r="Y231" s="169"/>
      <c r="Z231" s="169"/>
      <c r="AA231" s="169"/>
      <c r="AB231" s="169"/>
      <c r="AC231" s="169"/>
      <c r="AD231" s="169"/>
      <c r="AE231" s="169"/>
      <c r="AF231" s="169"/>
      <c r="AG231" s="169"/>
      <c r="AH231" s="169"/>
      <c r="AI231" s="169"/>
      <c r="AJ231" s="169"/>
      <c r="AK231" s="169"/>
      <c r="AL231" s="169"/>
      <c r="AM231" s="169"/>
      <c r="AN231" s="169"/>
      <c r="AO231" s="169"/>
      <c r="AP231" s="169"/>
      <c r="AQ231" s="169"/>
      <c r="AR231" s="169"/>
      <c r="AS231" s="169"/>
      <c r="AT231" s="169"/>
      <c r="AU231" s="169"/>
      <c r="AV231" s="169"/>
      <c r="AW231" s="169"/>
      <c r="AX231" s="169"/>
      <c r="AY231" s="169"/>
      <c r="AZ231" s="169"/>
      <c r="BA231" s="169"/>
      <c r="BB231" s="169"/>
      <c r="BC231" s="169"/>
      <c r="BD231" s="169"/>
      <c r="BE231" s="169"/>
      <c r="BF231" s="169"/>
      <c r="BG231" s="169"/>
      <c r="BH231" s="169"/>
      <c r="BI231" s="169"/>
      <c r="BJ231" s="169"/>
      <c r="BK231" s="169"/>
      <c r="BL231" s="169"/>
      <c r="BM231" s="169"/>
      <c r="BN231" s="169"/>
      <c r="BO231" s="169"/>
      <c r="BP231" s="169"/>
      <c r="BQ231" s="169"/>
      <c r="BR231" s="169"/>
      <c r="BS231" s="169"/>
      <c r="BT231" s="169"/>
      <c r="BU231" s="169"/>
      <c r="BV231" s="169"/>
      <c r="BW231" s="169"/>
      <c r="BX231" s="169"/>
      <c r="BY231" s="169"/>
      <c r="BZ231" s="169"/>
      <c r="CA231" s="169"/>
      <c r="CB231" s="169"/>
      <c r="CC231" s="169"/>
      <c r="CD231" s="169"/>
      <c r="CE231" s="169"/>
      <c r="CF231" s="169"/>
      <c r="CG231" s="169"/>
      <c r="CH231" s="169"/>
      <c r="CI231" s="169"/>
      <c r="CJ231" s="169"/>
      <c r="CK231" s="169"/>
      <c r="CL231" s="169"/>
      <c r="CM231" s="169"/>
      <c r="CN231" s="169"/>
      <c r="CO231" s="169"/>
      <c r="CP231" s="169"/>
      <c r="CQ231" s="169"/>
      <c r="CR231" s="169"/>
      <c r="CS231" s="169"/>
      <c r="CT231" s="169"/>
      <c r="CU231" s="169"/>
      <c r="CV231" s="169"/>
      <c r="CW231" s="169"/>
      <c r="CX231" s="169"/>
      <c r="CY231" s="169"/>
      <c r="CZ231" s="169"/>
      <c r="DA231" s="169"/>
      <c r="DB231" s="169"/>
      <c r="DC231" s="169"/>
      <c r="DD231" s="169"/>
      <c r="DE231" s="169"/>
      <c r="DF231" s="169"/>
      <c r="DG231" s="169"/>
      <c r="DH231" s="169"/>
      <c r="DI231" s="169"/>
      <c r="DJ231" s="169"/>
      <c r="DK231" s="169"/>
      <c r="DL231" s="169"/>
      <c r="DM231" s="169"/>
      <c r="DN231" s="169"/>
      <c r="DO231" s="169"/>
      <c r="DP231" s="169"/>
      <c r="DQ231" s="169"/>
      <c r="DR231" s="169"/>
      <c r="DS231" s="169"/>
      <c r="DT231" s="169"/>
      <c r="DU231" s="169"/>
      <c r="DV231" s="169"/>
      <c r="DW231" s="169"/>
      <c r="DX231" s="169"/>
      <c r="DY231" s="169"/>
      <c r="DZ231" s="169"/>
      <c r="EA231" s="169"/>
      <c r="EB231" s="169"/>
      <c r="EC231" s="169"/>
      <c r="ED231" s="169"/>
      <c r="EE231" s="169"/>
      <c r="EF231" s="169"/>
      <c r="EG231" s="169"/>
      <c r="EH231" s="169"/>
      <c r="EI231" s="169"/>
      <c r="EJ231" s="169"/>
      <c r="EK231" s="169"/>
      <c r="EL231" s="169"/>
      <c r="EM231" s="169"/>
      <c r="EN231" s="169"/>
    </row>
    <row r="232" spans="3:144" x14ac:dyDescent="0.2">
      <c r="C232" s="169"/>
      <c r="D232" s="169"/>
      <c r="E232" s="169"/>
      <c r="F232" s="169"/>
      <c r="G232" s="169"/>
      <c r="H232" s="169"/>
      <c r="I232" s="169"/>
      <c r="J232" s="169"/>
      <c r="K232" s="169"/>
      <c r="L232" s="169"/>
      <c r="M232" s="169"/>
      <c r="N232" s="169"/>
      <c r="O232" s="169"/>
      <c r="P232" s="169"/>
      <c r="Q232" s="169"/>
      <c r="R232" s="169"/>
      <c r="S232" s="169"/>
      <c r="T232" s="169"/>
      <c r="U232" s="169"/>
      <c r="V232" s="169"/>
      <c r="W232" s="169"/>
      <c r="X232" s="169"/>
      <c r="Y232" s="169"/>
      <c r="Z232" s="169"/>
      <c r="AA232" s="169"/>
      <c r="AB232" s="169"/>
      <c r="AC232" s="169"/>
      <c r="AD232" s="169"/>
      <c r="AE232" s="169"/>
      <c r="AF232" s="169"/>
      <c r="AG232" s="169"/>
      <c r="AH232" s="169"/>
      <c r="AI232" s="169"/>
      <c r="AJ232" s="169"/>
      <c r="AK232" s="169"/>
      <c r="AL232" s="169"/>
      <c r="AM232" s="169"/>
      <c r="AN232" s="169"/>
      <c r="AO232" s="169"/>
      <c r="AP232" s="169"/>
      <c r="AQ232" s="169"/>
      <c r="AR232" s="169"/>
      <c r="AS232" s="169"/>
      <c r="AT232" s="169"/>
      <c r="AU232" s="169"/>
      <c r="AV232" s="169"/>
      <c r="AW232" s="169"/>
      <c r="AX232" s="169"/>
      <c r="AY232" s="169"/>
      <c r="AZ232" s="169"/>
      <c r="BA232" s="169"/>
      <c r="BB232" s="169"/>
      <c r="BC232" s="169"/>
      <c r="BD232" s="169"/>
      <c r="BE232" s="169"/>
      <c r="BF232" s="169"/>
      <c r="BG232" s="169"/>
      <c r="BH232" s="169"/>
      <c r="BI232" s="169"/>
      <c r="BJ232" s="169"/>
      <c r="BK232" s="169"/>
      <c r="BL232" s="169"/>
      <c r="BM232" s="169"/>
      <c r="BN232" s="169"/>
      <c r="BO232" s="169"/>
      <c r="BP232" s="169"/>
      <c r="BQ232" s="169"/>
      <c r="BR232" s="169"/>
      <c r="BS232" s="169"/>
      <c r="BT232" s="169"/>
      <c r="BU232" s="169"/>
      <c r="BV232" s="169"/>
      <c r="BW232" s="169"/>
      <c r="BX232" s="169"/>
      <c r="BY232" s="169"/>
      <c r="BZ232" s="169"/>
      <c r="CA232" s="169"/>
      <c r="CB232" s="169"/>
      <c r="CC232" s="169"/>
      <c r="CD232" s="169"/>
      <c r="CE232" s="169"/>
      <c r="CF232" s="169"/>
      <c r="CG232" s="169"/>
      <c r="CH232" s="169"/>
      <c r="CI232" s="169"/>
      <c r="CJ232" s="169"/>
      <c r="CK232" s="169"/>
      <c r="CL232" s="169"/>
      <c r="CM232" s="169"/>
      <c r="CN232" s="169"/>
      <c r="CO232" s="169"/>
      <c r="CP232" s="169"/>
      <c r="CQ232" s="169"/>
      <c r="CR232" s="169"/>
      <c r="CS232" s="169"/>
      <c r="CT232" s="169"/>
      <c r="CU232" s="169"/>
      <c r="CV232" s="169"/>
      <c r="CW232" s="169"/>
      <c r="CX232" s="169"/>
      <c r="CY232" s="169"/>
      <c r="CZ232" s="169"/>
      <c r="DA232" s="169"/>
      <c r="DB232" s="169"/>
      <c r="DC232" s="169"/>
      <c r="DD232" s="169"/>
      <c r="DE232" s="169"/>
      <c r="DF232" s="169"/>
      <c r="DG232" s="169"/>
      <c r="DH232" s="169"/>
      <c r="DI232" s="169"/>
      <c r="DJ232" s="169"/>
      <c r="DK232" s="169"/>
      <c r="DL232" s="169"/>
      <c r="DM232" s="169"/>
      <c r="DN232" s="169"/>
      <c r="DO232" s="169"/>
      <c r="DP232" s="169"/>
      <c r="DQ232" s="169"/>
      <c r="DR232" s="169"/>
      <c r="DS232" s="169"/>
      <c r="DT232" s="169"/>
      <c r="DU232" s="169"/>
      <c r="DV232" s="169"/>
      <c r="DW232" s="169"/>
      <c r="DX232" s="169"/>
      <c r="DY232" s="169"/>
      <c r="DZ232" s="169"/>
      <c r="EA232" s="169"/>
      <c r="EB232" s="169"/>
      <c r="EC232" s="169"/>
      <c r="ED232" s="169"/>
      <c r="EE232" s="169"/>
      <c r="EF232" s="169"/>
      <c r="EG232" s="169"/>
      <c r="EH232" s="169"/>
      <c r="EI232" s="169"/>
      <c r="EJ232" s="169"/>
      <c r="EK232" s="169"/>
      <c r="EL232" s="169"/>
      <c r="EM232" s="169"/>
      <c r="EN232" s="169"/>
    </row>
    <row r="233" spans="3:144" x14ac:dyDescent="0.2">
      <c r="C233" s="169"/>
      <c r="D233" s="169"/>
      <c r="E233" s="169"/>
      <c r="F233" s="169"/>
      <c r="G233" s="169"/>
      <c r="H233" s="169"/>
      <c r="I233" s="169"/>
      <c r="J233" s="169"/>
      <c r="K233" s="169"/>
      <c r="L233" s="169"/>
      <c r="M233" s="169"/>
      <c r="N233" s="169"/>
      <c r="O233" s="169"/>
      <c r="P233" s="169"/>
      <c r="Q233" s="169"/>
      <c r="R233" s="169"/>
      <c r="S233" s="169"/>
      <c r="T233" s="169"/>
      <c r="U233" s="169"/>
      <c r="V233" s="169"/>
      <c r="W233" s="169"/>
      <c r="X233" s="169"/>
      <c r="Y233" s="169"/>
      <c r="Z233" s="169"/>
      <c r="AA233" s="169"/>
      <c r="AB233" s="169"/>
      <c r="AC233" s="169"/>
      <c r="AD233" s="169"/>
      <c r="AE233" s="169"/>
      <c r="AF233" s="169"/>
      <c r="AG233" s="169"/>
      <c r="AH233" s="169"/>
      <c r="AI233" s="169"/>
      <c r="AJ233" s="169"/>
      <c r="AK233" s="169"/>
      <c r="AL233" s="169"/>
      <c r="AM233" s="169"/>
      <c r="AN233" s="169"/>
      <c r="AO233" s="169"/>
      <c r="AP233" s="169"/>
      <c r="AQ233" s="169"/>
      <c r="AR233" s="169"/>
      <c r="AS233" s="169"/>
      <c r="AT233" s="169"/>
      <c r="AU233" s="169"/>
      <c r="AV233" s="169"/>
      <c r="AW233" s="169"/>
      <c r="AX233" s="169"/>
      <c r="AY233" s="169"/>
      <c r="AZ233" s="169"/>
      <c r="BA233" s="169"/>
      <c r="BB233" s="169"/>
      <c r="BC233" s="169"/>
      <c r="BD233" s="169"/>
      <c r="BE233" s="169"/>
      <c r="BF233" s="169"/>
      <c r="BG233" s="169"/>
      <c r="BH233" s="169"/>
      <c r="BI233" s="169"/>
      <c r="BJ233" s="169"/>
      <c r="BK233" s="169"/>
      <c r="BL233" s="169"/>
      <c r="BM233" s="169"/>
      <c r="BN233" s="169"/>
      <c r="BO233" s="169"/>
      <c r="BP233" s="169"/>
      <c r="BQ233" s="169"/>
      <c r="BR233" s="169"/>
      <c r="BS233" s="169"/>
      <c r="BT233" s="169"/>
      <c r="BU233" s="169"/>
      <c r="BV233" s="169"/>
      <c r="BW233" s="169"/>
      <c r="BX233" s="169"/>
      <c r="BY233" s="169"/>
      <c r="BZ233" s="169"/>
      <c r="CA233" s="169"/>
      <c r="CB233" s="169"/>
      <c r="CC233" s="169"/>
      <c r="CD233" s="169"/>
      <c r="CE233" s="169"/>
      <c r="CF233" s="169"/>
      <c r="CG233" s="169"/>
      <c r="CH233" s="169"/>
      <c r="CI233" s="169"/>
      <c r="CJ233" s="169"/>
      <c r="CK233" s="169"/>
      <c r="CL233" s="169"/>
      <c r="CM233" s="169"/>
      <c r="CN233" s="169"/>
      <c r="CO233" s="169"/>
      <c r="CP233" s="169"/>
      <c r="CQ233" s="169"/>
      <c r="CR233" s="169"/>
      <c r="CS233" s="169"/>
      <c r="CT233" s="169"/>
      <c r="CU233" s="169"/>
      <c r="CV233" s="169"/>
      <c r="CW233" s="169"/>
      <c r="CX233" s="169"/>
      <c r="CY233" s="169"/>
      <c r="CZ233" s="169"/>
      <c r="DA233" s="169"/>
      <c r="DB233" s="169"/>
      <c r="DC233" s="169"/>
      <c r="DD233" s="169"/>
      <c r="DE233" s="169"/>
      <c r="DF233" s="169"/>
      <c r="DG233" s="169"/>
      <c r="DH233" s="169"/>
      <c r="DI233" s="169"/>
      <c r="DJ233" s="169"/>
      <c r="DK233" s="169"/>
      <c r="DL233" s="169"/>
      <c r="DM233" s="169"/>
      <c r="DN233" s="169"/>
      <c r="DO233" s="169"/>
      <c r="DP233" s="169"/>
      <c r="DQ233" s="169"/>
      <c r="DR233" s="169"/>
      <c r="DS233" s="169"/>
      <c r="DT233" s="169"/>
      <c r="DU233" s="169"/>
      <c r="DV233" s="169"/>
      <c r="DW233" s="169"/>
      <c r="DX233" s="169"/>
      <c r="DY233" s="169"/>
      <c r="DZ233" s="169"/>
      <c r="EA233" s="169"/>
      <c r="EB233" s="169"/>
      <c r="EC233" s="169"/>
      <c r="ED233" s="169"/>
      <c r="EE233" s="169"/>
      <c r="EF233" s="169"/>
      <c r="EG233" s="169"/>
      <c r="EH233" s="169"/>
      <c r="EI233" s="169"/>
      <c r="EJ233" s="169"/>
      <c r="EK233" s="169"/>
      <c r="EL233" s="169"/>
      <c r="EM233" s="169"/>
      <c r="EN233" s="169"/>
    </row>
    <row r="234" spans="3:144" x14ac:dyDescent="0.2">
      <c r="C234" s="169"/>
      <c r="D234" s="169"/>
      <c r="E234" s="169"/>
      <c r="F234" s="169"/>
      <c r="G234" s="169"/>
      <c r="H234" s="169"/>
      <c r="I234" s="169"/>
      <c r="J234" s="169"/>
      <c r="K234" s="169"/>
      <c r="L234" s="169"/>
      <c r="M234" s="169"/>
      <c r="N234" s="169"/>
      <c r="O234" s="169"/>
      <c r="P234" s="169"/>
      <c r="Q234" s="169"/>
      <c r="R234" s="169"/>
      <c r="S234" s="169"/>
      <c r="T234" s="169"/>
      <c r="U234" s="169"/>
      <c r="V234" s="169"/>
      <c r="W234" s="169"/>
      <c r="X234" s="169"/>
      <c r="Y234" s="169"/>
      <c r="Z234" s="169"/>
      <c r="AA234" s="169"/>
      <c r="AB234" s="169"/>
      <c r="AC234" s="169"/>
      <c r="AD234" s="169"/>
      <c r="AE234" s="169"/>
      <c r="AF234" s="169"/>
      <c r="AG234" s="169"/>
      <c r="AH234" s="169"/>
      <c r="AI234" s="169"/>
      <c r="AJ234" s="169"/>
      <c r="AK234" s="169"/>
      <c r="AL234" s="169"/>
      <c r="AM234" s="169"/>
      <c r="AN234" s="169"/>
      <c r="AO234" s="169"/>
      <c r="AP234" s="169"/>
      <c r="AQ234" s="169"/>
      <c r="AR234" s="169"/>
      <c r="AS234" s="169"/>
      <c r="AT234" s="169"/>
      <c r="AU234" s="169"/>
      <c r="AV234" s="169"/>
      <c r="AW234" s="169"/>
      <c r="AX234" s="169"/>
      <c r="AY234" s="169"/>
      <c r="AZ234" s="169"/>
      <c r="BA234" s="169"/>
      <c r="BB234" s="169"/>
      <c r="BC234" s="169"/>
      <c r="BD234" s="169"/>
      <c r="BE234" s="169"/>
      <c r="BF234" s="169"/>
      <c r="BG234" s="169"/>
      <c r="BH234" s="169"/>
      <c r="BI234" s="169"/>
      <c r="BJ234" s="169"/>
      <c r="BK234" s="169"/>
      <c r="BL234" s="169"/>
      <c r="BM234" s="169"/>
      <c r="BN234" s="169"/>
      <c r="BO234" s="169"/>
      <c r="BP234" s="169"/>
      <c r="BQ234" s="169"/>
      <c r="BR234" s="169"/>
      <c r="BS234" s="169"/>
      <c r="BT234" s="169"/>
      <c r="BU234" s="169"/>
      <c r="BV234" s="169"/>
      <c r="BW234" s="169"/>
      <c r="BX234" s="169"/>
      <c r="BY234" s="169"/>
      <c r="BZ234" s="169"/>
      <c r="CA234" s="169"/>
      <c r="CB234" s="169"/>
      <c r="CC234" s="169"/>
      <c r="CD234" s="169"/>
      <c r="CE234" s="169"/>
      <c r="CF234" s="169"/>
      <c r="CG234" s="169"/>
      <c r="CH234" s="169"/>
      <c r="CI234" s="169"/>
      <c r="CJ234" s="169"/>
      <c r="CK234" s="169"/>
      <c r="CL234" s="169"/>
      <c r="CM234" s="169"/>
      <c r="CN234" s="169"/>
      <c r="CO234" s="169"/>
      <c r="CP234" s="169"/>
      <c r="CQ234" s="169"/>
      <c r="CR234" s="169"/>
      <c r="CS234" s="169"/>
      <c r="CT234" s="169"/>
      <c r="CU234" s="169"/>
      <c r="CV234" s="169"/>
      <c r="CW234" s="169"/>
      <c r="CX234" s="169"/>
      <c r="CY234" s="169"/>
      <c r="CZ234" s="169"/>
      <c r="DA234" s="169"/>
      <c r="DB234" s="169"/>
      <c r="DC234" s="169"/>
      <c r="DD234" s="169"/>
      <c r="DE234" s="169"/>
      <c r="DF234" s="169"/>
      <c r="DG234" s="169"/>
      <c r="DH234" s="169"/>
      <c r="DI234" s="169"/>
      <c r="DJ234" s="169"/>
      <c r="DK234" s="169"/>
      <c r="DL234" s="169"/>
      <c r="DM234" s="169"/>
      <c r="DN234" s="169"/>
      <c r="DO234" s="169"/>
      <c r="DP234" s="169"/>
      <c r="DQ234" s="169"/>
      <c r="DR234" s="169"/>
      <c r="DS234" s="169"/>
      <c r="DT234" s="169"/>
      <c r="DU234" s="169"/>
      <c r="DV234" s="169"/>
      <c r="DW234" s="169"/>
      <c r="DX234" s="169"/>
      <c r="DY234" s="169"/>
      <c r="DZ234" s="169"/>
      <c r="EA234" s="169"/>
      <c r="EB234" s="169"/>
      <c r="EC234" s="169"/>
      <c r="ED234" s="169"/>
      <c r="EE234" s="169"/>
      <c r="EF234" s="169"/>
      <c r="EG234" s="169"/>
      <c r="EH234" s="169"/>
      <c r="EI234" s="169"/>
      <c r="EJ234" s="169"/>
      <c r="EK234" s="169"/>
      <c r="EL234" s="169"/>
      <c r="EM234" s="169"/>
      <c r="EN234" s="169"/>
    </row>
    <row r="235" spans="3:144" x14ac:dyDescent="0.2">
      <c r="C235" s="169"/>
      <c r="D235" s="169"/>
      <c r="E235" s="169"/>
      <c r="F235" s="169"/>
      <c r="G235" s="169"/>
      <c r="H235" s="169"/>
      <c r="I235" s="169"/>
      <c r="J235" s="169"/>
      <c r="K235" s="169"/>
      <c r="L235" s="169"/>
      <c r="M235" s="169"/>
      <c r="N235" s="169"/>
      <c r="O235" s="169"/>
      <c r="P235" s="169"/>
      <c r="Q235" s="169"/>
      <c r="R235" s="169"/>
      <c r="S235" s="169"/>
      <c r="T235" s="169"/>
      <c r="U235" s="169"/>
      <c r="V235" s="169"/>
      <c r="W235" s="169"/>
      <c r="X235" s="169"/>
      <c r="Y235" s="169"/>
      <c r="Z235" s="169"/>
      <c r="AA235" s="169"/>
      <c r="AB235" s="169"/>
      <c r="AC235" s="169"/>
      <c r="AD235" s="169"/>
      <c r="AE235" s="169"/>
      <c r="AF235" s="169"/>
      <c r="AG235" s="169"/>
      <c r="AH235" s="169"/>
      <c r="AI235" s="169"/>
      <c r="AJ235" s="169"/>
      <c r="AK235" s="169"/>
      <c r="AL235" s="169"/>
      <c r="AM235" s="169"/>
      <c r="AN235" s="169"/>
      <c r="AO235" s="169"/>
      <c r="AP235" s="169"/>
      <c r="AQ235" s="169"/>
      <c r="AR235" s="169"/>
      <c r="AS235" s="169"/>
      <c r="AT235" s="169"/>
      <c r="AU235" s="169"/>
      <c r="AV235" s="169"/>
      <c r="AW235" s="169"/>
      <c r="AX235" s="169"/>
      <c r="AY235" s="169"/>
      <c r="AZ235" s="169"/>
      <c r="BA235" s="169"/>
      <c r="BB235" s="169"/>
      <c r="BC235" s="169"/>
      <c r="BD235" s="169"/>
      <c r="BE235" s="169"/>
      <c r="BF235" s="169"/>
      <c r="BG235" s="169"/>
      <c r="BH235" s="169"/>
      <c r="BI235" s="169"/>
      <c r="BJ235" s="169"/>
      <c r="BK235" s="169"/>
      <c r="BL235" s="169"/>
      <c r="BM235" s="169"/>
      <c r="BN235" s="169"/>
      <c r="BO235" s="169"/>
      <c r="BP235" s="169"/>
      <c r="BQ235" s="169"/>
      <c r="BR235" s="169"/>
      <c r="BS235" s="169"/>
      <c r="BT235" s="169"/>
      <c r="BU235" s="169"/>
      <c r="BV235" s="169"/>
      <c r="BW235" s="169"/>
      <c r="BX235" s="169"/>
      <c r="BY235" s="169"/>
      <c r="BZ235" s="169"/>
      <c r="CA235" s="169"/>
      <c r="CB235" s="169"/>
      <c r="CC235" s="169"/>
      <c r="CD235" s="169"/>
      <c r="CE235" s="169"/>
      <c r="CF235" s="169"/>
      <c r="CG235" s="169"/>
      <c r="CH235" s="169"/>
      <c r="CI235" s="169"/>
      <c r="CJ235" s="169"/>
      <c r="CK235" s="169"/>
      <c r="CL235" s="169"/>
      <c r="CM235" s="169"/>
      <c r="CN235" s="169"/>
      <c r="CO235" s="169"/>
      <c r="CP235" s="169"/>
      <c r="CQ235" s="169"/>
      <c r="CR235" s="169"/>
      <c r="CS235" s="169"/>
      <c r="CT235" s="169"/>
      <c r="CU235" s="169"/>
      <c r="CV235" s="169"/>
      <c r="CW235" s="169"/>
      <c r="CX235" s="169"/>
      <c r="CY235" s="169"/>
      <c r="CZ235" s="169"/>
      <c r="DA235" s="169"/>
      <c r="DB235" s="169"/>
      <c r="DC235" s="169"/>
      <c r="DD235" s="169"/>
      <c r="DE235" s="169"/>
      <c r="DF235" s="169"/>
      <c r="DG235" s="169"/>
      <c r="DH235" s="169"/>
      <c r="DI235" s="169"/>
      <c r="DJ235" s="169"/>
      <c r="DK235" s="169"/>
      <c r="DL235" s="169"/>
      <c r="DM235" s="169"/>
      <c r="DN235" s="169"/>
      <c r="DO235" s="169"/>
      <c r="DP235" s="169"/>
      <c r="DQ235" s="169"/>
      <c r="DR235" s="169"/>
      <c r="DS235" s="169"/>
      <c r="DT235" s="169"/>
      <c r="DU235" s="169"/>
      <c r="DV235" s="169"/>
      <c r="DW235" s="169"/>
      <c r="DX235" s="169"/>
      <c r="DY235" s="169"/>
      <c r="DZ235" s="169"/>
      <c r="EA235" s="169"/>
      <c r="EB235" s="169"/>
      <c r="EC235" s="169"/>
      <c r="ED235" s="169"/>
      <c r="EE235" s="169"/>
      <c r="EF235" s="169"/>
      <c r="EG235" s="169"/>
      <c r="EH235" s="169"/>
      <c r="EI235" s="169"/>
      <c r="EJ235" s="169"/>
      <c r="EK235" s="169"/>
      <c r="EL235" s="169"/>
      <c r="EM235" s="169"/>
      <c r="EN235" s="169"/>
    </row>
    <row r="236" spans="3:144" x14ac:dyDescent="0.2">
      <c r="C236" s="169"/>
      <c r="D236" s="169"/>
      <c r="E236" s="169"/>
      <c r="F236" s="169"/>
      <c r="G236" s="169"/>
      <c r="H236" s="169"/>
      <c r="I236" s="169"/>
      <c r="J236" s="169"/>
      <c r="K236" s="169"/>
      <c r="L236" s="169"/>
      <c r="M236" s="169"/>
      <c r="N236" s="169"/>
      <c r="O236" s="169"/>
      <c r="P236" s="169"/>
      <c r="Q236" s="169"/>
      <c r="R236" s="169"/>
      <c r="S236" s="169"/>
      <c r="T236" s="169"/>
      <c r="U236" s="169"/>
      <c r="V236" s="169"/>
      <c r="W236" s="169"/>
      <c r="X236" s="169"/>
      <c r="Y236" s="169"/>
      <c r="Z236" s="169"/>
      <c r="AA236" s="169"/>
      <c r="AB236" s="169"/>
      <c r="AC236" s="169"/>
      <c r="AD236" s="169"/>
      <c r="AE236" s="169"/>
      <c r="AF236" s="169"/>
      <c r="AG236" s="169"/>
      <c r="AH236" s="169"/>
      <c r="AI236" s="169"/>
      <c r="AJ236" s="169"/>
      <c r="AK236" s="169"/>
      <c r="AL236" s="169"/>
      <c r="AM236" s="169"/>
      <c r="AN236" s="169"/>
      <c r="AO236" s="169"/>
      <c r="AP236" s="169"/>
      <c r="AQ236" s="169"/>
      <c r="AR236" s="169"/>
      <c r="AS236" s="169"/>
      <c r="AT236" s="169"/>
      <c r="AU236" s="169"/>
      <c r="AV236" s="169"/>
      <c r="AW236" s="169"/>
      <c r="AX236" s="169"/>
      <c r="AY236" s="169"/>
      <c r="AZ236" s="169"/>
      <c r="BA236" s="169"/>
      <c r="BB236" s="169"/>
      <c r="BC236" s="169"/>
      <c r="BD236" s="169"/>
      <c r="BE236" s="169"/>
      <c r="BF236" s="169"/>
      <c r="BG236" s="169"/>
      <c r="BH236" s="169"/>
      <c r="BI236" s="169"/>
      <c r="BJ236" s="169"/>
      <c r="BK236" s="169"/>
      <c r="BL236" s="169"/>
      <c r="BM236" s="169"/>
      <c r="BN236" s="169"/>
      <c r="BO236" s="169"/>
      <c r="BP236" s="169"/>
      <c r="BQ236" s="169"/>
      <c r="BR236" s="169"/>
      <c r="BS236" s="169"/>
      <c r="BT236" s="169"/>
      <c r="BU236" s="169"/>
      <c r="BV236" s="169"/>
      <c r="BW236" s="169"/>
      <c r="BX236" s="169"/>
      <c r="BY236" s="169"/>
      <c r="BZ236" s="169"/>
      <c r="CA236" s="169"/>
      <c r="CB236" s="169"/>
      <c r="CC236" s="169"/>
      <c r="CD236" s="169"/>
      <c r="CE236" s="169"/>
      <c r="CF236" s="169"/>
      <c r="CG236" s="169"/>
      <c r="CH236" s="169"/>
      <c r="CI236" s="169"/>
      <c r="CJ236" s="169"/>
      <c r="CK236" s="169"/>
      <c r="CL236" s="169"/>
      <c r="CM236" s="169"/>
      <c r="CN236" s="169"/>
      <c r="CO236" s="169"/>
      <c r="CP236" s="169"/>
      <c r="CQ236" s="169"/>
      <c r="CR236" s="169"/>
      <c r="CS236" s="169"/>
      <c r="CT236" s="169"/>
      <c r="CU236" s="169"/>
      <c r="CV236" s="169"/>
      <c r="CW236" s="169"/>
      <c r="CX236" s="169"/>
      <c r="CY236" s="169"/>
      <c r="CZ236" s="169"/>
      <c r="DA236" s="169"/>
      <c r="DB236" s="169"/>
      <c r="DC236" s="169"/>
      <c r="DD236" s="169"/>
      <c r="DE236" s="169"/>
      <c r="DF236" s="169"/>
      <c r="DG236" s="169"/>
      <c r="DH236" s="169"/>
      <c r="DI236" s="169"/>
      <c r="DJ236" s="169"/>
      <c r="DK236" s="169"/>
      <c r="DL236" s="169"/>
      <c r="DM236" s="169"/>
      <c r="DN236" s="169"/>
      <c r="DO236" s="169"/>
      <c r="DP236" s="169"/>
      <c r="DQ236" s="169"/>
      <c r="DR236" s="169"/>
      <c r="DS236" s="169"/>
      <c r="DT236" s="169"/>
      <c r="DU236" s="169"/>
      <c r="DV236" s="169"/>
      <c r="DW236" s="169"/>
      <c r="DX236" s="169"/>
      <c r="DY236" s="169"/>
      <c r="DZ236" s="169"/>
      <c r="EA236" s="169"/>
      <c r="EB236" s="169"/>
      <c r="EC236" s="169"/>
      <c r="ED236" s="169"/>
      <c r="EE236" s="169"/>
      <c r="EF236" s="169"/>
      <c r="EG236" s="169"/>
      <c r="EH236" s="169"/>
      <c r="EI236" s="169"/>
      <c r="EJ236" s="169"/>
      <c r="EK236" s="169"/>
      <c r="EL236" s="169"/>
      <c r="EM236" s="169"/>
      <c r="EN236" s="169"/>
    </row>
    <row r="237" spans="3:144" x14ac:dyDescent="0.2">
      <c r="C237" s="169"/>
      <c r="D237" s="169"/>
      <c r="E237" s="169"/>
      <c r="F237" s="169"/>
      <c r="G237" s="169"/>
      <c r="H237" s="169"/>
      <c r="I237" s="169"/>
      <c r="J237" s="169"/>
      <c r="K237" s="169"/>
      <c r="L237" s="169"/>
      <c r="M237" s="169"/>
      <c r="N237" s="169"/>
      <c r="O237" s="169"/>
      <c r="P237" s="169"/>
      <c r="Q237" s="169"/>
      <c r="R237" s="169"/>
      <c r="S237" s="169"/>
      <c r="T237" s="169"/>
      <c r="U237" s="169"/>
      <c r="V237" s="169"/>
      <c r="W237" s="169"/>
      <c r="X237" s="169"/>
      <c r="Y237" s="169"/>
      <c r="Z237" s="169"/>
      <c r="AA237" s="169"/>
      <c r="AB237" s="169"/>
      <c r="AC237" s="169"/>
      <c r="AD237" s="169"/>
      <c r="AE237" s="169"/>
      <c r="AF237" s="169"/>
      <c r="AG237" s="169"/>
      <c r="AH237" s="169"/>
      <c r="AI237" s="169"/>
      <c r="AJ237" s="169"/>
      <c r="AK237" s="169"/>
      <c r="AL237" s="169"/>
      <c r="AM237" s="169"/>
      <c r="AN237" s="169"/>
      <c r="AO237" s="169"/>
      <c r="AP237" s="169"/>
      <c r="AQ237" s="169"/>
      <c r="AR237" s="169"/>
      <c r="AS237" s="169"/>
      <c r="AT237" s="169"/>
      <c r="AU237" s="169"/>
      <c r="AV237" s="169"/>
      <c r="AW237" s="169"/>
      <c r="AX237" s="169"/>
      <c r="AY237" s="169"/>
      <c r="AZ237" s="169"/>
      <c r="BA237" s="169"/>
      <c r="BB237" s="169"/>
      <c r="BC237" s="169"/>
      <c r="BD237" s="169"/>
      <c r="BE237" s="169"/>
      <c r="BF237" s="169"/>
      <c r="BG237" s="169"/>
      <c r="BH237" s="169"/>
      <c r="BI237" s="169"/>
      <c r="BJ237" s="169"/>
      <c r="BK237" s="169"/>
      <c r="BL237" s="169"/>
      <c r="BM237" s="169"/>
      <c r="BN237" s="169"/>
      <c r="BO237" s="169"/>
      <c r="BP237" s="169"/>
      <c r="BQ237" s="169"/>
      <c r="BR237" s="169"/>
      <c r="BS237" s="169"/>
      <c r="BT237" s="169"/>
      <c r="BU237" s="169"/>
      <c r="BV237" s="169"/>
      <c r="BW237" s="169"/>
      <c r="BX237" s="169"/>
      <c r="BY237" s="169"/>
      <c r="BZ237" s="169"/>
      <c r="CA237" s="169"/>
      <c r="CB237" s="169"/>
      <c r="CC237" s="169"/>
      <c r="CD237" s="169"/>
      <c r="CE237" s="169"/>
      <c r="CF237" s="169"/>
      <c r="CG237" s="169"/>
      <c r="CH237" s="169"/>
      <c r="CI237" s="169"/>
      <c r="CJ237" s="169"/>
      <c r="CK237" s="169"/>
      <c r="CL237" s="169"/>
      <c r="CM237" s="169"/>
      <c r="CN237" s="169"/>
      <c r="CO237" s="169"/>
      <c r="CP237" s="169"/>
      <c r="CQ237" s="169"/>
      <c r="CR237" s="169"/>
      <c r="CS237" s="169"/>
      <c r="CT237" s="169"/>
      <c r="CU237" s="169"/>
      <c r="CV237" s="169"/>
      <c r="CW237" s="169"/>
      <c r="CX237" s="169"/>
      <c r="CY237" s="169"/>
      <c r="CZ237" s="169"/>
      <c r="DA237" s="169"/>
      <c r="DB237" s="169"/>
      <c r="DC237" s="169"/>
      <c r="DD237" s="169"/>
      <c r="DE237" s="169"/>
      <c r="DF237" s="169"/>
      <c r="DG237" s="169"/>
      <c r="DH237" s="169"/>
      <c r="DI237" s="169"/>
      <c r="DJ237" s="169"/>
      <c r="DK237" s="169"/>
      <c r="DL237" s="169"/>
      <c r="DM237" s="169"/>
      <c r="DN237" s="169"/>
      <c r="DO237" s="169"/>
      <c r="DP237" s="169"/>
      <c r="DQ237" s="169"/>
      <c r="DR237" s="169"/>
      <c r="DS237" s="169"/>
      <c r="DT237" s="169"/>
      <c r="DU237" s="169"/>
      <c r="DV237" s="169"/>
      <c r="DW237" s="169"/>
      <c r="DX237" s="169"/>
      <c r="DY237" s="169"/>
      <c r="DZ237" s="169"/>
      <c r="EA237" s="169"/>
      <c r="EB237" s="169"/>
      <c r="EC237" s="169"/>
      <c r="ED237" s="169"/>
      <c r="EE237" s="169"/>
      <c r="EF237" s="169"/>
      <c r="EG237" s="169"/>
      <c r="EH237" s="169"/>
      <c r="EI237" s="169"/>
      <c r="EJ237" s="169"/>
      <c r="EK237" s="169"/>
      <c r="EL237" s="169"/>
      <c r="EM237" s="169"/>
      <c r="EN237" s="169"/>
    </row>
    <row r="238" spans="3:144" x14ac:dyDescent="0.2">
      <c r="C238" s="169"/>
      <c r="D238" s="169"/>
      <c r="E238" s="169"/>
      <c r="F238" s="169"/>
      <c r="G238" s="169"/>
      <c r="H238" s="169"/>
      <c r="I238" s="169"/>
      <c r="J238" s="169"/>
      <c r="K238" s="169"/>
      <c r="L238" s="169"/>
      <c r="M238" s="169"/>
      <c r="N238" s="169"/>
      <c r="O238" s="169"/>
      <c r="P238" s="169"/>
      <c r="Q238" s="169"/>
      <c r="R238" s="169"/>
      <c r="S238" s="169"/>
      <c r="T238" s="169"/>
      <c r="U238" s="169"/>
      <c r="V238" s="169"/>
      <c r="W238" s="169"/>
      <c r="X238" s="169"/>
      <c r="Y238" s="169"/>
      <c r="Z238" s="169"/>
      <c r="AA238" s="169"/>
      <c r="AB238" s="169"/>
      <c r="AC238" s="169"/>
      <c r="AD238" s="169"/>
      <c r="AE238" s="169"/>
      <c r="AF238" s="169"/>
      <c r="AG238" s="169"/>
      <c r="AH238" s="169"/>
      <c r="AI238" s="169"/>
      <c r="AJ238" s="169"/>
      <c r="AK238" s="169"/>
      <c r="AL238" s="169"/>
      <c r="AM238" s="169"/>
      <c r="AN238" s="169"/>
      <c r="AO238" s="169"/>
      <c r="AP238" s="169"/>
      <c r="AQ238" s="169"/>
      <c r="AR238" s="169"/>
      <c r="AS238" s="169"/>
      <c r="AT238" s="169"/>
      <c r="AU238" s="169"/>
      <c r="AV238" s="169"/>
      <c r="AW238" s="169"/>
      <c r="AX238" s="169"/>
      <c r="AY238" s="169"/>
      <c r="AZ238" s="169"/>
      <c r="BA238" s="169"/>
      <c r="BB238" s="169"/>
      <c r="BC238" s="169"/>
      <c r="BD238" s="169"/>
      <c r="BE238" s="169"/>
      <c r="BF238" s="169"/>
      <c r="BG238" s="169"/>
      <c r="BH238" s="169"/>
      <c r="BI238" s="169"/>
      <c r="BJ238" s="169"/>
      <c r="BK238" s="169"/>
      <c r="BL238" s="169"/>
      <c r="BM238" s="169"/>
      <c r="BN238" s="169"/>
      <c r="BO238" s="169"/>
      <c r="BP238" s="169"/>
      <c r="BQ238" s="169"/>
      <c r="BR238" s="169"/>
      <c r="BS238" s="169"/>
      <c r="BT238" s="169"/>
      <c r="BU238" s="169"/>
      <c r="BV238" s="169"/>
      <c r="BW238" s="169"/>
      <c r="BX238" s="169"/>
      <c r="BY238" s="169"/>
      <c r="BZ238" s="169"/>
      <c r="CA238" s="169"/>
      <c r="CB238" s="169"/>
      <c r="CC238" s="169"/>
      <c r="CD238" s="169"/>
      <c r="CE238" s="169"/>
      <c r="CF238" s="169"/>
      <c r="CG238" s="169"/>
      <c r="CH238" s="169"/>
      <c r="CI238" s="169"/>
      <c r="CJ238" s="169"/>
      <c r="CK238" s="169"/>
      <c r="CL238" s="169"/>
      <c r="CM238" s="169"/>
      <c r="CN238" s="169"/>
      <c r="CO238" s="169"/>
      <c r="CP238" s="169"/>
      <c r="CQ238" s="169"/>
      <c r="CR238" s="169"/>
      <c r="CS238" s="169"/>
      <c r="CT238" s="169"/>
      <c r="CU238" s="169"/>
      <c r="CV238" s="169"/>
      <c r="CW238" s="169"/>
      <c r="CX238" s="169"/>
      <c r="CY238" s="169"/>
      <c r="CZ238" s="169"/>
      <c r="DA238" s="169"/>
      <c r="DB238" s="169"/>
      <c r="DC238" s="169"/>
      <c r="DD238" s="169"/>
      <c r="DE238" s="169"/>
      <c r="DF238" s="169"/>
      <c r="DG238" s="169"/>
      <c r="DH238" s="169"/>
      <c r="DI238" s="169"/>
      <c r="DJ238" s="169"/>
      <c r="DK238" s="169"/>
      <c r="DL238" s="169"/>
      <c r="DM238" s="169"/>
      <c r="DN238" s="169"/>
      <c r="DO238" s="169"/>
      <c r="DP238" s="169"/>
      <c r="DQ238" s="169"/>
      <c r="DR238" s="169"/>
      <c r="DS238" s="169"/>
      <c r="DT238" s="169"/>
      <c r="DU238" s="169"/>
      <c r="DV238" s="169"/>
      <c r="DW238" s="169"/>
      <c r="DX238" s="169"/>
      <c r="DY238" s="169"/>
      <c r="DZ238" s="169"/>
      <c r="EA238" s="169"/>
      <c r="EB238" s="169"/>
      <c r="EC238" s="169"/>
      <c r="ED238" s="169"/>
      <c r="EE238" s="169"/>
      <c r="EF238" s="169"/>
      <c r="EG238" s="169"/>
      <c r="EH238" s="169"/>
      <c r="EI238" s="169"/>
      <c r="EJ238" s="169"/>
      <c r="EK238" s="169"/>
      <c r="EL238" s="169"/>
      <c r="EM238" s="169"/>
      <c r="EN238" s="169"/>
    </row>
    <row r="239" spans="3:144" x14ac:dyDescent="0.2">
      <c r="C239" s="169"/>
      <c r="D239" s="169"/>
      <c r="E239" s="169"/>
      <c r="F239" s="169"/>
      <c r="G239" s="169"/>
      <c r="H239" s="169"/>
      <c r="I239" s="169"/>
      <c r="J239" s="169"/>
      <c r="K239" s="169"/>
      <c r="L239" s="169"/>
      <c r="M239" s="169"/>
      <c r="N239" s="169"/>
      <c r="O239" s="169"/>
      <c r="P239" s="169"/>
      <c r="Q239" s="169"/>
      <c r="R239" s="169"/>
      <c r="S239" s="169"/>
      <c r="T239" s="169"/>
      <c r="U239" s="169"/>
      <c r="V239" s="169"/>
      <c r="W239" s="169"/>
      <c r="X239" s="169"/>
      <c r="Y239" s="169"/>
      <c r="Z239" s="169"/>
      <c r="AA239" s="169"/>
      <c r="AB239" s="169"/>
      <c r="AC239" s="169"/>
      <c r="AD239" s="169"/>
      <c r="AE239" s="169"/>
      <c r="AF239" s="169"/>
      <c r="AG239" s="169"/>
      <c r="AH239" s="169"/>
      <c r="AI239" s="169"/>
      <c r="AJ239" s="169"/>
      <c r="AK239" s="169"/>
      <c r="AL239" s="169"/>
      <c r="AM239" s="169"/>
      <c r="AN239" s="169"/>
      <c r="AO239" s="169"/>
      <c r="AP239" s="169"/>
      <c r="AQ239" s="169"/>
      <c r="AR239" s="169"/>
      <c r="AS239" s="169"/>
      <c r="AT239" s="169"/>
      <c r="AU239" s="169"/>
      <c r="AV239" s="169"/>
      <c r="AW239" s="169"/>
      <c r="AX239" s="169"/>
      <c r="AY239" s="169"/>
      <c r="AZ239" s="169"/>
      <c r="BA239" s="169"/>
      <c r="BB239" s="169"/>
      <c r="BC239" s="169"/>
      <c r="BD239" s="169"/>
      <c r="BE239" s="169"/>
      <c r="BF239" s="169"/>
      <c r="BG239" s="169"/>
      <c r="BH239" s="169"/>
      <c r="BI239" s="169"/>
      <c r="BJ239" s="169"/>
      <c r="BK239" s="169"/>
      <c r="BL239" s="169"/>
      <c r="BM239" s="169"/>
      <c r="BN239" s="169"/>
      <c r="BO239" s="169"/>
      <c r="BP239" s="169"/>
      <c r="BQ239" s="169"/>
      <c r="BR239" s="169"/>
      <c r="BS239" s="169"/>
      <c r="BT239" s="169"/>
      <c r="BU239" s="169"/>
      <c r="BV239" s="169"/>
      <c r="BW239" s="169"/>
      <c r="BX239" s="169"/>
      <c r="BY239" s="169"/>
      <c r="BZ239" s="169"/>
      <c r="CA239" s="169"/>
      <c r="CB239" s="169"/>
      <c r="CC239" s="169"/>
      <c r="CD239" s="169"/>
      <c r="CE239" s="169"/>
      <c r="CF239" s="169"/>
      <c r="CG239" s="169"/>
      <c r="CH239" s="169"/>
      <c r="CI239" s="169"/>
      <c r="CJ239" s="169"/>
      <c r="CK239" s="169"/>
      <c r="CL239" s="169"/>
      <c r="CM239" s="169"/>
      <c r="CN239" s="169"/>
      <c r="CO239" s="169"/>
      <c r="CP239" s="169"/>
      <c r="CQ239" s="169"/>
      <c r="CR239" s="169"/>
      <c r="CS239" s="169"/>
      <c r="CT239" s="169"/>
      <c r="CU239" s="169"/>
      <c r="CV239" s="169"/>
      <c r="CW239" s="169"/>
      <c r="CX239" s="169"/>
      <c r="CY239" s="169"/>
      <c r="CZ239" s="169"/>
      <c r="DA239" s="169"/>
      <c r="DB239" s="169"/>
      <c r="DC239" s="169"/>
      <c r="DD239" s="169"/>
      <c r="DE239" s="169"/>
      <c r="DF239" s="169"/>
      <c r="DG239" s="169"/>
      <c r="DH239" s="169"/>
      <c r="DI239" s="169"/>
      <c r="DJ239" s="169"/>
      <c r="DK239" s="169"/>
      <c r="DL239" s="169"/>
      <c r="DM239" s="169"/>
      <c r="DN239" s="169"/>
      <c r="DO239" s="169"/>
      <c r="DP239" s="169"/>
      <c r="DQ239" s="169"/>
      <c r="DR239" s="169"/>
      <c r="DS239" s="169"/>
      <c r="DT239" s="169"/>
      <c r="DU239" s="169"/>
      <c r="DV239" s="169"/>
      <c r="DW239" s="169"/>
      <c r="DX239" s="169"/>
      <c r="DY239" s="169"/>
      <c r="DZ239" s="169"/>
      <c r="EA239" s="169"/>
      <c r="EB239" s="169"/>
      <c r="EC239" s="169"/>
      <c r="ED239" s="169"/>
      <c r="EE239" s="169"/>
      <c r="EF239" s="169"/>
      <c r="EG239" s="169"/>
      <c r="EH239" s="169"/>
      <c r="EI239" s="169"/>
      <c r="EJ239" s="169"/>
      <c r="EK239" s="169"/>
      <c r="EL239" s="169"/>
      <c r="EM239" s="169"/>
      <c r="EN239" s="169"/>
    </row>
    <row r="240" spans="3:144" x14ac:dyDescent="0.2">
      <c r="C240" s="169"/>
      <c r="D240" s="169"/>
      <c r="E240" s="169"/>
      <c r="F240" s="169"/>
      <c r="G240" s="169"/>
      <c r="H240" s="169"/>
      <c r="I240" s="169"/>
      <c r="J240" s="169"/>
      <c r="K240" s="169"/>
      <c r="L240" s="169"/>
      <c r="M240" s="169"/>
      <c r="N240" s="169"/>
      <c r="O240" s="169"/>
      <c r="P240" s="169"/>
      <c r="Q240" s="169"/>
      <c r="R240" s="169"/>
      <c r="S240" s="169"/>
      <c r="T240" s="169"/>
      <c r="U240" s="169"/>
      <c r="V240" s="169"/>
      <c r="W240" s="169"/>
      <c r="X240" s="169"/>
      <c r="Y240" s="169"/>
      <c r="Z240" s="169"/>
      <c r="AA240" s="169"/>
      <c r="AB240" s="169"/>
      <c r="AC240" s="169"/>
      <c r="AD240" s="169"/>
      <c r="AE240" s="169"/>
      <c r="AF240" s="169"/>
      <c r="AG240" s="169"/>
      <c r="AH240" s="169"/>
      <c r="AI240" s="169"/>
      <c r="AJ240" s="169"/>
      <c r="AK240" s="169"/>
      <c r="AL240" s="169"/>
      <c r="AM240" s="169"/>
      <c r="AN240" s="169"/>
      <c r="AO240" s="169"/>
      <c r="AP240" s="169"/>
      <c r="AQ240" s="169"/>
      <c r="AR240" s="169"/>
      <c r="AS240" s="169"/>
      <c r="AT240" s="169"/>
      <c r="AU240" s="169"/>
      <c r="AV240" s="169"/>
      <c r="AW240" s="169"/>
      <c r="AX240" s="169"/>
      <c r="AY240" s="169"/>
      <c r="AZ240" s="169"/>
      <c r="BA240" s="169"/>
      <c r="BB240" s="169"/>
      <c r="BC240" s="169"/>
      <c r="BD240" s="169"/>
      <c r="BE240" s="169"/>
      <c r="BF240" s="169"/>
      <c r="BG240" s="169"/>
      <c r="BH240" s="169"/>
      <c r="BI240" s="169"/>
      <c r="BJ240" s="169"/>
      <c r="BK240" s="169"/>
      <c r="BL240" s="169"/>
      <c r="BM240" s="169"/>
      <c r="BN240" s="169"/>
      <c r="BO240" s="169"/>
      <c r="BP240" s="169"/>
      <c r="BQ240" s="169"/>
      <c r="BR240" s="169"/>
      <c r="BS240" s="169"/>
      <c r="BT240" s="169"/>
      <c r="BU240" s="169"/>
      <c r="BV240" s="169"/>
      <c r="BW240" s="169"/>
      <c r="BX240" s="169"/>
      <c r="BY240" s="169"/>
      <c r="BZ240" s="169"/>
      <c r="CA240" s="169"/>
      <c r="CB240" s="169"/>
      <c r="CC240" s="169"/>
      <c r="CD240" s="169"/>
      <c r="CE240" s="169"/>
      <c r="CF240" s="169"/>
      <c r="CG240" s="169"/>
      <c r="CH240" s="169"/>
      <c r="CI240" s="169"/>
      <c r="CJ240" s="169"/>
      <c r="CK240" s="169"/>
      <c r="CL240" s="169"/>
      <c r="CM240" s="169"/>
      <c r="CN240" s="169"/>
      <c r="CO240" s="169"/>
      <c r="CP240" s="169"/>
      <c r="CQ240" s="169"/>
      <c r="CR240" s="169"/>
      <c r="CS240" s="169"/>
      <c r="CT240" s="169"/>
      <c r="CU240" s="169"/>
      <c r="CV240" s="169"/>
      <c r="CW240" s="169"/>
      <c r="CX240" s="169"/>
      <c r="CY240" s="169"/>
      <c r="CZ240" s="169"/>
      <c r="DA240" s="169"/>
      <c r="DB240" s="169"/>
      <c r="DC240" s="169"/>
      <c r="DD240" s="169"/>
      <c r="DE240" s="169"/>
      <c r="DF240" s="169"/>
      <c r="DG240" s="169"/>
      <c r="DH240" s="169"/>
      <c r="DI240" s="169"/>
      <c r="DJ240" s="169"/>
      <c r="DK240" s="169"/>
      <c r="DL240" s="169"/>
      <c r="DM240" s="169"/>
      <c r="DN240" s="169"/>
      <c r="DO240" s="169"/>
      <c r="DP240" s="169"/>
      <c r="DQ240" s="169"/>
      <c r="DR240" s="169"/>
      <c r="DS240" s="169"/>
      <c r="DT240" s="169"/>
      <c r="DU240" s="169"/>
      <c r="DV240" s="169"/>
      <c r="DW240" s="169"/>
      <c r="DX240" s="169"/>
      <c r="DY240" s="169"/>
      <c r="DZ240" s="169"/>
      <c r="EA240" s="169"/>
      <c r="EB240" s="169"/>
      <c r="EC240" s="169"/>
      <c r="ED240" s="169"/>
      <c r="EE240" s="169"/>
      <c r="EF240" s="169"/>
      <c r="EG240" s="169"/>
      <c r="EH240" s="169"/>
      <c r="EI240" s="169"/>
      <c r="EJ240" s="169"/>
      <c r="EK240" s="169"/>
      <c r="EL240" s="169"/>
      <c r="EM240" s="169"/>
      <c r="EN240" s="169"/>
    </row>
    <row r="241" spans="3:144" x14ac:dyDescent="0.2">
      <c r="C241" s="169"/>
      <c r="D241" s="169"/>
      <c r="E241" s="169"/>
      <c r="F241" s="169"/>
      <c r="G241" s="169"/>
      <c r="H241" s="169"/>
      <c r="I241" s="169"/>
      <c r="J241" s="169"/>
      <c r="K241" s="169"/>
      <c r="L241" s="169"/>
      <c r="M241" s="169"/>
      <c r="N241" s="169"/>
      <c r="O241" s="169"/>
      <c r="P241" s="169"/>
      <c r="Q241" s="169"/>
      <c r="R241" s="169"/>
      <c r="S241" s="169"/>
      <c r="T241" s="169"/>
      <c r="U241" s="169"/>
      <c r="V241" s="169"/>
      <c r="W241" s="169"/>
      <c r="X241" s="169"/>
      <c r="Y241" s="169"/>
      <c r="Z241" s="169"/>
      <c r="AA241" s="169"/>
      <c r="AB241" s="169"/>
      <c r="AC241" s="169"/>
      <c r="AD241" s="169"/>
      <c r="AE241" s="169"/>
      <c r="AF241" s="169"/>
      <c r="AG241" s="169"/>
      <c r="AH241" s="169"/>
      <c r="AI241" s="169"/>
      <c r="AJ241" s="169"/>
      <c r="AK241" s="169"/>
      <c r="AL241" s="169"/>
      <c r="AM241" s="169"/>
      <c r="AN241" s="169"/>
      <c r="AO241" s="169"/>
      <c r="AP241" s="169"/>
      <c r="AQ241" s="169"/>
      <c r="AR241" s="169"/>
      <c r="AS241" s="169"/>
      <c r="AT241" s="169"/>
      <c r="AU241" s="169"/>
      <c r="AV241" s="169"/>
      <c r="AW241" s="169"/>
      <c r="AX241" s="169"/>
      <c r="AY241" s="169"/>
      <c r="AZ241" s="169"/>
      <c r="BA241" s="169"/>
      <c r="BB241" s="169"/>
      <c r="BC241" s="169"/>
      <c r="BD241" s="169"/>
      <c r="BE241" s="169"/>
      <c r="BF241" s="169"/>
      <c r="BG241" s="169"/>
      <c r="BH241" s="169"/>
      <c r="BI241" s="169"/>
      <c r="BJ241" s="169"/>
      <c r="BK241" s="169"/>
      <c r="BL241" s="169"/>
      <c r="BM241" s="169"/>
      <c r="BN241" s="169"/>
      <c r="BO241" s="169"/>
      <c r="BP241" s="169"/>
      <c r="BQ241" s="169"/>
      <c r="BR241" s="169"/>
      <c r="BS241" s="169"/>
      <c r="BT241" s="169"/>
      <c r="BU241" s="169"/>
      <c r="BV241" s="169"/>
      <c r="BW241" s="169"/>
      <c r="BX241" s="169"/>
      <c r="BY241" s="169"/>
      <c r="BZ241" s="169"/>
      <c r="CA241" s="169"/>
      <c r="CB241" s="169"/>
      <c r="CC241" s="169"/>
      <c r="CD241" s="169"/>
      <c r="CE241" s="169"/>
      <c r="CF241" s="169"/>
      <c r="CG241" s="169"/>
      <c r="CH241" s="169"/>
      <c r="CI241" s="169"/>
      <c r="CJ241" s="169"/>
      <c r="CK241" s="169"/>
      <c r="CL241" s="169"/>
      <c r="CM241" s="169"/>
      <c r="CN241" s="169"/>
      <c r="CO241" s="169"/>
      <c r="CP241" s="169"/>
      <c r="CQ241" s="169"/>
      <c r="CR241" s="169"/>
      <c r="CS241" s="169"/>
      <c r="CT241" s="169"/>
      <c r="CU241" s="169"/>
      <c r="CV241" s="169"/>
      <c r="CW241" s="169"/>
      <c r="CX241" s="169"/>
      <c r="CY241" s="169"/>
      <c r="CZ241" s="169"/>
      <c r="DA241" s="169"/>
      <c r="DB241" s="169"/>
      <c r="DC241" s="169"/>
      <c r="DD241" s="169"/>
      <c r="DE241" s="169"/>
      <c r="DF241" s="169"/>
      <c r="DG241" s="169"/>
      <c r="DH241" s="169"/>
      <c r="DI241" s="169"/>
      <c r="DJ241" s="169"/>
      <c r="DK241" s="169"/>
      <c r="DL241" s="169"/>
      <c r="DM241" s="169"/>
      <c r="DN241" s="169"/>
      <c r="DO241" s="169"/>
      <c r="DP241" s="169"/>
      <c r="DQ241" s="169"/>
      <c r="DR241" s="169"/>
      <c r="DS241" s="169"/>
      <c r="DT241" s="169"/>
      <c r="DU241" s="169"/>
      <c r="DV241" s="169"/>
      <c r="DW241" s="169"/>
      <c r="DX241" s="169"/>
      <c r="DY241" s="169"/>
      <c r="DZ241" s="169"/>
      <c r="EA241" s="169"/>
      <c r="EB241" s="169"/>
      <c r="EC241" s="169"/>
      <c r="ED241" s="169"/>
      <c r="EE241" s="169"/>
      <c r="EF241" s="169"/>
      <c r="EG241" s="169"/>
      <c r="EH241" s="169"/>
      <c r="EI241" s="169"/>
      <c r="EJ241" s="169"/>
      <c r="EK241" s="169"/>
      <c r="EL241" s="169"/>
      <c r="EM241" s="169"/>
      <c r="EN241" s="169"/>
    </row>
    <row r="242" spans="3:144" x14ac:dyDescent="0.2">
      <c r="C242" s="169"/>
      <c r="D242" s="169"/>
      <c r="E242" s="169"/>
      <c r="F242" s="169"/>
      <c r="G242" s="169"/>
      <c r="H242" s="169"/>
      <c r="I242" s="169"/>
      <c r="J242" s="169"/>
      <c r="K242" s="169"/>
      <c r="L242" s="169"/>
      <c r="M242" s="169"/>
      <c r="N242" s="169"/>
      <c r="O242" s="169"/>
      <c r="P242" s="169"/>
      <c r="Q242" s="169"/>
      <c r="R242" s="169"/>
      <c r="S242" s="169"/>
      <c r="T242" s="169"/>
      <c r="U242" s="169"/>
      <c r="V242" s="169"/>
      <c r="W242" s="169"/>
      <c r="X242" s="169"/>
      <c r="Y242" s="169"/>
      <c r="Z242" s="169"/>
      <c r="AA242" s="169"/>
      <c r="AB242" s="169"/>
      <c r="AC242" s="169"/>
      <c r="AD242" s="169"/>
      <c r="AE242" s="169"/>
      <c r="AF242" s="169"/>
      <c r="AG242" s="169"/>
      <c r="AH242" s="169"/>
      <c r="AI242" s="169"/>
      <c r="AJ242" s="169"/>
      <c r="AK242" s="169"/>
      <c r="AL242" s="169"/>
      <c r="AM242" s="169"/>
      <c r="AN242" s="169"/>
      <c r="AO242" s="169"/>
      <c r="AP242" s="169"/>
      <c r="AQ242" s="169"/>
      <c r="AR242" s="169"/>
      <c r="AS242" s="169"/>
      <c r="AT242" s="169"/>
      <c r="AU242" s="169"/>
      <c r="AV242" s="169"/>
      <c r="AW242" s="169"/>
      <c r="AX242" s="169"/>
      <c r="AY242" s="169"/>
      <c r="AZ242" s="169"/>
      <c r="BA242" s="169"/>
      <c r="BB242" s="169"/>
      <c r="BC242" s="169"/>
      <c r="BD242" s="169"/>
      <c r="BE242" s="169"/>
      <c r="BF242" s="169"/>
      <c r="BG242" s="169"/>
      <c r="BH242" s="169"/>
      <c r="BI242" s="169"/>
      <c r="BJ242" s="169"/>
      <c r="BK242" s="169"/>
      <c r="BL242" s="169"/>
      <c r="BM242" s="169"/>
      <c r="BN242" s="169"/>
      <c r="BO242" s="169"/>
      <c r="BP242" s="169"/>
      <c r="BQ242" s="169"/>
      <c r="BR242" s="169"/>
      <c r="BS242" s="169"/>
      <c r="BT242" s="169"/>
      <c r="BU242" s="169"/>
      <c r="BV242" s="169"/>
      <c r="BW242" s="169"/>
      <c r="BX242" s="169"/>
      <c r="BY242" s="169"/>
      <c r="BZ242" s="169"/>
      <c r="CA242" s="169"/>
      <c r="CB242" s="169"/>
      <c r="CC242" s="169"/>
      <c r="CD242" s="169"/>
      <c r="CE242" s="169"/>
      <c r="CF242" s="169"/>
      <c r="CG242" s="169"/>
      <c r="CH242" s="169"/>
      <c r="CI242" s="169"/>
      <c r="CJ242" s="169"/>
      <c r="CK242" s="169"/>
      <c r="CL242" s="169"/>
      <c r="CM242" s="169"/>
      <c r="CN242" s="169"/>
      <c r="CO242" s="169"/>
      <c r="CP242" s="169"/>
      <c r="CQ242" s="169"/>
      <c r="CR242" s="169"/>
      <c r="CS242" s="169"/>
      <c r="CT242" s="169"/>
      <c r="CU242" s="169"/>
      <c r="CV242" s="169"/>
      <c r="CW242" s="169"/>
      <c r="CX242" s="169"/>
      <c r="CY242" s="169"/>
      <c r="CZ242" s="169"/>
      <c r="DA242" s="169"/>
      <c r="DB242" s="169"/>
      <c r="DC242" s="169"/>
      <c r="DD242" s="169"/>
      <c r="DE242" s="169"/>
      <c r="DF242" s="169"/>
      <c r="DG242" s="169"/>
      <c r="DH242" s="169"/>
      <c r="DI242" s="169"/>
      <c r="DJ242" s="169"/>
      <c r="DK242" s="169"/>
      <c r="DL242" s="169"/>
      <c r="DM242" s="169"/>
      <c r="DN242" s="169"/>
      <c r="DO242" s="169"/>
      <c r="DP242" s="169"/>
      <c r="DQ242" s="169"/>
      <c r="DR242" s="169"/>
      <c r="DS242" s="169"/>
      <c r="DT242" s="169"/>
      <c r="DU242" s="169"/>
      <c r="DV242" s="169"/>
      <c r="DW242" s="169"/>
      <c r="DX242" s="169"/>
      <c r="DY242" s="169"/>
      <c r="DZ242" s="169"/>
      <c r="EA242" s="169"/>
      <c r="EB242" s="169"/>
      <c r="EC242" s="169"/>
      <c r="ED242" s="169"/>
      <c r="EE242" s="169"/>
      <c r="EF242" s="169"/>
      <c r="EG242" s="169"/>
      <c r="EH242" s="169"/>
      <c r="EI242" s="169"/>
      <c r="EJ242" s="169"/>
      <c r="EK242" s="169"/>
      <c r="EL242" s="169"/>
      <c r="EM242" s="169"/>
      <c r="EN242" s="169"/>
    </row>
    <row r="243" spans="3:144" x14ac:dyDescent="0.2">
      <c r="C243" s="169"/>
      <c r="D243" s="169"/>
      <c r="E243" s="169"/>
      <c r="F243" s="169"/>
      <c r="G243" s="169"/>
      <c r="H243" s="169"/>
      <c r="I243" s="169"/>
      <c r="J243" s="169"/>
      <c r="K243" s="169"/>
      <c r="L243" s="169"/>
      <c r="M243" s="169"/>
      <c r="N243" s="169"/>
      <c r="O243" s="169"/>
      <c r="P243" s="169"/>
      <c r="Q243" s="169"/>
      <c r="R243" s="169"/>
      <c r="S243" s="169"/>
      <c r="T243" s="169"/>
      <c r="U243" s="169"/>
      <c r="V243" s="169"/>
      <c r="W243" s="169"/>
      <c r="X243" s="169"/>
      <c r="Y243" s="169"/>
      <c r="Z243" s="169"/>
      <c r="AA243" s="169"/>
      <c r="AB243" s="169"/>
      <c r="AC243" s="169"/>
      <c r="AD243" s="169"/>
      <c r="AE243" s="169"/>
      <c r="AF243" s="169"/>
      <c r="AG243" s="169"/>
      <c r="AH243" s="169"/>
      <c r="AI243" s="169"/>
      <c r="AJ243" s="169"/>
      <c r="AK243" s="169"/>
      <c r="AL243" s="169"/>
      <c r="AM243" s="169"/>
      <c r="AN243" s="169"/>
      <c r="AO243" s="169"/>
      <c r="AP243" s="169"/>
      <c r="AQ243" s="169"/>
      <c r="AR243" s="169"/>
      <c r="AS243" s="169"/>
      <c r="AT243" s="169"/>
      <c r="AU243" s="169"/>
      <c r="AV243" s="169"/>
      <c r="AW243" s="169"/>
      <c r="AX243" s="169"/>
      <c r="AY243" s="169"/>
      <c r="AZ243" s="169"/>
      <c r="BA243" s="169"/>
      <c r="BB243" s="169"/>
      <c r="BC243" s="169"/>
      <c r="BD243" s="169"/>
      <c r="BE243" s="169"/>
      <c r="BF243" s="169"/>
      <c r="BG243" s="169"/>
      <c r="BH243" s="169"/>
      <c r="BI243" s="169"/>
      <c r="BJ243" s="169"/>
      <c r="BK243" s="169"/>
      <c r="BL243" s="169"/>
      <c r="BM243" s="169"/>
      <c r="BN243" s="169"/>
      <c r="BO243" s="169"/>
      <c r="BP243" s="169"/>
      <c r="BQ243" s="169"/>
      <c r="BR243" s="169"/>
      <c r="BS243" s="169"/>
      <c r="BT243" s="169"/>
      <c r="BU243" s="169"/>
      <c r="BV243" s="169"/>
      <c r="BW243" s="169"/>
      <c r="BX243" s="169"/>
      <c r="BY243" s="169"/>
      <c r="BZ243" s="169"/>
      <c r="CA243" s="169"/>
      <c r="CB243" s="169"/>
      <c r="CC243" s="169"/>
      <c r="CD243" s="169"/>
      <c r="CE243" s="169"/>
      <c r="CF243" s="169"/>
      <c r="CG243" s="169"/>
      <c r="CH243" s="169"/>
      <c r="CI243" s="169"/>
      <c r="CJ243" s="169"/>
      <c r="CK243" s="169"/>
      <c r="CL243" s="169"/>
      <c r="CM243" s="169"/>
      <c r="CN243" s="169"/>
      <c r="CO243" s="169"/>
      <c r="CP243" s="169"/>
      <c r="CQ243" s="169"/>
      <c r="CR243" s="169"/>
      <c r="CS243" s="169"/>
      <c r="CT243" s="169"/>
      <c r="CU243" s="169"/>
      <c r="CV243" s="169"/>
      <c r="CW243" s="169"/>
      <c r="CX243" s="169"/>
      <c r="CY243" s="169"/>
      <c r="CZ243" s="169"/>
      <c r="DA243" s="169"/>
      <c r="DB243" s="169"/>
      <c r="DC243" s="169"/>
      <c r="DD243" s="169"/>
      <c r="DE243" s="169"/>
      <c r="DF243" s="169"/>
      <c r="DG243" s="169"/>
      <c r="DH243" s="169"/>
      <c r="DI243" s="169"/>
      <c r="DJ243" s="169"/>
      <c r="DK243" s="169"/>
      <c r="DL243" s="169"/>
      <c r="DM243" s="169"/>
      <c r="DN243" s="169"/>
      <c r="DO243" s="169"/>
      <c r="DP243" s="169"/>
      <c r="DQ243" s="169"/>
      <c r="DR243" s="169"/>
      <c r="DS243" s="169"/>
      <c r="DT243" s="169"/>
      <c r="DU243" s="169"/>
      <c r="DV243" s="169"/>
      <c r="DW243" s="169"/>
      <c r="DX243" s="169"/>
      <c r="DY243" s="169"/>
      <c r="DZ243" s="169"/>
      <c r="EA243" s="169"/>
      <c r="EB243" s="169"/>
      <c r="EC243" s="169"/>
      <c r="ED243" s="169"/>
      <c r="EE243" s="169"/>
      <c r="EF243" s="169"/>
      <c r="EG243" s="169"/>
      <c r="EH243" s="169"/>
      <c r="EI243" s="169"/>
      <c r="EJ243" s="169"/>
      <c r="EK243" s="169"/>
      <c r="EL243" s="169"/>
      <c r="EM243" s="169"/>
      <c r="EN243" s="169"/>
    </row>
    <row r="244" spans="3:144" x14ac:dyDescent="0.2">
      <c r="C244" s="169"/>
      <c r="D244" s="169"/>
      <c r="E244" s="169"/>
      <c r="F244" s="169"/>
      <c r="G244" s="169"/>
      <c r="H244" s="169"/>
      <c r="I244" s="169"/>
      <c r="J244" s="169"/>
      <c r="K244" s="169"/>
      <c r="L244" s="169"/>
      <c r="M244" s="169"/>
      <c r="N244" s="169"/>
      <c r="O244" s="169"/>
      <c r="P244" s="169"/>
      <c r="Q244" s="169"/>
      <c r="R244" s="169"/>
      <c r="S244" s="169"/>
      <c r="T244" s="169"/>
      <c r="U244" s="169"/>
      <c r="V244" s="169"/>
      <c r="W244" s="169"/>
      <c r="X244" s="169"/>
      <c r="Y244" s="169"/>
      <c r="Z244" s="169"/>
      <c r="AA244" s="169"/>
      <c r="AB244" s="169"/>
      <c r="AC244" s="169"/>
      <c r="AD244" s="169"/>
      <c r="AE244" s="169"/>
      <c r="AF244" s="169"/>
      <c r="AG244" s="169"/>
      <c r="AH244" s="169"/>
      <c r="AI244" s="169"/>
      <c r="AJ244" s="169"/>
      <c r="AK244" s="169"/>
      <c r="AL244" s="169"/>
      <c r="AM244" s="169"/>
      <c r="AN244" s="169"/>
      <c r="AO244" s="169"/>
      <c r="AP244" s="169"/>
      <c r="AQ244" s="169"/>
      <c r="AR244" s="169"/>
      <c r="AS244" s="169"/>
      <c r="AT244" s="169"/>
      <c r="AU244" s="169"/>
      <c r="AV244" s="169"/>
      <c r="AW244" s="169"/>
      <c r="AX244" s="169"/>
      <c r="AY244" s="169"/>
      <c r="AZ244" s="169"/>
      <c r="BA244" s="169"/>
      <c r="BB244" s="169"/>
      <c r="BC244" s="169"/>
      <c r="BD244" s="169"/>
      <c r="BE244" s="169"/>
      <c r="BF244" s="169"/>
      <c r="BG244" s="169"/>
      <c r="BH244" s="169"/>
      <c r="BI244" s="169"/>
      <c r="BJ244" s="169"/>
      <c r="BK244" s="169"/>
      <c r="BL244" s="169"/>
      <c r="BM244" s="169"/>
      <c r="BN244" s="169"/>
      <c r="BO244" s="169"/>
      <c r="BP244" s="169"/>
      <c r="BQ244" s="169"/>
      <c r="BR244" s="169"/>
      <c r="BS244" s="169"/>
      <c r="BT244" s="169"/>
      <c r="BU244" s="169"/>
      <c r="BV244" s="169"/>
      <c r="BW244" s="169"/>
      <c r="BX244" s="169"/>
      <c r="BY244" s="169"/>
      <c r="BZ244" s="169"/>
      <c r="CA244" s="169"/>
      <c r="CB244" s="169"/>
      <c r="CC244" s="169"/>
      <c r="CD244" s="169"/>
      <c r="CE244" s="169"/>
      <c r="CF244" s="169"/>
      <c r="CG244" s="169"/>
      <c r="CH244" s="169"/>
      <c r="CI244" s="169"/>
      <c r="CJ244" s="169"/>
      <c r="CK244" s="169"/>
      <c r="CL244" s="169"/>
      <c r="CM244" s="169"/>
      <c r="CN244" s="169"/>
      <c r="CO244" s="169"/>
      <c r="CP244" s="169"/>
      <c r="CQ244" s="169"/>
      <c r="CR244" s="169"/>
      <c r="CS244" s="169"/>
      <c r="CT244" s="169"/>
      <c r="CU244" s="169"/>
      <c r="CV244" s="169"/>
      <c r="CW244" s="169"/>
      <c r="CX244" s="169"/>
      <c r="CY244" s="169"/>
      <c r="CZ244" s="169"/>
      <c r="DA244" s="169"/>
      <c r="DB244" s="169"/>
      <c r="DC244" s="169"/>
      <c r="DD244" s="169"/>
      <c r="DE244" s="169"/>
      <c r="DF244" s="169"/>
      <c r="DG244" s="169"/>
      <c r="DH244" s="169"/>
      <c r="DI244" s="169"/>
      <c r="DJ244" s="169"/>
      <c r="DK244" s="169"/>
      <c r="DL244" s="169"/>
      <c r="DM244" s="169"/>
      <c r="DN244" s="169"/>
      <c r="DO244" s="169"/>
      <c r="DP244" s="169"/>
      <c r="DQ244" s="169"/>
      <c r="DR244" s="169"/>
      <c r="DS244" s="169"/>
      <c r="DT244" s="169"/>
      <c r="DU244" s="169"/>
      <c r="DV244" s="169"/>
      <c r="DW244" s="169"/>
      <c r="DX244" s="169"/>
      <c r="DY244" s="169"/>
      <c r="DZ244" s="169"/>
      <c r="EA244" s="169"/>
      <c r="EB244" s="169"/>
      <c r="EC244" s="169"/>
      <c r="ED244" s="169"/>
      <c r="EE244" s="169"/>
      <c r="EF244" s="169"/>
      <c r="EG244" s="169"/>
      <c r="EH244" s="169"/>
      <c r="EI244" s="169"/>
      <c r="EJ244" s="169"/>
      <c r="EK244" s="169"/>
      <c r="EL244" s="169"/>
      <c r="EM244" s="169"/>
      <c r="EN244" s="169"/>
    </row>
    <row r="245" spans="3:144" x14ac:dyDescent="0.2">
      <c r="C245" s="169"/>
      <c r="D245" s="169"/>
      <c r="E245" s="169"/>
      <c r="F245" s="169"/>
      <c r="G245" s="169"/>
      <c r="H245" s="169"/>
      <c r="I245" s="169"/>
      <c r="J245" s="169"/>
      <c r="K245" s="169"/>
      <c r="L245" s="169"/>
      <c r="M245" s="169"/>
      <c r="N245" s="169"/>
      <c r="O245" s="169"/>
      <c r="P245" s="169"/>
      <c r="Q245" s="169"/>
      <c r="R245" s="169"/>
      <c r="S245" s="169"/>
      <c r="T245" s="169"/>
      <c r="U245" s="169"/>
      <c r="V245" s="169"/>
      <c r="W245" s="169"/>
      <c r="X245" s="169"/>
      <c r="Y245" s="169"/>
      <c r="Z245" s="169"/>
      <c r="AA245" s="169"/>
      <c r="AB245" s="169"/>
      <c r="AC245" s="169"/>
      <c r="AD245" s="169"/>
      <c r="AE245" s="169"/>
      <c r="AF245" s="169"/>
      <c r="AG245" s="169"/>
      <c r="AH245" s="169"/>
      <c r="AI245" s="169"/>
      <c r="AJ245" s="169"/>
      <c r="AK245" s="169"/>
      <c r="AL245" s="169"/>
      <c r="AM245" s="169"/>
      <c r="AN245" s="169"/>
      <c r="AO245" s="169"/>
      <c r="AP245" s="169"/>
      <c r="AQ245" s="169"/>
      <c r="AR245" s="169"/>
      <c r="AS245" s="169"/>
      <c r="AT245" s="169"/>
      <c r="AU245" s="169"/>
      <c r="AV245" s="169"/>
      <c r="AW245" s="169"/>
      <c r="AX245" s="169"/>
      <c r="AY245" s="169"/>
      <c r="AZ245" s="169"/>
      <c r="BA245" s="169"/>
      <c r="BB245" s="169"/>
      <c r="BC245" s="169"/>
      <c r="BD245" s="169"/>
      <c r="BE245" s="169"/>
      <c r="BF245" s="169"/>
      <c r="BG245" s="169"/>
      <c r="BH245" s="169"/>
      <c r="BI245" s="169"/>
      <c r="BJ245" s="169"/>
      <c r="BK245" s="169"/>
      <c r="BL245" s="169"/>
      <c r="BM245" s="169"/>
      <c r="BN245" s="169"/>
      <c r="BO245" s="169"/>
      <c r="BP245" s="169"/>
      <c r="BQ245" s="169"/>
      <c r="BR245" s="169"/>
      <c r="BS245" s="169"/>
      <c r="BT245" s="169"/>
      <c r="BU245" s="169"/>
      <c r="BV245" s="169"/>
      <c r="BW245" s="169"/>
      <c r="BX245" s="169"/>
      <c r="BY245" s="169"/>
      <c r="BZ245" s="169"/>
      <c r="CA245" s="169"/>
      <c r="CB245" s="169"/>
      <c r="CC245" s="169"/>
      <c r="CD245" s="169"/>
      <c r="CE245" s="169"/>
      <c r="CF245" s="169"/>
      <c r="CG245" s="169"/>
      <c r="CH245" s="169"/>
      <c r="CI245" s="169"/>
      <c r="CJ245" s="169"/>
      <c r="CK245" s="169"/>
      <c r="CL245" s="169"/>
      <c r="CM245" s="169"/>
      <c r="CN245" s="169"/>
      <c r="CO245" s="169"/>
      <c r="CP245" s="169"/>
      <c r="CQ245" s="169"/>
      <c r="CR245" s="169"/>
      <c r="CS245" s="169"/>
      <c r="CT245" s="169"/>
      <c r="CU245" s="169"/>
      <c r="CV245" s="169"/>
      <c r="CW245" s="169"/>
      <c r="CX245" s="169"/>
      <c r="CY245" s="169"/>
      <c r="CZ245" s="169"/>
      <c r="DA245" s="169"/>
      <c r="DB245" s="169"/>
      <c r="DC245" s="169"/>
      <c r="DD245" s="169"/>
      <c r="DE245" s="169"/>
      <c r="DF245" s="169"/>
      <c r="DG245" s="169"/>
      <c r="DH245" s="169"/>
      <c r="DI245" s="169"/>
      <c r="DJ245" s="169"/>
      <c r="DK245" s="169"/>
      <c r="DL245" s="169"/>
      <c r="DM245" s="169"/>
      <c r="DN245" s="169"/>
      <c r="DO245" s="169"/>
      <c r="DP245" s="169"/>
      <c r="DQ245" s="169"/>
      <c r="DR245" s="169"/>
      <c r="DS245" s="169"/>
      <c r="DT245" s="169"/>
      <c r="DU245" s="169"/>
      <c r="DV245" s="169"/>
      <c r="DW245" s="169"/>
      <c r="DX245" s="169"/>
      <c r="DY245" s="169"/>
      <c r="DZ245" s="169"/>
      <c r="EA245" s="169"/>
      <c r="EB245" s="169"/>
      <c r="EC245" s="169"/>
      <c r="ED245" s="169"/>
      <c r="EE245" s="169"/>
      <c r="EF245" s="169"/>
      <c r="EG245" s="169"/>
      <c r="EH245" s="169"/>
      <c r="EI245" s="169"/>
      <c r="EJ245" s="169"/>
      <c r="EK245" s="169"/>
      <c r="EL245" s="169"/>
      <c r="EM245" s="169"/>
      <c r="EN245" s="169"/>
    </row>
    <row r="246" spans="3:144" x14ac:dyDescent="0.2">
      <c r="C246" s="169"/>
      <c r="D246" s="169"/>
      <c r="E246" s="169"/>
      <c r="F246" s="169"/>
      <c r="G246" s="169"/>
      <c r="H246" s="169"/>
      <c r="I246" s="169"/>
      <c r="J246" s="169"/>
      <c r="K246" s="169"/>
      <c r="L246" s="169"/>
      <c r="M246" s="169"/>
      <c r="N246" s="169"/>
      <c r="O246" s="169"/>
      <c r="P246" s="169"/>
      <c r="Q246" s="169"/>
      <c r="R246" s="169"/>
      <c r="S246" s="169"/>
      <c r="T246" s="169"/>
      <c r="U246" s="169"/>
      <c r="V246" s="169"/>
      <c r="W246" s="169"/>
      <c r="X246" s="169"/>
      <c r="Y246" s="169"/>
      <c r="Z246" s="169"/>
      <c r="AA246" s="169"/>
      <c r="AB246" s="169"/>
      <c r="AC246" s="169"/>
      <c r="AD246" s="169"/>
      <c r="AE246" s="169"/>
      <c r="AF246" s="169"/>
      <c r="AG246" s="169"/>
      <c r="AH246" s="169"/>
      <c r="AI246" s="169"/>
      <c r="AJ246" s="169"/>
      <c r="AK246" s="169"/>
      <c r="AL246" s="169"/>
      <c r="AM246" s="169"/>
      <c r="AN246" s="169"/>
      <c r="AO246" s="169"/>
      <c r="AP246" s="169"/>
      <c r="AQ246" s="169"/>
      <c r="AR246" s="169"/>
      <c r="AS246" s="169"/>
      <c r="AT246" s="169"/>
      <c r="AU246" s="169"/>
      <c r="AV246" s="169"/>
      <c r="AW246" s="169"/>
      <c r="AX246" s="169"/>
      <c r="AY246" s="169"/>
      <c r="AZ246" s="169"/>
      <c r="BA246" s="169"/>
      <c r="BB246" s="169"/>
      <c r="BC246" s="169"/>
      <c r="BD246" s="169"/>
      <c r="BE246" s="169"/>
      <c r="BF246" s="169"/>
      <c r="BG246" s="169"/>
      <c r="BH246" s="169"/>
      <c r="BI246" s="169"/>
      <c r="BJ246" s="169"/>
      <c r="BK246" s="169"/>
      <c r="BL246" s="169"/>
      <c r="BM246" s="169"/>
      <c r="BN246" s="169"/>
      <c r="BO246" s="169"/>
      <c r="BP246" s="169"/>
      <c r="BQ246" s="169"/>
      <c r="BR246" s="169"/>
      <c r="BS246" s="169"/>
      <c r="BT246" s="169"/>
      <c r="BU246" s="169"/>
      <c r="BV246" s="169"/>
      <c r="BW246" s="169"/>
      <c r="BX246" s="169"/>
      <c r="BY246" s="169"/>
      <c r="BZ246" s="169"/>
      <c r="CA246" s="169"/>
      <c r="CB246" s="169"/>
      <c r="CC246" s="169"/>
      <c r="CD246" s="169"/>
      <c r="CE246" s="169"/>
      <c r="CF246" s="169"/>
      <c r="CG246" s="169"/>
      <c r="CH246" s="169"/>
      <c r="CI246" s="169"/>
      <c r="CJ246" s="169"/>
      <c r="CK246" s="169"/>
      <c r="CL246" s="169"/>
      <c r="CM246" s="169"/>
      <c r="CN246" s="169"/>
      <c r="CO246" s="169"/>
      <c r="CP246" s="169"/>
      <c r="CQ246" s="169"/>
      <c r="CR246" s="169"/>
      <c r="CS246" s="169"/>
      <c r="CT246" s="169"/>
      <c r="CU246" s="169"/>
      <c r="CV246" s="169"/>
      <c r="CW246" s="169"/>
      <c r="CX246" s="169"/>
      <c r="CY246" s="169"/>
      <c r="CZ246" s="169"/>
      <c r="DA246" s="169"/>
      <c r="DB246" s="169"/>
      <c r="DC246" s="169"/>
      <c r="DD246" s="169"/>
      <c r="DE246" s="169"/>
      <c r="DF246" s="169"/>
      <c r="DG246" s="169"/>
      <c r="DH246" s="169"/>
      <c r="DI246" s="169"/>
      <c r="DJ246" s="169"/>
      <c r="DK246" s="169"/>
      <c r="DL246" s="169"/>
      <c r="DM246" s="169"/>
      <c r="DN246" s="169"/>
      <c r="DO246" s="169"/>
      <c r="DP246" s="169"/>
      <c r="DQ246" s="169"/>
      <c r="DR246" s="169"/>
      <c r="DS246" s="169"/>
      <c r="DT246" s="169"/>
      <c r="DU246" s="169"/>
      <c r="DV246" s="169"/>
      <c r="DW246" s="169"/>
      <c r="DX246" s="169"/>
      <c r="DY246" s="169"/>
      <c r="DZ246" s="169"/>
      <c r="EA246" s="169"/>
      <c r="EB246" s="169"/>
      <c r="EC246" s="169"/>
      <c r="ED246" s="169"/>
      <c r="EE246" s="169"/>
      <c r="EF246" s="169"/>
      <c r="EG246" s="169"/>
      <c r="EH246" s="169"/>
      <c r="EI246" s="169"/>
      <c r="EJ246" s="169"/>
      <c r="EK246" s="169"/>
      <c r="EL246" s="169"/>
      <c r="EM246" s="169"/>
      <c r="EN246" s="169"/>
    </row>
    <row r="247" spans="3:144" x14ac:dyDescent="0.2">
      <c r="C247" s="169"/>
      <c r="D247" s="169"/>
      <c r="E247" s="169"/>
      <c r="F247" s="169"/>
      <c r="G247" s="169"/>
      <c r="H247" s="169"/>
      <c r="I247" s="169"/>
      <c r="J247" s="169"/>
      <c r="K247" s="169"/>
      <c r="L247" s="169"/>
      <c r="M247" s="169"/>
      <c r="N247" s="169"/>
      <c r="O247" s="169"/>
      <c r="P247" s="169"/>
      <c r="Q247" s="169"/>
      <c r="R247" s="169"/>
      <c r="S247" s="169"/>
      <c r="T247" s="169"/>
      <c r="U247" s="169"/>
      <c r="V247" s="169"/>
      <c r="W247" s="169"/>
      <c r="X247" s="169"/>
      <c r="Y247" s="169"/>
      <c r="Z247" s="169"/>
      <c r="AA247" s="169"/>
      <c r="AB247" s="169"/>
      <c r="AC247" s="169"/>
      <c r="AD247" s="169"/>
      <c r="AE247" s="169"/>
      <c r="AF247" s="169"/>
      <c r="AG247" s="169"/>
      <c r="AH247" s="169"/>
      <c r="AI247" s="169"/>
      <c r="AJ247" s="169"/>
      <c r="AK247" s="169"/>
      <c r="AL247" s="169"/>
      <c r="AM247" s="169"/>
      <c r="AN247" s="169"/>
      <c r="AO247" s="169"/>
      <c r="AP247" s="169"/>
      <c r="AQ247" s="169"/>
      <c r="AR247" s="169"/>
      <c r="AS247" s="169"/>
      <c r="AT247" s="169"/>
      <c r="AU247" s="169"/>
      <c r="AV247" s="169"/>
      <c r="AW247" s="169"/>
      <c r="AX247" s="169"/>
      <c r="AY247" s="169"/>
      <c r="AZ247" s="169"/>
      <c r="BA247" s="169"/>
      <c r="BB247" s="169"/>
      <c r="BC247" s="169"/>
      <c r="BD247" s="169"/>
      <c r="BE247" s="169"/>
      <c r="BF247" s="169"/>
      <c r="BG247" s="169"/>
      <c r="BH247" s="169"/>
      <c r="BI247" s="169"/>
      <c r="BJ247" s="169"/>
      <c r="BK247" s="169"/>
      <c r="BL247" s="169"/>
      <c r="BM247" s="169"/>
      <c r="BN247" s="169"/>
      <c r="BO247" s="169"/>
      <c r="BP247" s="169"/>
      <c r="BQ247" s="169"/>
      <c r="BR247" s="169"/>
      <c r="BS247" s="169"/>
      <c r="BT247" s="169"/>
      <c r="BU247" s="169"/>
      <c r="BV247" s="169"/>
      <c r="BW247" s="169"/>
      <c r="BX247" s="169"/>
      <c r="BY247" s="169"/>
      <c r="BZ247" s="169"/>
      <c r="CA247" s="169"/>
      <c r="CB247" s="169"/>
      <c r="CC247" s="169"/>
      <c r="CD247" s="169"/>
      <c r="CE247" s="169"/>
      <c r="CF247" s="169"/>
      <c r="CG247" s="169"/>
      <c r="CH247" s="169"/>
      <c r="CI247" s="169"/>
      <c r="CJ247" s="169"/>
      <c r="CK247" s="169"/>
      <c r="CL247" s="169"/>
      <c r="CM247" s="169"/>
      <c r="CN247" s="169"/>
      <c r="CO247" s="169"/>
      <c r="CP247" s="169"/>
      <c r="CQ247" s="169"/>
      <c r="CR247" s="169"/>
      <c r="CS247" s="169"/>
      <c r="CT247" s="169"/>
      <c r="CU247" s="169"/>
      <c r="CV247" s="169"/>
      <c r="CW247" s="169"/>
      <c r="CX247" s="169"/>
      <c r="CY247" s="169"/>
      <c r="CZ247" s="169"/>
      <c r="DA247" s="169"/>
      <c r="DB247" s="169"/>
      <c r="DC247" s="169"/>
      <c r="DD247" s="169"/>
      <c r="DE247" s="169"/>
      <c r="DF247" s="169"/>
      <c r="DG247" s="169"/>
      <c r="DH247" s="169"/>
      <c r="DI247" s="169"/>
      <c r="DJ247" s="169"/>
      <c r="DK247" s="169"/>
      <c r="DL247" s="169"/>
      <c r="DM247" s="169"/>
      <c r="DN247" s="169"/>
      <c r="DO247" s="169"/>
      <c r="DP247" s="169"/>
      <c r="DQ247" s="169"/>
      <c r="DR247" s="169"/>
      <c r="DS247" s="169"/>
      <c r="DT247" s="169"/>
      <c r="DU247" s="169"/>
      <c r="DV247" s="169"/>
      <c r="DW247" s="169"/>
      <c r="DX247" s="169"/>
      <c r="DY247" s="169"/>
      <c r="DZ247" s="169"/>
      <c r="EA247" s="169"/>
      <c r="EB247" s="169"/>
      <c r="EC247" s="169"/>
      <c r="ED247" s="169"/>
      <c r="EE247" s="169"/>
      <c r="EF247" s="169"/>
      <c r="EG247" s="169"/>
      <c r="EH247" s="169"/>
      <c r="EI247" s="169"/>
      <c r="EJ247" s="169"/>
      <c r="EK247" s="169"/>
      <c r="EL247" s="169"/>
      <c r="EM247" s="169"/>
      <c r="EN247" s="169"/>
    </row>
    <row r="248" spans="3:144" x14ac:dyDescent="0.2">
      <c r="C248" s="169"/>
      <c r="D248" s="169"/>
      <c r="E248" s="169"/>
      <c r="F248" s="169"/>
      <c r="G248" s="169"/>
      <c r="H248" s="169"/>
      <c r="I248" s="169"/>
      <c r="J248" s="169"/>
      <c r="K248" s="169"/>
      <c r="L248" s="169"/>
      <c r="M248" s="169"/>
      <c r="N248" s="169"/>
      <c r="O248" s="169"/>
      <c r="P248" s="169"/>
      <c r="Q248" s="169"/>
      <c r="R248" s="169"/>
      <c r="S248" s="169"/>
      <c r="T248" s="169"/>
      <c r="U248" s="169"/>
      <c r="V248" s="169"/>
      <c r="W248" s="169"/>
      <c r="X248" s="169"/>
      <c r="Y248" s="169"/>
      <c r="Z248" s="169"/>
      <c r="AA248" s="169"/>
      <c r="AB248" s="169"/>
      <c r="AC248" s="169"/>
      <c r="AD248" s="169"/>
      <c r="AE248" s="169"/>
      <c r="AF248" s="169"/>
      <c r="AG248" s="169"/>
      <c r="AH248" s="169"/>
      <c r="AI248" s="169"/>
      <c r="AJ248" s="169"/>
      <c r="AK248" s="169"/>
      <c r="AL248" s="169"/>
      <c r="AM248" s="169"/>
      <c r="AN248" s="169"/>
      <c r="AO248" s="169"/>
      <c r="AP248" s="169"/>
      <c r="AQ248" s="169"/>
      <c r="AR248" s="169"/>
      <c r="AS248" s="169"/>
      <c r="AT248" s="169"/>
      <c r="AU248" s="169"/>
      <c r="AV248" s="169"/>
      <c r="AW248" s="169"/>
      <c r="AX248" s="169"/>
      <c r="AY248" s="169"/>
      <c r="AZ248" s="169"/>
      <c r="BA248" s="169"/>
      <c r="BB248" s="169"/>
      <c r="BC248" s="169"/>
      <c r="BD248" s="169"/>
      <c r="BE248" s="169"/>
      <c r="BF248" s="169"/>
      <c r="BG248" s="169"/>
      <c r="BH248" s="169"/>
      <c r="BI248" s="169"/>
      <c r="BJ248" s="169"/>
      <c r="BK248" s="169"/>
      <c r="BL248" s="169"/>
      <c r="BM248" s="169"/>
      <c r="BN248" s="169"/>
      <c r="BO248" s="169"/>
      <c r="BP248" s="169"/>
      <c r="BQ248" s="169"/>
      <c r="BR248" s="169"/>
      <c r="BS248" s="169"/>
      <c r="BT248" s="169"/>
      <c r="BU248" s="169"/>
      <c r="BV248" s="169"/>
      <c r="BW248" s="169"/>
      <c r="BX248" s="169"/>
      <c r="BY248" s="169"/>
      <c r="BZ248" s="169"/>
      <c r="CA248" s="169"/>
      <c r="CB248" s="169"/>
      <c r="CC248" s="169"/>
      <c r="CD248" s="169"/>
      <c r="CE248" s="169"/>
      <c r="CF248" s="169"/>
      <c r="CG248" s="169"/>
      <c r="CH248" s="169"/>
      <c r="CI248" s="169"/>
      <c r="CJ248" s="169"/>
      <c r="CK248" s="169"/>
      <c r="CL248" s="169"/>
      <c r="CM248" s="169"/>
      <c r="CN248" s="169"/>
      <c r="CO248" s="169"/>
      <c r="CP248" s="169"/>
      <c r="CQ248" s="169"/>
      <c r="CR248" s="169"/>
      <c r="CS248" s="169"/>
      <c r="CT248" s="169"/>
      <c r="CU248" s="169"/>
      <c r="CV248" s="169"/>
      <c r="CW248" s="169"/>
      <c r="CX248" s="169"/>
      <c r="CY248" s="169"/>
      <c r="CZ248" s="169"/>
      <c r="DA248" s="169"/>
      <c r="DB248" s="169"/>
      <c r="DC248" s="169"/>
      <c r="DD248" s="169"/>
      <c r="DE248" s="169"/>
      <c r="DF248" s="169"/>
      <c r="DG248" s="169"/>
      <c r="DH248" s="169"/>
      <c r="DI248" s="169"/>
      <c r="DJ248" s="169"/>
      <c r="DK248" s="169"/>
      <c r="DL248" s="169"/>
      <c r="DM248" s="169"/>
      <c r="DN248" s="169"/>
      <c r="DO248" s="169"/>
      <c r="DP248" s="169"/>
      <c r="DQ248" s="169"/>
      <c r="DR248" s="169"/>
      <c r="DS248" s="169"/>
      <c r="DT248" s="169"/>
      <c r="DU248" s="169"/>
      <c r="DV248" s="169"/>
      <c r="DW248" s="169"/>
      <c r="DX248" s="169"/>
      <c r="DY248" s="169"/>
      <c r="DZ248" s="169"/>
      <c r="EA248" s="169"/>
      <c r="EB248" s="169"/>
      <c r="EC248" s="169"/>
      <c r="ED248" s="169"/>
      <c r="EE248" s="169"/>
      <c r="EF248" s="169"/>
      <c r="EG248" s="169"/>
      <c r="EH248" s="169"/>
      <c r="EI248" s="169"/>
      <c r="EJ248" s="169"/>
      <c r="EK248" s="169"/>
      <c r="EL248" s="169"/>
      <c r="EM248" s="169"/>
      <c r="EN248" s="169"/>
    </row>
    <row r="249" spans="3:144" x14ac:dyDescent="0.2">
      <c r="C249" s="169"/>
      <c r="D249" s="169"/>
      <c r="E249" s="169"/>
      <c r="F249" s="169"/>
      <c r="G249" s="169"/>
      <c r="H249" s="169"/>
      <c r="I249" s="169"/>
      <c r="J249" s="169"/>
      <c r="K249" s="169"/>
      <c r="L249" s="169"/>
      <c r="M249" s="169"/>
      <c r="N249" s="169"/>
      <c r="O249" s="169"/>
      <c r="P249" s="169"/>
      <c r="Q249" s="169"/>
      <c r="R249" s="169"/>
      <c r="S249" s="169"/>
      <c r="T249" s="169"/>
      <c r="U249" s="169"/>
      <c r="V249" s="169"/>
      <c r="W249" s="169"/>
      <c r="X249" s="169"/>
      <c r="Y249" s="169"/>
      <c r="Z249" s="169"/>
      <c r="AA249" s="169"/>
      <c r="AB249" s="169"/>
      <c r="AC249" s="169"/>
      <c r="AD249" s="169"/>
      <c r="AE249" s="169"/>
      <c r="AF249" s="169"/>
      <c r="AG249" s="169"/>
      <c r="AH249" s="169"/>
      <c r="AI249" s="169"/>
      <c r="AJ249" s="169"/>
      <c r="AK249" s="169"/>
      <c r="AL249" s="169"/>
      <c r="AM249" s="169"/>
      <c r="AN249" s="169"/>
      <c r="AO249" s="169"/>
      <c r="AP249" s="169"/>
      <c r="AQ249" s="169"/>
      <c r="AR249" s="169"/>
      <c r="AS249" s="169"/>
      <c r="AT249" s="169"/>
      <c r="AU249" s="169"/>
      <c r="AV249" s="169"/>
      <c r="AW249" s="169"/>
      <c r="AX249" s="169"/>
      <c r="AY249" s="169"/>
      <c r="AZ249" s="169"/>
      <c r="BA249" s="169"/>
      <c r="BB249" s="169"/>
      <c r="BC249" s="169"/>
      <c r="BD249" s="169"/>
      <c r="BE249" s="169"/>
      <c r="BF249" s="169"/>
      <c r="BG249" s="169"/>
      <c r="BH249" s="169"/>
      <c r="BI249" s="169"/>
      <c r="BJ249" s="169"/>
      <c r="BK249" s="169"/>
      <c r="BL249" s="169"/>
      <c r="BM249" s="169"/>
      <c r="BN249" s="169"/>
      <c r="BO249" s="169"/>
      <c r="BP249" s="169"/>
      <c r="BQ249" s="169"/>
      <c r="BR249" s="169"/>
      <c r="BS249" s="169"/>
      <c r="BT249" s="169"/>
      <c r="BU249" s="169"/>
      <c r="BV249" s="169"/>
      <c r="BW249" s="169"/>
      <c r="BX249" s="169"/>
      <c r="BY249" s="169"/>
      <c r="BZ249" s="169"/>
      <c r="CA249" s="169"/>
      <c r="CB249" s="169"/>
      <c r="CC249" s="169"/>
      <c r="CD249" s="169"/>
      <c r="CE249" s="169"/>
      <c r="CF249" s="169"/>
      <c r="CG249" s="169"/>
      <c r="CH249" s="169"/>
      <c r="CI249" s="169"/>
      <c r="CJ249" s="169"/>
      <c r="CK249" s="169"/>
      <c r="CL249" s="169"/>
      <c r="CM249" s="169"/>
      <c r="CN249" s="169"/>
      <c r="CO249" s="169"/>
      <c r="CP249" s="169"/>
      <c r="CQ249" s="169"/>
      <c r="CR249" s="169"/>
      <c r="CS249" s="169"/>
      <c r="CT249" s="169"/>
      <c r="CU249" s="169"/>
      <c r="CV249" s="169"/>
      <c r="CW249" s="169"/>
      <c r="CX249" s="169"/>
      <c r="CY249" s="169"/>
      <c r="CZ249" s="169"/>
      <c r="DA249" s="169"/>
      <c r="DB249" s="169"/>
      <c r="DC249" s="169"/>
      <c r="DD249" s="169"/>
      <c r="DE249" s="169"/>
      <c r="DF249" s="169"/>
      <c r="DG249" s="169"/>
      <c r="DH249" s="169"/>
      <c r="DI249" s="169"/>
      <c r="DJ249" s="169"/>
      <c r="DK249" s="169"/>
      <c r="DL249" s="169"/>
      <c r="DM249" s="169"/>
      <c r="DN249" s="169"/>
      <c r="DO249" s="169"/>
      <c r="DP249" s="169"/>
      <c r="DQ249" s="169"/>
      <c r="DR249" s="169"/>
      <c r="DS249" s="169"/>
      <c r="DT249" s="169"/>
      <c r="DU249" s="169"/>
      <c r="DV249" s="169"/>
      <c r="DW249" s="169"/>
      <c r="DX249" s="169"/>
      <c r="DY249" s="169"/>
      <c r="DZ249" s="169"/>
      <c r="EA249" s="169"/>
      <c r="EB249" s="169"/>
      <c r="EC249" s="169"/>
      <c r="ED249" s="169"/>
      <c r="EE249" s="169"/>
      <c r="EF249" s="169"/>
      <c r="EG249" s="169"/>
      <c r="EH249" s="169"/>
      <c r="EI249" s="169"/>
      <c r="EJ249" s="169"/>
      <c r="EK249" s="169"/>
      <c r="EL249" s="169"/>
      <c r="EM249" s="169"/>
      <c r="EN249" s="169"/>
    </row>
    <row r="250" spans="3:144" x14ac:dyDescent="0.2">
      <c r="C250" s="169"/>
      <c r="D250" s="169"/>
      <c r="E250" s="169"/>
      <c r="F250" s="169"/>
      <c r="G250" s="169"/>
      <c r="H250" s="169"/>
      <c r="I250" s="169"/>
      <c r="J250" s="169"/>
      <c r="K250" s="169"/>
      <c r="L250" s="169"/>
      <c r="M250" s="169"/>
      <c r="N250" s="169"/>
      <c r="O250" s="169"/>
      <c r="P250" s="169"/>
      <c r="Q250" s="169"/>
      <c r="R250" s="169"/>
      <c r="S250" s="169"/>
      <c r="T250" s="169"/>
      <c r="U250" s="169"/>
      <c r="V250" s="169"/>
      <c r="W250" s="169"/>
      <c r="X250" s="169"/>
      <c r="Y250" s="169"/>
      <c r="Z250" s="169"/>
      <c r="AA250" s="169"/>
      <c r="AB250" s="169"/>
      <c r="AC250" s="169"/>
      <c r="AD250" s="169"/>
      <c r="AE250" s="169"/>
      <c r="AF250" s="169"/>
      <c r="AG250" s="169"/>
      <c r="AH250" s="169"/>
      <c r="AI250" s="169"/>
      <c r="AJ250" s="169"/>
      <c r="AK250" s="169"/>
      <c r="AL250" s="169"/>
      <c r="AM250" s="169"/>
      <c r="AN250" s="169"/>
      <c r="AO250" s="169"/>
      <c r="AP250" s="169"/>
      <c r="AQ250" s="169"/>
      <c r="AR250" s="169"/>
      <c r="AS250" s="169"/>
      <c r="AT250" s="169"/>
      <c r="AU250" s="169"/>
      <c r="AV250" s="169"/>
      <c r="AW250" s="169"/>
      <c r="AX250" s="169"/>
      <c r="AY250" s="169"/>
      <c r="AZ250" s="169"/>
      <c r="BA250" s="169"/>
      <c r="BB250" s="169"/>
      <c r="BC250" s="169"/>
      <c r="BD250" s="169"/>
      <c r="BE250" s="169"/>
      <c r="BF250" s="169"/>
      <c r="BG250" s="169"/>
      <c r="BH250" s="169"/>
      <c r="BI250" s="169"/>
      <c r="BJ250" s="169"/>
      <c r="BK250" s="169"/>
      <c r="BL250" s="169"/>
      <c r="BM250" s="169"/>
      <c r="BN250" s="169"/>
      <c r="BO250" s="169"/>
      <c r="BP250" s="169"/>
      <c r="BQ250" s="169"/>
      <c r="BR250" s="169"/>
      <c r="BS250" s="169"/>
      <c r="BT250" s="169"/>
      <c r="BU250" s="169"/>
      <c r="BV250" s="169"/>
      <c r="BW250" s="169"/>
      <c r="BX250" s="169"/>
      <c r="BY250" s="169"/>
      <c r="BZ250" s="169"/>
      <c r="CA250" s="169"/>
      <c r="CB250" s="169"/>
      <c r="CC250" s="169"/>
      <c r="CD250" s="169"/>
      <c r="CE250" s="169"/>
      <c r="CF250" s="169"/>
      <c r="CG250" s="169"/>
      <c r="CH250" s="169"/>
      <c r="CI250" s="169"/>
      <c r="CJ250" s="169"/>
      <c r="CK250" s="169"/>
      <c r="CL250" s="169"/>
      <c r="CM250" s="169"/>
      <c r="CN250" s="169"/>
      <c r="CO250" s="169"/>
      <c r="CP250" s="169"/>
      <c r="CQ250" s="169"/>
      <c r="CR250" s="169"/>
      <c r="CS250" s="169"/>
      <c r="CT250" s="169"/>
      <c r="CU250" s="169"/>
      <c r="CV250" s="169"/>
      <c r="CW250" s="169"/>
      <c r="CX250" s="169"/>
      <c r="CY250" s="169"/>
      <c r="CZ250" s="169"/>
      <c r="DA250" s="169"/>
      <c r="DB250" s="169"/>
      <c r="DC250" s="169"/>
      <c r="DD250" s="169"/>
      <c r="DE250" s="169"/>
      <c r="DF250" s="169"/>
      <c r="DG250" s="169"/>
      <c r="DH250" s="169"/>
      <c r="DI250" s="169"/>
      <c r="DJ250" s="169"/>
      <c r="DK250" s="169"/>
      <c r="DL250" s="169"/>
      <c r="DM250" s="169"/>
      <c r="DN250" s="169"/>
      <c r="DO250" s="169"/>
      <c r="DP250" s="169"/>
      <c r="DQ250" s="169"/>
      <c r="DR250" s="169"/>
      <c r="DS250" s="169"/>
      <c r="DT250" s="169"/>
      <c r="DU250" s="169"/>
      <c r="DV250" s="169"/>
      <c r="DW250" s="169"/>
      <c r="DX250" s="169"/>
      <c r="DY250" s="169"/>
      <c r="DZ250" s="169"/>
      <c r="EA250" s="169"/>
      <c r="EB250" s="169"/>
      <c r="EC250" s="169"/>
      <c r="ED250" s="169"/>
      <c r="EE250" s="169"/>
      <c r="EF250" s="169"/>
      <c r="EG250" s="169"/>
      <c r="EH250" s="169"/>
      <c r="EI250" s="169"/>
      <c r="EJ250" s="169"/>
      <c r="EK250" s="169"/>
      <c r="EL250" s="169"/>
      <c r="EM250" s="169"/>
      <c r="EN250" s="169"/>
    </row>
    <row r="251" spans="3:144" x14ac:dyDescent="0.2">
      <c r="C251" s="169"/>
      <c r="D251" s="169"/>
      <c r="E251" s="169"/>
      <c r="F251" s="169"/>
      <c r="G251" s="169"/>
      <c r="H251" s="169"/>
      <c r="I251" s="169"/>
      <c r="J251" s="169"/>
      <c r="K251" s="169"/>
      <c r="L251" s="169"/>
      <c r="M251" s="169"/>
      <c r="N251" s="169"/>
      <c r="O251" s="169"/>
      <c r="P251" s="169"/>
      <c r="Q251" s="169"/>
      <c r="R251" s="169"/>
      <c r="S251" s="169"/>
      <c r="T251" s="169"/>
      <c r="U251" s="169"/>
      <c r="V251" s="169"/>
      <c r="W251" s="169"/>
      <c r="X251" s="169"/>
      <c r="Y251" s="169"/>
      <c r="Z251" s="169"/>
      <c r="AA251" s="169"/>
      <c r="AB251" s="169"/>
      <c r="AC251" s="169"/>
      <c r="AD251" s="169"/>
      <c r="AE251" s="169"/>
      <c r="AF251" s="169"/>
      <c r="AG251" s="169"/>
      <c r="AH251" s="169"/>
      <c r="AI251" s="169"/>
      <c r="AJ251" s="169"/>
      <c r="AK251" s="169"/>
      <c r="AL251" s="169"/>
      <c r="AM251" s="169"/>
      <c r="AN251" s="169"/>
      <c r="AO251" s="169"/>
      <c r="AP251" s="169"/>
      <c r="AQ251" s="169"/>
      <c r="AR251" s="169"/>
      <c r="AS251" s="169"/>
      <c r="AT251" s="169"/>
      <c r="AU251" s="169"/>
      <c r="AV251" s="169"/>
      <c r="AW251" s="169"/>
      <c r="AX251" s="169"/>
      <c r="AY251" s="169"/>
      <c r="AZ251" s="169"/>
      <c r="BA251" s="169"/>
      <c r="BB251" s="169"/>
      <c r="BC251" s="169"/>
      <c r="BD251" s="169"/>
      <c r="BE251" s="169"/>
      <c r="BF251" s="169"/>
      <c r="BG251" s="169"/>
      <c r="BH251" s="169"/>
      <c r="BI251" s="169"/>
      <c r="BJ251" s="169"/>
      <c r="BK251" s="169"/>
      <c r="BL251" s="169"/>
      <c r="BM251" s="169"/>
      <c r="BN251" s="169"/>
      <c r="BO251" s="169"/>
      <c r="BP251" s="169"/>
      <c r="BQ251" s="169"/>
      <c r="BR251" s="169"/>
      <c r="BS251" s="169"/>
      <c r="BT251" s="169"/>
      <c r="BU251" s="169"/>
      <c r="BV251" s="169"/>
      <c r="BW251" s="169"/>
      <c r="BX251" s="169"/>
      <c r="BY251" s="169"/>
      <c r="BZ251" s="169"/>
      <c r="CA251" s="169"/>
      <c r="CB251" s="169"/>
      <c r="CC251" s="169"/>
      <c r="CD251" s="169"/>
      <c r="CE251" s="169"/>
      <c r="CF251" s="169"/>
      <c r="CG251" s="169"/>
      <c r="CH251" s="169"/>
      <c r="CI251" s="169"/>
      <c r="CJ251" s="169"/>
      <c r="CK251" s="169"/>
      <c r="CL251" s="169"/>
      <c r="CM251" s="169"/>
      <c r="CN251" s="169"/>
      <c r="CO251" s="169"/>
      <c r="CP251" s="169"/>
      <c r="CQ251" s="169"/>
      <c r="CR251" s="169"/>
      <c r="CS251" s="169"/>
      <c r="CT251" s="169"/>
      <c r="CU251" s="169"/>
      <c r="CV251" s="169"/>
      <c r="CW251" s="169"/>
      <c r="CX251" s="169"/>
      <c r="CY251" s="169"/>
      <c r="CZ251" s="169"/>
      <c r="DA251" s="169"/>
      <c r="DB251" s="169"/>
      <c r="DC251" s="169"/>
      <c r="DD251" s="169"/>
      <c r="DE251" s="169"/>
      <c r="DF251" s="169"/>
      <c r="DG251" s="169"/>
      <c r="DH251" s="169"/>
      <c r="DI251" s="169"/>
      <c r="DJ251" s="169"/>
      <c r="DK251" s="169"/>
      <c r="DL251" s="169"/>
      <c r="DM251" s="169"/>
      <c r="DN251" s="169"/>
      <c r="DO251" s="169"/>
      <c r="DP251" s="169"/>
      <c r="DQ251" s="169"/>
      <c r="DR251" s="169"/>
      <c r="DS251" s="169"/>
      <c r="DT251" s="169"/>
      <c r="DU251" s="169"/>
      <c r="DV251" s="169"/>
      <c r="DW251" s="169"/>
      <c r="DX251" s="169"/>
      <c r="DY251" s="169"/>
      <c r="DZ251" s="169"/>
      <c r="EA251" s="169"/>
      <c r="EB251" s="169"/>
      <c r="EC251" s="169"/>
      <c r="ED251" s="169"/>
      <c r="EE251" s="169"/>
      <c r="EF251" s="169"/>
      <c r="EG251" s="169"/>
      <c r="EH251" s="169"/>
      <c r="EI251" s="169"/>
      <c r="EJ251" s="169"/>
      <c r="EK251" s="169"/>
      <c r="EL251" s="169"/>
      <c r="EM251" s="169"/>
      <c r="EN251" s="169"/>
    </row>
    <row r="252" spans="3:144" x14ac:dyDescent="0.2">
      <c r="C252" s="169"/>
      <c r="D252" s="169"/>
      <c r="E252" s="169"/>
      <c r="F252" s="169"/>
      <c r="G252" s="169"/>
      <c r="H252" s="169"/>
      <c r="I252" s="169"/>
      <c r="J252" s="169"/>
      <c r="K252" s="169"/>
      <c r="L252" s="169"/>
      <c r="M252" s="169"/>
      <c r="N252" s="169"/>
      <c r="O252" s="169"/>
      <c r="P252" s="169"/>
      <c r="Q252" s="169"/>
      <c r="R252" s="169"/>
      <c r="S252" s="169"/>
      <c r="T252" s="169"/>
      <c r="U252" s="169"/>
      <c r="V252" s="169"/>
      <c r="W252" s="169"/>
      <c r="X252" s="169"/>
      <c r="Y252" s="169"/>
      <c r="Z252" s="169"/>
      <c r="AA252" s="169"/>
      <c r="AB252" s="169"/>
      <c r="AC252" s="169"/>
      <c r="AD252" s="169"/>
      <c r="AE252" s="169"/>
      <c r="AF252" s="169"/>
      <c r="AG252" s="169"/>
      <c r="AH252" s="169"/>
      <c r="AI252" s="169"/>
      <c r="AJ252" s="169"/>
      <c r="AK252" s="169"/>
      <c r="AL252" s="169"/>
      <c r="AM252" s="169"/>
      <c r="AN252" s="169"/>
      <c r="AO252" s="169"/>
      <c r="AP252" s="169"/>
      <c r="AQ252" s="169"/>
      <c r="AR252" s="169"/>
      <c r="AS252" s="169"/>
      <c r="AT252" s="169"/>
      <c r="AU252" s="169"/>
      <c r="AV252" s="169"/>
      <c r="AW252" s="169"/>
      <c r="AX252" s="169"/>
      <c r="AY252" s="169"/>
      <c r="AZ252" s="169"/>
      <c r="BA252" s="169"/>
      <c r="BB252" s="169"/>
      <c r="BC252" s="169"/>
      <c r="BD252" s="169"/>
      <c r="BE252" s="169"/>
      <c r="BF252" s="169"/>
      <c r="BG252" s="169"/>
      <c r="BH252" s="169"/>
      <c r="BI252" s="169"/>
      <c r="BJ252" s="169"/>
      <c r="BK252" s="169"/>
      <c r="BL252" s="169"/>
      <c r="BM252" s="169"/>
      <c r="BN252" s="169"/>
      <c r="BO252" s="169"/>
      <c r="BP252" s="169"/>
      <c r="BQ252" s="169"/>
      <c r="BR252" s="169"/>
      <c r="BS252" s="169"/>
      <c r="BT252" s="169"/>
      <c r="BU252" s="169"/>
      <c r="BV252" s="169"/>
      <c r="BW252" s="169"/>
      <c r="BX252" s="169"/>
      <c r="BY252" s="169"/>
      <c r="BZ252" s="169"/>
      <c r="CA252" s="169"/>
      <c r="CB252" s="169"/>
      <c r="CC252" s="169"/>
      <c r="CD252" s="169"/>
      <c r="CE252" s="169"/>
      <c r="CF252" s="169"/>
      <c r="CG252" s="169"/>
      <c r="CH252" s="169"/>
      <c r="CI252" s="169"/>
      <c r="CJ252" s="169"/>
      <c r="CK252" s="169"/>
      <c r="CL252" s="169"/>
      <c r="CM252" s="169"/>
      <c r="CN252" s="169"/>
      <c r="CO252" s="169"/>
      <c r="CP252" s="169"/>
      <c r="CQ252" s="169"/>
      <c r="CR252" s="169"/>
      <c r="CS252" s="169"/>
      <c r="CT252" s="169"/>
      <c r="CU252" s="169"/>
      <c r="CV252" s="169"/>
      <c r="CW252" s="169"/>
      <c r="CX252" s="169"/>
      <c r="CY252" s="169"/>
      <c r="CZ252" s="169"/>
      <c r="DA252" s="169"/>
      <c r="DB252" s="169"/>
      <c r="DC252" s="169"/>
      <c r="DD252" s="169"/>
      <c r="DE252" s="169"/>
      <c r="DF252" s="169"/>
      <c r="DG252" s="169"/>
      <c r="DH252" s="169"/>
      <c r="DI252" s="169"/>
      <c r="DJ252" s="169"/>
      <c r="DK252" s="169"/>
      <c r="DL252" s="169"/>
      <c r="DM252" s="169"/>
      <c r="DN252" s="169"/>
      <c r="DO252" s="169"/>
      <c r="DP252" s="169"/>
      <c r="DQ252" s="169"/>
      <c r="DR252" s="169"/>
      <c r="DS252" s="169"/>
      <c r="DT252" s="169"/>
      <c r="DU252" s="169"/>
      <c r="DV252" s="169"/>
      <c r="DW252" s="169"/>
      <c r="DX252" s="169"/>
      <c r="DY252" s="169"/>
      <c r="DZ252" s="169"/>
      <c r="EA252" s="169"/>
      <c r="EB252" s="169"/>
      <c r="EC252" s="169"/>
      <c r="ED252" s="169"/>
      <c r="EE252" s="169"/>
      <c r="EF252" s="169"/>
      <c r="EG252" s="169"/>
      <c r="EH252" s="169"/>
      <c r="EI252" s="169"/>
      <c r="EJ252" s="169"/>
      <c r="EK252" s="169"/>
      <c r="EL252" s="169"/>
      <c r="EM252" s="169"/>
      <c r="EN252" s="169"/>
    </row>
    <row r="253" spans="3:144" x14ac:dyDescent="0.2">
      <c r="C253" s="169"/>
      <c r="D253" s="169"/>
      <c r="E253" s="169"/>
      <c r="F253" s="169"/>
      <c r="G253" s="169"/>
      <c r="H253" s="169"/>
      <c r="I253" s="169"/>
      <c r="J253" s="169"/>
      <c r="K253" s="169"/>
      <c r="L253" s="169"/>
      <c r="M253" s="169"/>
      <c r="N253" s="169"/>
      <c r="O253" s="169"/>
      <c r="P253" s="169"/>
      <c r="Q253" s="169"/>
      <c r="R253" s="169"/>
      <c r="S253" s="169"/>
      <c r="T253" s="169"/>
      <c r="U253" s="169"/>
      <c r="V253" s="169"/>
      <c r="W253" s="169"/>
      <c r="X253" s="169"/>
      <c r="Y253" s="169"/>
      <c r="Z253" s="169"/>
      <c r="AA253" s="169"/>
      <c r="AB253" s="169"/>
      <c r="AC253" s="169"/>
      <c r="AD253" s="169"/>
      <c r="AE253" s="169"/>
      <c r="AF253" s="169"/>
      <c r="AG253" s="169"/>
      <c r="AH253" s="169"/>
      <c r="AI253" s="169"/>
      <c r="AJ253" s="169"/>
      <c r="AK253" s="169"/>
      <c r="AL253" s="169"/>
      <c r="AM253" s="169"/>
      <c r="AN253" s="169"/>
      <c r="AO253" s="169"/>
      <c r="AP253" s="169"/>
      <c r="AQ253" s="169"/>
      <c r="AR253" s="169"/>
      <c r="AS253" s="169"/>
      <c r="AT253" s="169"/>
      <c r="AU253" s="169"/>
      <c r="AV253" s="169"/>
      <c r="AW253" s="169"/>
      <c r="AX253" s="169"/>
      <c r="AY253" s="169"/>
      <c r="AZ253" s="169"/>
      <c r="BA253" s="169"/>
      <c r="BB253" s="169"/>
      <c r="BC253" s="169"/>
      <c r="BD253" s="169"/>
      <c r="BE253" s="169"/>
      <c r="BF253" s="169"/>
      <c r="BG253" s="169"/>
      <c r="BH253" s="169"/>
      <c r="BI253" s="169"/>
      <c r="BJ253" s="169"/>
      <c r="BK253" s="169"/>
      <c r="BL253" s="169"/>
      <c r="BM253" s="169"/>
      <c r="BN253" s="169"/>
      <c r="BO253" s="169"/>
      <c r="BP253" s="169"/>
      <c r="BQ253" s="169"/>
      <c r="BR253" s="169"/>
      <c r="BS253" s="169"/>
      <c r="BT253" s="169"/>
      <c r="BU253" s="169"/>
      <c r="BV253" s="169"/>
      <c r="BW253" s="169"/>
      <c r="BX253" s="169"/>
      <c r="BY253" s="169"/>
      <c r="BZ253" s="169"/>
      <c r="CA253" s="169"/>
      <c r="CB253" s="169"/>
      <c r="CC253" s="169"/>
      <c r="CD253" s="169"/>
      <c r="CE253" s="169"/>
      <c r="CF253" s="169"/>
      <c r="CG253" s="169"/>
      <c r="CH253" s="169"/>
      <c r="CI253" s="169"/>
      <c r="CJ253" s="169"/>
      <c r="CK253" s="169"/>
      <c r="CL253" s="169"/>
      <c r="CM253" s="169"/>
      <c r="CN253" s="169"/>
      <c r="CO253" s="169"/>
      <c r="CP253" s="169"/>
      <c r="CQ253" s="169"/>
      <c r="CR253" s="169"/>
      <c r="CS253" s="169"/>
      <c r="CT253" s="169"/>
      <c r="CU253" s="169"/>
      <c r="CV253" s="169"/>
      <c r="CW253" s="169"/>
      <c r="CX253" s="169"/>
      <c r="CY253" s="169"/>
      <c r="CZ253" s="169"/>
      <c r="DA253" s="169"/>
      <c r="DB253" s="169"/>
      <c r="DC253" s="169"/>
      <c r="DD253" s="169"/>
      <c r="DE253" s="169"/>
      <c r="DF253" s="169"/>
      <c r="DG253" s="169"/>
      <c r="DH253" s="169"/>
      <c r="DI253" s="169"/>
      <c r="DJ253" s="169"/>
      <c r="DK253" s="169"/>
      <c r="DL253" s="169"/>
      <c r="DM253" s="169"/>
      <c r="DN253" s="169"/>
      <c r="DO253" s="169"/>
      <c r="DP253" s="169"/>
      <c r="DQ253" s="169"/>
      <c r="DR253" s="169"/>
      <c r="DS253" s="169"/>
      <c r="DT253" s="169"/>
      <c r="DU253" s="169"/>
      <c r="DV253" s="169"/>
      <c r="DW253" s="169"/>
      <c r="DX253" s="169"/>
      <c r="DY253" s="169"/>
      <c r="DZ253" s="169"/>
      <c r="EA253" s="169"/>
      <c r="EB253" s="169"/>
      <c r="EC253" s="169"/>
      <c r="ED253" s="169"/>
      <c r="EE253" s="169"/>
      <c r="EF253" s="169"/>
      <c r="EG253" s="169"/>
      <c r="EH253" s="169"/>
      <c r="EI253" s="169"/>
      <c r="EJ253" s="169"/>
      <c r="EK253" s="169"/>
      <c r="EL253" s="169"/>
      <c r="EM253" s="169"/>
      <c r="EN253" s="169"/>
    </row>
    <row r="254" spans="3:144" x14ac:dyDescent="0.2">
      <c r="C254" s="169"/>
      <c r="D254" s="169"/>
      <c r="E254" s="169"/>
      <c r="F254" s="169"/>
      <c r="G254" s="169"/>
      <c r="H254" s="169"/>
      <c r="I254" s="169"/>
      <c r="J254" s="169"/>
      <c r="K254" s="169"/>
      <c r="L254" s="169"/>
      <c r="M254" s="169"/>
      <c r="N254" s="169"/>
      <c r="O254" s="169"/>
      <c r="P254" s="169"/>
      <c r="Q254" s="169"/>
      <c r="R254" s="169"/>
      <c r="S254" s="169"/>
      <c r="T254" s="169"/>
      <c r="U254" s="169"/>
      <c r="V254" s="169"/>
      <c r="W254" s="169"/>
      <c r="X254" s="169"/>
      <c r="Y254" s="169"/>
      <c r="Z254" s="169"/>
      <c r="AA254" s="169"/>
      <c r="AB254" s="169"/>
      <c r="AC254" s="169"/>
      <c r="AD254" s="169"/>
      <c r="AE254" s="169"/>
      <c r="AF254" s="169"/>
      <c r="AG254" s="169"/>
      <c r="AH254" s="169"/>
      <c r="AI254" s="169"/>
      <c r="AJ254" s="169"/>
      <c r="AK254" s="169"/>
      <c r="AL254" s="169"/>
      <c r="AM254" s="169"/>
      <c r="AN254" s="169"/>
      <c r="AO254" s="169"/>
      <c r="AP254" s="169"/>
      <c r="AQ254" s="169"/>
      <c r="AR254" s="169"/>
      <c r="AS254" s="169"/>
      <c r="AT254" s="169"/>
      <c r="AU254" s="169"/>
      <c r="AV254" s="169"/>
      <c r="AW254" s="169"/>
      <c r="AX254" s="169"/>
      <c r="AY254" s="169"/>
      <c r="AZ254" s="169"/>
      <c r="BA254" s="169"/>
      <c r="BB254" s="169"/>
      <c r="BC254" s="169"/>
      <c r="BD254" s="169"/>
      <c r="BE254" s="169"/>
      <c r="BF254" s="169"/>
      <c r="BG254" s="169"/>
      <c r="BH254" s="169"/>
      <c r="BI254" s="169"/>
      <c r="BJ254" s="169"/>
      <c r="BK254" s="169"/>
      <c r="BL254" s="169"/>
      <c r="BM254" s="169"/>
      <c r="BN254" s="169"/>
      <c r="BO254" s="169"/>
      <c r="BP254" s="169"/>
      <c r="BQ254" s="169"/>
      <c r="BR254" s="169"/>
      <c r="BS254" s="169"/>
      <c r="BT254" s="169"/>
      <c r="BU254" s="169"/>
      <c r="BV254" s="169"/>
      <c r="BW254" s="169"/>
      <c r="BX254" s="169"/>
      <c r="BY254" s="169"/>
      <c r="BZ254" s="169"/>
      <c r="CA254" s="169"/>
      <c r="CB254" s="169"/>
      <c r="CC254" s="169"/>
      <c r="CD254" s="169"/>
      <c r="CE254" s="169"/>
      <c r="CF254" s="169"/>
      <c r="CG254" s="169"/>
      <c r="CH254" s="169"/>
      <c r="CI254" s="169"/>
      <c r="CJ254" s="169"/>
      <c r="CK254" s="169"/>
      <c r="CL254" s="169"/>
      <c r="CM254" s="169"/>
      <c r="CN254" s="169"/>
      <c r="CO254" s="169"/>
      <c r="CP254" s="169"/>
      <c r="CQ254" s="169"/>
      <c r="CR254" s="169"/>
      <c r="CS254" s="169"/>
      <c r="CT254" s="169"/>
      <c r="CU254" s="169"/>
      <c r="CV254" s="169"/>
      <c r="CW254" s="169"/>
      <c r="CX254" s="169"/>
      <c r="CY254" s="169"/>
      <c r="CZ254" s="169"/>
      <c r="DA254" s="169"/>
      <c r="DB254" s="169"/>
      <c r="DC254" s="169"/>
      <c r="DD254" s="169"/>
      <c r="DE254" s="169"/>
      <c r="DF254" s="169"/>
      <c r="DG254" s="169"/>
      <c r="DH254" s="169"/>
      <c r="DI254" s="169"/>
      <c r="DJ254" s="169"/>
      <c r="DK254" s="169"/>
      <c r="DL254" s="169"/>
      <c r="DM254" s="169"/>
      <c r="DN254" s="169"/>
      <c r="DO254" s="169"/>
      <c r="DP254" s="169"/>
      <c r="DQ254" s="169"/>
      <c r="DR254" s="169"/>
      <c r="DS254" s="169"/>
      <c r="DT254" s="169"/>
      <c r="DU254" s="169"/>
      <c r="DV254" s="169"/>
      <c r="DW254" s="169"/>
      <c r="DX254" s="169"/>
      <c r="DY254" s="169"/>
      <c r="DZ254" s="169"/>
      <c r="EA254" s="169"/>
      <c r="EB254" s="169"/>
      <c r="EC254" s="169"/>
      <c r="ED254" s="169"/>
      <c r="EE254" s="169"/>
      <c r="EF254" s="169"/>
      <c r="EG254" s="169"/>
      <c r="EH254" s="169"/>
      <c r="EI254" s="169"/>
      <c r="EJ254" s="169"/>
      <c r="EK254" s="169"/>
      <c r="EL254" s="169"/>
      <c r="EM254" s="169"/>
      <c r="EN254" s="169"/>
    </row>
    <row r="255" spans="3:144" x14ac:dyDescent="0.2">
      <c r="C255" s="169"/>
      <c r="D255" s="169"/>
      <c r="E255" s="169"/>
      <c r="F255" s="169"/>
      <c r="G255" s="169"/>
      <c r="H255" s="169"/>
      <c r="I255" s="169"/>
      <c r="J255" s="169"/>
      <c r="K255" s="169"/>
      <c r="L255" s="169"/>
      <c r="M255" s="169"/>
      <c r="N255" s="169"/>
      <c r="O255" s="169"/>
      <c r="P255" s="169"/>
      <c r="Q255" s="169"/>
      <c r="R255" s="169"/>
      <c r="S255" s="169"/>
      <c r="T255" s="169"/>
      <c r="U255" s="169"/>
      <c r="V255" s="169"/>
      <c r="W255" s="169"/>
      <c r="X255" s="169"/>
      <c r="Y255" s="169"/>
      <c r="Z255" s="169"/>
      <c r="AA255" s="169"/>
      <c r="AB255" s="169"/>
      <c r="AC255" s="169"/>
      <c r="AD255" s="169"/>
      <c r="AE255" s="169"/>
      <c r="AF255" s="169"/>
      <c r="AG255" s="169"/>
      <c r="AH255" s="169"/>
      <c r="AI255" s="169"/>
      <c r="AJ255" s="169"/>
      <c r="AK255" s="169"/>
      <c r="AL255" s="169"/>
      <c r="AM255" s="169"/>
      <c r="AN255" s="169"/>
      <c r="AO255" s="169"/>
      <c r="AP255" s="169"/>
      <c r="AQ255" s="169"/>
      <c r="AR255" s="169"/>
      <c r="AS255" s="169"/>
      <c r="AT255" s="169"/>
      <c r="AU255" s="169"/>
      <c r="AV255" s="169"/>
      <c r="AW255" s="169"/>
      <c r="AX255" s="169"/>
      <c r="AY255" s="169"/>
      <c r="AZ255" s="169"/>
      <c r="BA255" s="169"/>
      <c r="BB255" s="169"/>
      <c r="BC255" s="169"/>
      <c r="BD255" s="169"/>
      <c r="BE255" s="169"/>
      <c r="BF255" s="169"/>
      <c r="BG255" s="169"/>
      <c r="BH255" s="169"/>
      <c r="BI255" s="169"/>
      <c r="BJ255" s="169"/>
      <c r="BK255" s="169"/>
      <c r="BL255" s="169"/>
      <c r="BM255" s="169"/>
      <c r="BN255" s="169"/>
      <c r="BO255" s="169"/>
      <c r="BP255" s="169"/>
      <c r="BQ255" s="169"/>
      <c r="BR255" s="169"/>
      <c r="BS255" s="169"/>
      <c r="BT255" s="169"/>
      <c r="BU255" s="169"/>
      <c r="BV255" s="169"/>
      <c r="BW255" s="169"/>
      <c r="BX255" s="169"/>
      <c r="BY255" s="169"/>
      <c r="BZ255" s="169"/>
      <c r="CA255" s="169"/>
      <c r="CB255" s="169"/>
      <c r="CC255" s="169"/>
      <c r="CD255" s="169"/>
      <c r="CE255" s="169"/>
      <c r="CF255" s="169"/>
      <c r="CG255" s="169"/>
      <c r="CH255" s="169"/>
      <c r="CI255" s="169"/>
      <c r="CJ255" s="169"/>
      <c r="CK255" s="169"/>
      <c r="CL255" s="169"/>
      <c r="CM255" s="169"/>
      <c r="CN255" s="169"/>
      <c r="CO255" s="169"/>
      <c r="CP255" s="169"/>
      <c r="CQ255" s="169"/>
      <c r="CR255" s="169"/>
      <c r="CS255" s="169"/>
      <c r="CT255" s="169"/>
      <c r="CU255" s="169"/>
      <c r="CV255" s="169"/>
      <c r="CW255" s="169"/>
      <c r="CX255" s="169"/>
      <c r="CY255" s="169"/>
      <c r="CZ255" s="169"/>
      <c r="DA255" s="169"/>
      <c r="DB255" s="169"/>
      <c r="DC255" s="169"/>
      <c r="DD255" s="169"/>
      <c r="DE255" s="169"/>
      <c r="DF255" s="169"/>
      <c r="DG255" s="169"/>
      <c r="DH255" s="169"/>
      <c r="DI255" s="169"/>
      <c r="DJ255" s="169"/>
      <c r="DK255" s="169"/>
      <c r="DL255" s="169"/>
      <c r="DM255" s="169"/>
      <c r="DN255" s="169"/>
      <c r="DO255" s="169"/>
      <c r="DP255" s="169"/>
      <c r="DQ255" s="169"/>
      <c r="DR255" s="169"/>
      <c r="DS255" s="169"/>
      <c r="DT255" s="169"/>
      <c r="DU255" s="169"/>
      <c r="DV255" s="169"/>
      <c r="DW255" s="169"/>
      <c r="DX255" s="169"/>
      <c r="DY255" s="169"/>
      <c r="DZ255" s="169"/>
      <c r="EA255" s="169"/>
      <c r="EB255" s="169"/>
      <c r="EC255" s="169"/>
      <c r="ED255" s="169"/>
      <c r="EE255" s="169"/>
      <c r="EF255" s="169"/>
      <c r="EG255" s="169"/>
      <c r="EH255" s="169"/>
      <c r="EI255" s="169"/>
      <c r="EJ255" s="169"/>
      <c r="EK255" s="169"/>
      <c r="EL255" s="169"/>
      <c r="EM255" s="169"/>
      <c r="EN255" s="169"/>
    </row>
    <row r="256" spans="3:144" x14ac:dyDescent="0.2"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  <c r="AH256" s="169"/>
      <c r="AI256" s="169"/>
      <c r="AJ256" s="169"/>
      <c r="AK256" s="169"/>
      <c r="AL256" s="169"/>
      <c r="AM256" s="169"/>
      <c r="AN256" s="169"/>
      <c r="AO256" s="169"/>
      <c r="AP256" s="169"/>
      <c r="AQ256" s="169"/>
      <c r="AR256" s="169"/>
      <c r="AS256" s="169"/>
      <c r="AT256" s="169"/>
      <c r="AU256" s="169"/>
      <c r="AV256" s="169"/>
      <c r="AW256" s="169"/>
      <c r="AX256" s="169"/>
      <c r="AY256" s="169"/>
      <c r="AZ256" s="169"/>
      <c r="BA256" s="169"/>
      <c r="BB256" s="169"/>
      <c r="BC256" s="169"/>
      <c r="BD256" s="169"/>
      <c r="BE256" s="169"/>
      <c r="BF256" s="169"/>
      <c r="BG256" s="169"/>
      <c r="BH256" s="169"/>
      <c r="BI256" s="169"/>
      <c r="BJ256" s="169"/>
      <c r="BK256" s="169"/>
      <c r="BL256" s="169"/>
      <c r="BM256" s="169"/>
      <c r="BN256" s="169"/>
      <c r="BO256" s="169"/>
      <c r="BP256" s="169"/>
      <c r="BQ256" s="169"/>
      <c r="BR256" s="169"/>
      <c r="BS256" s="169"/>
      <c r="BT256" s="169"/>
      <c r="BU256" s="169"/>
      <c r="BV256" s="169"/>
      <c r="BW256" s="169"/>
      <c r="BX256" s="169"/>
      <c r="BY256" s="169"/>
      <c r="BZ256" s="169"/>
      <c r="CA256" s="169"/>
      <c r="CB256" s="169"/>
      <c r="CC256" s="169"/>
      <c r="CD256" s="169"/>
      <c r="CE256" s="169"/>
      <c r="CF256" s="169"/>
      <c r="CG256" s="169"/>
      <c r="CH256" s="169"/>
      <c r="CI256" s="169"/>
      <c r="CJ256" s="169"/>
      <c r="CK256" s="169"/>
      <c r="CL256" s="169"/>
      <c r="CM256" s="169"/>
      <c r="CN256" s="169"/>
      <c r="CO256" s="169"/>
      <c r="CP256" s="169"/>
      <c r="CQ256" s="169"/>
      <c r="CR256" s="169"/>
      <c r="CS256" s="169"/>
      <c r="CT256" s="169"/>
      <c r="CU256" s="169"/>
      <c r="CV256" s="169"/>
      <c r="CW256" s="169"/>
      <c r="CX256" s="169"/>
      <c r="CY256" s="169"/>
      <c r="CZ256" s="169"/>
      <c r="DA256" s="169"/>
      <c r="DB256" s="169"/>
      <c r="DC256" s="169"/>
      <c r="DD256" s="169"/>
      <c r="DE256" s="169"/>
      <c r="DF256" s="169"/>
      <c r="DG256" s="169"/>
      <c r="DH256" s="169"/>
      <c r="DI256" s="169"/>
      <c r="DJ256" s="169"/>
      <c r="DK256" s="169"/>
      <c r="DL256" s="169"/>
      <c r="DM256" s="169"/>
      <c r="DN256" s="169"/>
      <c r="DO256" s="169"/>
      <c r="DP256" s="169"/>
      <c r="DQ256" s="169"/>
      <c r="DR256" s="169"/>
      <c r="DS256" s="169"/>
      <c r="DT256" s="169"/>
      <c r="DU256" s="169"/>
      <c r="DV256" s="169"/>
      <c r="DW256" s="169"/>
      <c r="DX256" s="169"/>
      <c r="DY256" s="169"/>
      <c r="DZ256" s="169"/>
      <c r="EA256" s="169"/>
      <c r="EB256" s="169"/>
      <c r="EC256" s="169"/>
      <c r="ED256" s="169"/>
      <c r="EE256" s="169"/>
      <c r="EF256" s="169"/>
      <c r="EG256" s="169"/>
      <c r="EH256" s="169"/>
      <c r="EI256" s="169"/>
      <c r="EJ256" s="169"/>
      <c r="EK256" s="169"/>
      <c r="EL256" s="169"/>
      <c r="EM256" s="169"/>
      <c r="EN256" s="169"/>
    </row>
    <row r="257" spans="3:144" x14ac:dyDescent="0.2">
      <c r="C257" s="169"/>
      <c r="D257" s="169"/>
      <c r="E257" s="169"/>
      <c r="F257" s="169"/>
      <c r="G257" s="169"/>
      <c r="H257" s="169"/>
      <c r="I257" s="169"/>
      <c r="J257" s="169"/>
      <c r="K257" s="169"/>
      <c r="L257" s="169"/>
      <c r="M257" s="169"/>
      <c r="N257" s="169"/>
      <c r="O257" s="169"/>
      <c r="P257" s="169"/>
      <c r="Q257" s="169"/>
      <c r="R257" s="169"/>
      <c r="S257" s="169"/>
      <c r="T257" s="169"/>
      <c r="U257" s="169"/>
      <c r="V257" s="169"/>
      <c r="W257" s="169"/>
      <c r="X257" s="169"/>
      <c r="Y257" s="169"/>
      <c r="Z257" s="169"/>
      <c r="AA257" s="169"/>
      <c r="AB257" s="169"/>
      <c r="AC257" s="169"/>
      <c r="AD257" s="169"/>
      <c r="AE257" s="169"/>
      <c r="AF257" s="169"/>
      <c r="AG257" s="169"/>
      <c r="AH257" s="169"/>
      <c r="AI257" s="169"/>
      <c r="AJ257" s="169"/>
      <c r="AK257" s="169"/>
      <c r="AL257" s="169"/>
      <c r="AM257" s="169"/>
      <c r="AN257" s="169"/>
      <c r="AO257" s="169"/>
      <c r="AP257" s="169"/>
      <c r="AQ257" s="169"/>
      <c r="AR257" s="169"/>
      <c r="AS257" s="169"/>
      <c r="AT257" s="169"/>
      <c r="AU257" s="169"/>
      <c r="AV257" s="169"/>
      <c r="AW257" s="169"/>
      <c r="AX257" s="169"/>
      <c r="AY257" s="169"/>
      <c r="AZ257" s="169"/>
      <c r="BA257" s="169"/>
      <c r="BB257" s="169"/>
      <c r="BC257" s="169"/>
      <c r="BD257" s="169"/>
      <c r="BE257" s="169"/>
      <c r="BF257" s="169"/>
      <c r="BG257" s="169"/>
      <c r="BH257" s="169"/>
      <c r="BI257" s="169"/>
      <c r="BJ257" s="169"/>
      <c r="BK257" s="169"/>
      <c r="BL257" s="169"/>
      <c r="BM257" s="169"/>
      <c r="BN257" s="169"/>
      <c r="BO257" s="169"/>
      <c r="BP257" s="169"/>
      <c r="BQ257" s="169"/>
      <c r="BR257" s="169"/>
      <c r="BS257" s="169"/>
      <c r="BT257" s="169"/>
      <c r="BU257" s="169"/>
      <c r="BV257" s="169"/>
      <c r="BW257" s="169"/>
      <c r="BX257" s="169"/>
      <c r="BY257" s="169"/>
      <c r="BZ257" s="169"/>
      <c r="CA257" s="169"/>
      <c r="CB257" s="169"/>
      <c r="CC257" s="169"/>
      <c r="CD257" s="169"/>
      <c r="CE257" s="169"/>
      <c r="CF257" s="169"/>
      <c r="CG257" s="169"/>
      <c r="CH257" s="169"/>
      <c r="CI257" s="169"/>
      <c r="CJ257" s="169"/>
      <c r="CK257" s="169"/>
      <c r="CL257" s="169"/>
      <c r="CM257" s="169"/>
      <c r="CN257" s="169"/>
      <c r="CO257" s="169"/>
      <c r="CP257" s="169"/>
      <c r="CQ257" s="169"/>
      <c r="CR257" s="169"/>
      <c r="CS257" s="169"/>
      <c r="CT257" s="169"/>
      <c r="CU257" s="169"/>
      <c r="CV257" s="169"/>
      <c r="CW257" s="169"/>
      <c r="CX257" s="169"/>
      <c r="CY257" s="169"/>
      <c r="CZ257" s="169"/>
      <c r="DA257" s="169"/>
      <c r="DB257" s="169"/>
      <c r="DC257" s="169"/>
      <c r="DD257" s="169"/>
      <c r="DE257" s="169"/>
      <c r="DF257" s="169"/>
      <c r="DG257" s="169"/>
      <c r="DH257" s="169"/>
      <c r="DI257" s="169"/>
      <c r="DJ257" s="169"/>
      <c r="DK257" s="169"/>
      <c r="DL257" s="169"/>
      <c r="DM257" s="169"/>
      <c r="DN257" s="169"/>
      <c r="DO257" s="169"/>
      <c r="DP257" s="169"/>
      <c r="DQ257" s="169"/>
      <c r="DR257" s="169"/>
      <c r="DS257" s="169"/>
      <c r="DT257" s="169"/>
      <c r="DU257" s="169"/>
      <c r="DV257" s="169"/>
      <c r="DW257" s="169"/>
      <c r="DX257" s="169"/>
      <c r="DY257" s="169"/>
      <c r="DZ257" s="169"/>
      <c r="EA257" s="169"/>
      <c r="EB257" s="169"/>
      <c r="EC257" s="169"/>
      <c r="ED257" s="169"/>
      <c r="EE257" s="169"/>
      <c r="EF257" s="169"/>
      <c r="EG257" s="169"/>
      <c r="EH257" s="169"/>
      <c r="EI257" s="169"/>
      <c r="EJ257" s="169"/>
      <c r="EK257" s="169"/>
      <c r="EL257" s="169"/>
      <c r="EM257" s="169"/>
      <c r="EN257" s="169"/>
    </row>
    <row r="258" spans="3:144" x14ac:dyDescent="0.2"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  <c r="AH258" s="169"/>
      <c r="AI258" s="169"/>
      <c r="AJ258" s="169"/>
      <c r="AK258" s="169"/>
      <c r="AL258" s="169"/>
      <c r="AM258" s="169"/>
      <c r="AN258" s="169"/>
      <c r="AO258" s="169"/>
      <c r="AP258" s="169"/>
      <c r="AQ258" s="169"/>
      <c r="AR258" s="169"/>
      <c r="AS258" s="169"/>
      <c r="AT258" s="169"/>
      <c r="AU258" s="169"/>
      <c r="AV258" s="169"/>
      <c r="AW258" s="169"/>
      <c r="AX258" s="169"/>
      <c r="AY258" s="169"/>
      <c r="AZ258" s="169"/>
      <c r="BA258" s="169"/>
      <c r="BB258" s="169"/>
      <c r="BC258" s="169"/>
      <c r="BD258" s="169"/>
      <c r="BE258" s="169"/>
      <c r="BF258" s="169"/>
      <c r="BG258" s="169"/>
      <c r="BH258" s="169"/>
      <c r="BI258" s="169"/>
      <c r="BJ258" s="169"/>
      <c r="BK258" s="169"/>
      <c r="BL258" s="169"/>
      <c r="BM258" s="169"/>
      <c r="BN258" s="169"/>
      <c r="BO258" s="169"/>
      <c r="BP258" s="169"/>
      <c r="BQ258" s="169"/>
      <c r="BR258" s="169"/>
      <c r="BS258" s="169"/>
      <c r="BT258" s="169"/>
      <c r="BU258" s="169"/>
      <c r="BV258" s="169"/>
      <c r="BW258" s="169"/>
      <c r="BX258" s="169"/>
      <c r="BY258" s="169"/>
      <c r="BZ258" s="169"/>
      <c r="CA258" s="169"/>
      <c r="CB258" s="169"/>
      <c r="CC258" s="169"/>
      <c r="CD258" s="169"/>
      <c r="CE258" s="169"/>
      <c r="CF258" s="169"/>
      <c r="CG258" s="169"/>
      <c r="CH258" s="169"/>
      <c r="CI258" s="169"/>
      <c r="CJ258" s="169"/>
      <c r="CK258" s="169"/>
      <c r="CL258" s="169"/>
      <c r="CM258" s="169"/>
      <c r="CN258" s="169"/>
      <c r="CO258" s="169"/>
      <c r="CP258" s="169"/>
      <c r="CQ258" s="169"/>
      <c r="CR258" s="169"/>
      <c r="CS258" s="169"/>
      <c r="CT258" s="169"/>
      <c r="CU258" s="169"/>
      <c r="CV258" s="169"/>
      <c r="CW258" s="169"/>
      <c r="CX258" s="169"/>
      <c r="CY258" s="169"/>
      <c r="CZ258" s="169"/>
      <c r="DA258" s="169"/>
      <c r="DB258" s="169"/>
      <c r="DC258" s="169"/>
      <c r="DD258" s="169"/>
      <c r="DE258" s="169"/>
      <c r="DF258" s="169"/>
      <c r="DG258" s="169"/>
      <c r="DH258" s="169"/>
      <c r="DI258" s="169"/>
      <c r="DJ258" s="169"/>
      <c r="DK258" s="169"/>
      <c r="DL258" s="169"/>
      <c r="DM258" s="169"/>
      <c r="DN258" s="169"/>
      <c r="DO258" s="169"/>
      <c r="DP258" s="169"/>
      <c r="DQ258" s="169"/>
      <c r="DR258" s="169"/>
      <c r="DS258" s="169"/>
      <c r="DT258" s="169"/>
      <c r="DU258" s="169"/>
      <c r="DV258" s="169"/>
      <c r="DW258" s="169"/>
      <c r="DX258" s="169"/>
      <c r="DY258" s="169"/>
      <c r="DZ258" s="169"/>
      <c r="EA258" s="169"/>
      <c r="EB258" s="169"/>
      <c r="EC258" s="169"/>
      <c r="ED258" s="169"/>
      <c r="EE258" s="169"/>
      <c r="EF258" s="169"/>
      <c r="EG258" s="169"/>
      <c r="EH258" s="169"/>
      <c r="EI258" s="169"/>
      <c r="EJ258" s="169"/>
      <c r="EK258" s="169"/>
      <c r="EL258" s="169"/>
      <c r="EM258" s="169"/>
      <c r="EN258" s="169"/>
    </row>
    <row r="259" spans="3:144" x14ac:dyDescent="0.2"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  <c r="AH259" s="169"/>
      <c r="AI259" s="169"/>
      <c r="AJ259" s="169"/>
      <c r="AK259" s="169"/>
      <c r="AL259" s="169"/>
      <c r="AM259" s="169"/>
      <c r="AN259" s="169"/>
      <c r="AO259" s="169"/>
      <c r="AP259" s="169"/>
      <c r="AQ259" s="169"/>
      <c r="AR259" s="169"/>
      <c r="AS259" s="169"/>
      <c r="AT259" s="169"/>
      <c r="AU259" s="169"/>
      <c r="AV259" s="169"/>
      <c r="AW259" s="169"/>
      <c r="AX259" s="169"/>
      <c r="AY259" s="169"/>
      <c r="AZ259" s="169"/>
      <c r="BA259" s="169"/>
      <c r="BB259" s="169"/>
      <c r="BC259" s="169"/>
      <c r="BD259" s="169"/>
      <c r="BE259" s="169"/>
      <c r="BF259" s="169"/>
      <c r="BG259" s="169"/>
      <c r="BH259" s="169"/>
      <c r="BI259" s="169"/>
      <c r="BJ259" s="169"/>
      <c r="BK259" s="169"/>
      <c r="BL259" s="169"/>
      <c r="BM259" s="169"/>
      <c r="BN259" s="169"/>
      <c r="BO259" s="169"/>
      <c r="BP259" s="169"/>
      <c r="BQ259" s="169"/>
      <c r="BR259" s="169"/>
      <c r="BS259" s="169"/>
      <c r="BT259" s="169"/>
      <c r="BU259" s="169"/>
      <c r="BV259" s="169"/>
      <c r="BW259" s="169"/>
      <c r="BX259" s="169"/>
      <c r="BY259" s="169"/>
      <c r="BZ259" s="169"/>
      <c r="CA259" s="169"/>
      <c r="CB259" s="169"/>
      <c r="CC259" s="169"/>
      <c r="CD259" s="169"/>
      <c r="CE259" s="169"/>
      <c r="CF259" s="169"/>
      <c r="CG259" s="169"/>
      <c r="CH259" s="169"/>
      <c r="CI259" s="169"/>
      <c r="CJ259" s="169"/>
      <c r="CK259" s="169"/>
      <c r="CL259" s="169"/>
      <c r="CM259" s="169"/>
      <c r="CN259" s="169"/>
      <c r="CO259" s="169"/>
      <c r="CP259" s="169"/>
      <c r="CQ259" s="169"/>
      <c r="CR259" s="169"/>
      <c r="CS259" s="169"/>
      <c r="CT259" s="169"/>
      <c r="CU259" s="169"/>
      <c r="CV259" s="169"/>
      <c r="CW259" s="169"/>
      <c r="CX259" s="169"/>
      <c r="CY259" s="169"/>
      <c r="CZ259" s="169"/>
      <c r="DA259" s="169"/>
      <c r="DB259" s="169"/>
      <c r="DC259" s="169"/>
      <c r="DD259" s="169"/>
      <c r="DE259" s="169"/>
      <c r="DF259" s="169"/>
      <c r="DG259" s="169"/>
      <c r="DH259" s="169"/>
      <c r="DI259" s="169"/>
      <c r="DJ259" s="169"/>
      <c r="DK259" s="169"/>
      <c r="DL259" s="169"/>
      <c r="DM259" s="169"/>
      <c r="DN259" s="169"/>
      <c r="DO259" s="169"/>
      <c r="DP259" s="169"/>
      <c r="DQ259" s="169"/>
      <c r="DR259" s="169"/>
      <c r="DS259" s="169"/>
      <c r="DT259" s="169"/>
      <c r="DU259" s="169"/>
      <c r="DV259" s="169"/>
      <c r="DW259" s="169"/>
      <c r="DX259" s="169"/>
      <c r="DY259" s="169"/>
      <c r="DZ259" s="169"/>
      <c r="EA259" s="169"/>
      <c r="EB259" s="169"/>
      <c r="EC259" s="169"/>
      <c r="ED259" s="169"/>
      <c r="EE259" s="169"/>
      <c r="EF259" s="169"/>
      <c r="EG259" s="169"/>
      <c r="EH259" s="169"/>
      <c r="EI259" s="169"/>
      <c r="EJ259" s="169"/>
      <c r="EK259" s="169"/>
      <c r="EL259" s="169"/>
      <c r="EM259" s="169"/>
      <c r="EN259" s="169"/>
    </row>
    <row r="260" spans="3:144" x14ac:dyDescent="0.2"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  <c r="AH260" s="169"/>
      <c r="AI260" s="169"/>
      <c r="AJ260" s="169"/>
      <c r="AK260" s="169"/>
      <c r="AL260" s="169"/>
      <c r="AM260" s="169"/>
      <c r="AN260" s="169"/>
      <c r="AO260" s="169"/>
      <c r="AP260" s="169"/>
      <c r="AQ260" s="169"/>
      <c r="AR260" s="169"/>
      <c r="AS260" s="169"/>
      <c r="AT260" s="169"/>
      <c r="AU260" s="169"/>
      <c r="AV260" s="169"/>
      <c r="AW260" s="169"/>
      <c r="AX260" s="169"/>
      <c r="AY260" s="169"/>
      <c r="AZ260" s="169"/>
      <c r="BA260" s="169"/>
      <c r="BB260" s="169"/>
      <c r="BC260" s="169"/>
      <c r="BD260" s="169"/>
      <c r="BE260" s="169"/>
      <c r="BF260" s="169"/>
      <c r="BG260" s="169"/>
      <c r="BH260" s="169"/>
      <c r="BI260" s="169"/>
      <c r="BJ260" s="169"/>
      <c r="BK260" s="169"/>
      <c r="BL260" s="169"/>
      <c r="BM260" s="169"/>
      <c r="BN260" s="169"/>
      <c r="BO260" s="169"/>
      <c r="BP260" s="169"/>
      <c r="BQ260" s="169"/>
      <c r="BR260" s="169"/>
      <c r="BS260" s="169"/>
      <c r="BT260" s="169"/>
      <c r="BU260" s="169"/>
      <c r="BV260" s="169"/>
      <c r="BW260" s="169"/>
      <c r="BX260" s="169"/>
      <c r="BY260" s="169"/>
      <c r="BZ260" s="169"/>
      <c r="CA260" s="169"/>
      <c r="CB260" s="169"/>
      <c r="CC260" s="169"/>
      <c r="CD260" s="169"/>
      <c r="CE260" s="169"/>
      <c r="CF260" s="169"/>
      <c r="CG260" s="169"/>
      <c r="CH260" s="169"/>
      <c r="CI260" s="169"/>
      <c r="CJ260" s="169"/>
      <c r="CK260" s="169"/>
      <c r="CL260" s="169"/>
      <c r="CM260" s="169"/>
      <c r="CN260" s="169"/>
      <c r="CO260" s="169"/>
      <c r="CP260" s="169"/>
      <c r="CQ260" s="169"/>
      <c r="CR260" s="169"/>
      <c r="CS260" s="169"/>
      <c r="CT260" s="169"/>
      <c r="CU260" s="169"/>
      <c r="CV260" s="169"/>
      <c r="CW260" s="169"/>
      <c r="CX260" s="169"/>
      <c r="CY260" s="169"/>
      <c r="CZ260" s="169"/>
      <c r="DA260" s="169"/>
      <c r="DB260" s="169"/>
      <c r="DC260" s="169"/>
      <c r="DD260" s="169"/>
      <c r="DE260" s="169"/>
      <c r="DF260" s="169"/>
      <c r="DG260" s="169"/>
      <c r="DH260" s="169"/>
      <c r="DI260" s="169"/>
      <c r="DJ260" s="169"/>
      <c r="DK260" s="169"/>
      <c r="DL260" s="169"/>
      <c r="DM260" s="169"/>
      <c r="DN260" s="169"/>
      <c r="DO260" s="169"/>
      <c r="DP260" s="169"/>
      <c r="DQ260" s="169"/>
      <c r="DR260" s="169"/>
      <c r="DS260" s="169"/>
      <c r="DT260" s="169"/>
      <c r="DU260" s="169"/>
      <c r="DV260" s="169"/>
      <c r="DW260" s="169"/>
      <c r="DX260" s="169"/>
      <c r="DY260" s="169"/>
      <c r="DZ260" s="169"/>
      <c r="EA260" s="169"/>
      <c r="EB260" s="169"/>
      <c r="EC260" s="169"/>
      <c r="ED260" s="169"/>
      <c r="EE260" s="169"/>
      <c r="EF260" s="169"/>
      <c r="EG260" s="169"/>
      <c r="EH260" s="169"/>
      <c r="EI260" s="169"/>
      <c r="EJ260" s="169"/>
      <c r="EK260" s="169"/>
      <c r="EL260" s="169"/>
      <c r="EM260" s="169"/>
      <c r="EN260" s="169"/>
    </row>
    <row r="261" spans="3:144" x14ac:dyDescent="0.2"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  <c r="AH261" s="169"/>
      <c r="AI261" s="169"/>
      <c r="AJ261" s="169"/>
      <c r="AK261" s="169"/>
      <c r="AL261" s="169"/>
      <c r="AM261" s="169"/>
      <c r="AN261" s="169"/>
      <c r="AO261" s="169"/>
      <c r="AP261" s="169"/>
      <c r="AQ261" s="169"/>
      <c r="AR261" s="169"/>
      <c r="AS261" s="169"/>
      <c r="AT261" s="169"/>
      <c r="AU261" s="169"/>
      <c r="AV261" s="169"/>
      <c r="AW261" s="169"/>
      <c r="AX261" s="169"/>
      <c r="AY261" s="169"/>
      <c r="AZ261" s="169"/>
      <c r="BA261" s="169"/>
      <c r="BB261" s="169"/>
      <c r="BC261" s="169"/>
      <c r="BD261" s="169"/>
      <c r="BE261" s="169"/>
      <c r="BF261" s="169"/>
      <c r="BG261" s="169"/>
      <c r="BH261" s="169"/>
      <c r="BI261" s="169"/>
      <c r="BJ261" s="169"/>
      <c r="BK261" s="169"/>
      <c r="BL261" s="169"/>
      <c r="BM261" s="169"/>
      <c r="BN261" s="169"/>
      <c r="BO261" s="169"/>
      <c r="BP261" s="169"/>
      <c r="BQ261" s="169"/>
      <c r="BR261" s="169"/>
      <c r="BS261" s="169"/>
      <c r="BT261" s="169"/>
      <c r="BU261" s="169"/>
      <c r="BV261" s="169"/>
      <c r="BW261" s="169"/>
      <c r="BX261" s="169"/>
      <c r="BY261" s="169"/>
      <c r="BZ261" s="169"/>
      <c r="CA261" s="169"/>
      <c r="CB261" s="169"/>
      <c r="CC261" s="169"/>
      <c r="CD261" s="169"/>
      <c r="CE261" s="169"/>
      <c r="CF261" s="169"/>
      <c r="CG261" s="169"/>
      <c r="CH261" s="169"/>
      <c r="CI261" s="169"/>
      <c r="CJ261" s="169"/>
      <c r="CK261" s="169"/>
      <c r="CL261" s="169"/>
      <c r="CM261" s="169"/>
      <c r="CN261" s="169"/>
      <c r="CO261" s="169"/>
      <c r="CP261" s="169"/>
      <c r="CQ261" s="169"/>
      <c r="CR261" s="169"/>
      <c r="CS261" s="169"/>
      <c r="CT261" s="169"/>
      <c r="CU261" s="169"/>
      <c r="CV261" s="169"/>
      <c r="CW261" s="169"/>
      <c r="CX261" s="169"/>
      <c r="CY261" s="169"/>
      <c r="CZ261" s="169"/>
      <c r="DA261" s="169"/>
      <c r="DB261" s="169"/>
      <c r="DC261" s="169"/>
      <c r="DD261" s="169"/>
      <c r="DE261" s="169"/>
      <c r="DF261" s="169"/>
      <c r="DG261" s="169"/>
      <c r="DH261" s="169"/>
      <c r="DI261" s="169"/>
      <c r="DJ261" s="169"/>
      <c r="DK261" s="169"/>
      <c r="DL261" s="169"/>
      <c r="DM261" s="169"/>
      <c r="DN261" s="169"/>
      <c r="DO261" s="169"/>
      <c r="DP261" s="169"/>
      <c r="DQ261" s="169"/>
      <c r="DR261" s="169"/>
      <c r="DS261" s="169"/>
      <c r="DT261" s="169"/>
      <c r="DU261" s="169"/>
      <c r="DV261" s="169"/>
      <c r="DW261" s="169"/>
      <c r="DX261" s="169"/>
      <c r="DY261" s="169"/>
      <c r="DZ261" s="169"/>
      <c r="EA261" s="169"/>
      <c r="EB261" s="169"/>
      <c r="EC261" s="169"/>
      <c r="ED261" s="169"/>
      <c r="EE261" s="169"/>
      <c r="EF261" s="169"/>
      <c r="EG261" s="169"/>
      <c r="EH261" s="169"/>
      <c r="EI261" s="169"/>
      <c r="EJ261" s="169"/>
      <c r="EK261" s="169"/>
      <c r="EL261" s="169"/>
      <c r="EM261" s="169"/>
      <c r="EN261" s="169"/>
    </row>
    <row r="262" spans="3:144" x14ac:dyDescent="0.2"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  <c r="AH262" s="169"/>
      <c r="AI262" s="169"/>
      <c r="AJ262" s="169"/>
      <c r="AK262" s="169"/>
      <c r="AL262" s="169"/>
      <c r="AM262" s="169"/>
      <c r="AN262" s="169"/>
      <c r="AO262" s="169"/>
      <c r="AP262" s="169"/>
      <c r="AQ262" s="169"/>
      <c r="AR262" s="169"/>
      <c r="AS262" s="169"/>
      <c r="AT262" s="169"/>
      <c r="AU262" s="169"/>
      <c r="AV262" s="169"/>
      <c r="AW262" s="169"/>
      <c r="AX262" s="169"/>
      <c r="AY262" s="169"/>
      <c r="AZ262" s="169"/>
      <c r="BA262" s="169"/>
      <c r="BB262" s="169"/>
      <c r="BC262" s="169"/>
      <c r="BD262" s="169"/>
      <c r="BE262" s="169"/>
      <c r="BF262" s="169"/>
      <c r="BG262" s="169"/>
      <c r="BH262" s="169"/>
      <c r="BI262" s="169"/>
      <c r="BJ262" s="169"/>
      <c r="BK262" s="169"/>
      <c r="BL262" s="169"/>
      <c r="BM262" s="169"/>
      <c r="BN262" s="169"/>
      <c r="BO262" s="169"/>
      <c r="BP262" s="169"/>
      <c r="BQ262" s="169"/>
      <c r="BR262" s="169"/>
      <c r="BS262" s="169"/>
      <c r="BT262" s="169"/>
      <c r="BU262" s="169"/>
      <c r="BV262" s="169"/>
      <c r="BW262" s="169"/>
      <c r="BX262" s="169"/>
      <c r="BY262" s="169"/>
      <c r="BZ262" s="169"/>
      <c r="CA262" s="169"/>
      <c r="CB262" s="169"/>
      <c r="CC262" s="169"/>
      <c r="CD262" s="169"/>
      <c r="CE262" s="169"/>
      <c r="CF262" s="169"/>
      <c r="CG262" s="169"/>
      <c r="CH262" s="169"/>
      <c r="CI262" s="169"/>
      <c r="CJ262" s="169"/>
      <c r="CK262" s="169"/>
      <c r="CL262" s="169"/>
      <c r="CM262" s="169"/>
      <c r="CN262" s="169"/>
      <c r="CO262" s="169"/>
      <c r="CP262" s="169"/>
      <c r="CQ262" s="169"/>
      <c r="CR262" s="169"/>
      <c r="CS262" s="169"/>
      <c r="CT262" s="169"/>
      <c r="CU262" s="169"/>
      <c r="CV262" s="169"/>
      <c r="CW262" s="169"/>
      <c r="CX262" s="169"/>
      <c r="CY262" s="169"/>
      <c r="CZ262" s="169"/>
      <c r="DA262" s="169"/>
      <c r="DB262" s="169"/>
      <c r="DC262" s="169"/>
      <c r="DD262" s="169"/>
      <c r="DE262" s="169"/>
      <c r="DF262" s="169"/>
      <c r="DG262" s="169"/>
      <c r="DH262" s="169"/>
      <c r="DI262" s="169"/>
      <c r="DJ262" s="169"/>
      <c r="DK262" s="169"/>
      <c r="DL262" s="169"/>
      <c r="DM262" s="169"/>
      <c r="DN262" s="169"/>
      <c r="DO262" s="169"/>
      <c r="DP262" s="169"/>
      <c r="DQ262" s="169"/>
      <c r="DR262" s="169"/>
      <c r="DS262" s="169"/>
      <c r="DT262" s="169"/>
      <c r="DU262" s="169"/>
      <c r="DV262" s="169"/>
      <c r="DW262" s="169"/>
      <c r="DX262" s="169"/>
      <c r="DY262" s="169"/>
      <c r="DZ262" s="169"/>
      <c r="EA262" s="169"/>
      <c r="EB262" s="169"/>
      <c r="EC262" s="169"/>
      <c r="ED262" s="169"/>
      <c r="EE262" s="169"/>
      <c r="EF262" s="169"/>
      <c r="EG262" s="169"/>
      <c r="EH262" s="169"/>
      <c r="EI262" s="169"/>
      <c r="EJ262" s="169"/>
      <c r="EK262" s="169"/>
      <c r="EL262" s="169"/>
      <c r="EM262" s="169"/>
      <c r="EN262" s="169"/>
    </row>
    <row r="263" spans="3:144" x14ac:dyDescent="0.2"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  <c r="AH263" s="169"/>
      <c r="AI263" s="169"/>
      <c r="AJ263" s="169"/>
      <c r="AK263" s="169"/>
      <c r="AL263" s="169"/>
      <c r="AM263" s="169"/>
      <c r="AN263" s="169"/>
      <c r="AO263" s="169"/>
      <c r="AP263" s="169"/>
      <c r="AQ263" s="169"/>
      <c r="AR263" s="169"/>
      <c r="AS263" s="169"/>
      <c r="AT263" s="169"/>
      <c r="AU263" s="169"/>
      <c r="AV263" s="169"/>
      <c r="AW263" s="169"/>
      <c r="AX263" s="169"/>
      <c r="AY263" s="169"/>
      <c r="AZ263" s="169"/>
      <c r="BA263" s="169"/>
      <c r="BB263" s="169"/>
      <c r="BC263" s="169"/>
      <c r="BD263" s="169"/>
      <c r="BE263" s="169"/>
      <c r="BF263" s="169"/>
      <c r="BG263" s="169"/>
      <c r="BH263" s="169"/>
      <c r="BI263" s="169"/>
      <c r="BJ263" s="169"/>
      <c r="BK263" s="169"/>
      <c r="BL263" s="169"/>
      <c r="BM263" s="169"/>
      <c r="BN263" s="169"/>
      <c r="BO263" s="169"/>
      <c r="BP263" s="169"/>
      <c r="BQ263" s="169"/>
      <c r="BR263" s="169"/>
      <c r="BS263" s="169"/>
      <c r="BT263" s="169"/>
      <c r="BU263" s="169"/>
      <c r="BV263" s="169"/>
      <c r="BW263" s="169"/>
      <c r="BX263" s="169"/>
      <c r="BY263" s="169"/>
      <c r="BZ263" s="169"/>
      <c r="CA263" s="169"/>
      <c r="CB263" s="169"/>
      <c r="CC263" s="169"/>
      <c r="CD263" s="169"/>
      <c r="CE263" s="169"/>
      <c r="CF263" s="169"/>
      <c r="CG263" s="169"/>
      <c r="CH263" s="169"/>
      <c r="CI263" s="169"/>
      <c r="CJ263" s="169"/>
      <c r="CK263" s="169"/>
      <c r="CL263" s="169"/>
      <c r="CM263" s="169"/>
      <c r="CN263" s="169"/>
      <c r="CO263" s="169"/>
      <c r="CP263" s="169"/>
      <c r="CQ263" s="169"/>
      <c r="CR263" s="169"/>
      <c r="CS263" s="169"/>
      <c r="CT263" s="169"/>
      <c r="CU263" s="169"/>
      <c r="CV263" s="169"/>
      <c r="CW263" s="169"/>
      <c r="CX263" s="169"/>
      <c r="CY263" s="169"/>
      <c r="CZ263" s="169"/>
      <c r="DA263" s="169"/>
      <c r="DB263" s="169"/>
      <c r="DC263" s="169"/>
      <c r="DD263" s="169"/>
      <c r="DE263" s="169"/>
      <c r="DF263" s="169"/>
      <c r="DG263" s="169"/>
      <c r="DH263" s="169"/>
      <c r="DI263" s="169"/>
      <c r="DJ263" s="169"/>
      <c r="DK263" s="169"/>
      <c r="DL263" s="169"/>
      <c r="DM263" s="169"/>
      <c r="DN263" s="169"/>
      <c r="DO263" s="169"/>
      <c r="DP263" s="169"/>
      <c r="DQ263" s="169"/>
      <c r="DR263" s="169"/>
      <c r="DS263" s="169"/>
      <c r="DT263" s="169"/>
      <c r="DU263" s="169"/>
      <c r="DV263" s="169"/>
      <c r="DW263" s="169"/>
      <c r="DX263" s="169"/>
      <c r="DY263" s="169"/>
      <c r="DZ263" s="169"/>
      <c r="EA263" s="169"/>
      <c r="EB263" s="169"/>
      <c r="EC263" s="169"/>
      <c r="ED263" s="169"/>
      <c r="EE263" s="169"/>
      <c r="EF263" s="169"/>
      <c r="EG263" s="169"/>
      <c r="EH263" s="169"/>
      <c r="EI263" s="169"/>
      <c r="EJ263" s="169"/>
      <c r="EK263" s="169"/>
      <c r="EL263" s="169"/>
      <c r="EM263" s="169"/>
      <c r="EN263" s="169"/>
    </row>
    <row r="264" spans="3:144" x14ac:dyDescent="0.2">
      <c r="C264" s="169"/>
      <c r="D264" s="169"/>
      <c r="E264" s="169"/>
      <c r="F264" s="169"/>
      <c r="G264" s="169"/>
      <c r="H264" s="169"/>
      <c r="I264" s="169"/>
      <c r="J264" s="169"/>
      <c r="K264" s="169"/>
      <c r="L264" s="169"/>
      <c r="M264" s="169"/>
      <c r="N264" s="169"/>
      <c r="O264" s="169"/>
      <c r="P264" s="169"/>
      <c r="Q264" s="169"/>
      <c r="R264" s="169"/>
      <c r="S264" s="169"/>
      <c r="T264" s="169"/>
      <c r="U264" s="169"/>
      <c r="V264" s="169"/>
      <c r="W264" s="169"/>
      <c r="X264" s="169"/>
      <c r="Y264" s="169"/>
      <c r="Z264" s="169"/>
      <c r="AA264" s="169"/>
      <c r="AB264" s="169"/>
      <c r="AC264" s="169"/>
      <c r="AD264" s="169"/>
      <c r="AE264" s="169"/>
      <c r="AF264" s="169"/>
      <c r="AG264" s="169"/>
      <c r="AH264" s="169"/>
      <c r="AI264" s="169"/>
      <c r="AJ264" s="169"/>
      <c r="AK264" s="169"/>
      <c r="AL264" s="169"/>
      <c r="AM264" s="169"/>
      <c r="AN264" s="169"/>
      <c r="AO264" s="169"/>
      <c r="AP264" s="169"/>
      <c r="AQ264" s="169"/>
      <c r="AR264" s="169"/>
      <c r="AS264" s="169"/>
      <c r="AT264" s="169"/>
      <c r="AU264" s="169"/>
      <c r="AV264" s="169"/>
      <c r="AW264" s="169"/>
      <c r="AX264" s="169"/>
      <c r="AY264" s="169"/>
      <c r="AZ264" s="169"/>
      <c r="BA264" s="169"/>
      <c r="BB264" s="169"/>
      <c r="BC264" s="169"/>
      <c r="BD264" s="169"/>
      <c r="BE264" s="169"/>
      <c r="BF264" s="169"/>
      <c r="BG264" s="169"/>
      <c r="BH264" s="169"/>
      <c r="BI264" s="169"/>
      <c r="BJ264" s="169"/>
      <c r="BK264" s="169"/>
      <c r="BL264" s="169"/>
      <c r="BM264" s="169"/>
      <c r="BN264" s="169"/>
      <c r="BO264" s="169"/>
      <c r="BP264" s="169"/>
      <c r="BQ264" s="169"/>
      <c r="BR264" s="169"/>
      <c r="BS264" s="169"/>
      <c r="BT264" s="169"/>
      <c r="BU264" s="169"/>
      <c r="BV264" s="169"/>
      <c r="BW264" s="169"/>
      <c r="BX264" s="169"/>
      <c r="BY264" s="169"/>
      <c r="BZ264" s="169"/>
      <c r="CA264" s="169"/>
      <c r="CB264" s="169"/>
      <c r="CC264" s="169"/>
      <c r="CD264" s="169"/>
      <c r="CE264" s="169"/>
      <c r="CF264" s="169"/>
      <c r="CG264" s="169"/>
      <c r="CH264" s="169"/>
      <c r="CI264" s="169"/>
      <c r="CJ264" s="169"/>
      <c r="CK264" s="169"/>
      <c r="CL264" s="169"/>
      <c r="CM264" s="169"/>
      <c r="CN264" s="169"/>
      <c r="CO264" s="169"/>
      <c r="CP264" s="169"/>
      <c r="CQ264" s="169"/>
      <c r="CR264" s="169"/>
      <c r="CS264" s="169"/>
      <c r="CT264" s="169"/>
      <c r="CU264" s="169"/>
      <c r="CV264" s="169"/>
      <c r="CW264" s="169"/>
      <c r="CX264" s="169"/>
      <c r="CY264" s="169"/>
      <c r="CZ264" s="169"/>
      <c r="DA264" s="169"/>
      <c r="DB264" s="169"/>
      <c r="DC264" s="169"/>
      <c r="DD264" s="169"/>
      <c r="DE264" s="169"/>
      <c r="DF264" s="169"/>
      <c r="DG264" s="169"/>
      <c r="DH264" s="169"/>
      <c r="DI264" s="169"/>
      <c r="DJ264" s="169"/>
      <c r="DK264" s="169"/>
      <c r="DL264" s="169"/>
      <c r="DM264" s="169"/>
      <c r="DN264" s="169"/>
      <c r="DO264" s="169"/>
      <c r="DP264" s="169"/>
      <c r="DQ264" s="169"/>
      <c r="DR264" s="169"/>
      <c r="DS264" s="169"/>
      <c r="DT264" s="169"/>
      <c r="DU264" s="169"/>
      <c r="DV264" s="169"/>
      <c r="DW264" s="169"/>
      <c r="DX264" s="169"/>
      <c r="DY264" s="169"/>
      <c r="DZ264" s="169"/>
      <c r="EA264" s="169"/>
      <c r="EB264" s="169"/>
      <c r="EC264" s="169"/>
      <c r="ED264" s="169"/>
      <c r="EE264" s="169"/>
      <c r="EF264" s="169"/>
      <c r="EG264" s="169"/>
      <c r="EH264" s="169"/>
      <c r="EI264" s="169"/>
      <c r="EJ264" s="169"/>
      <c r="EK264" s="169"/>
      <c r="EL264" s="169"/>
      <c r="EM264" s="169"/>
      <c r="EN264" s="169"/>
    </row>
    <row r="265" spans="3:144" x14ac:dyDescent="0.2">
      <c r="C265" s="169"/>
      <c r="D265" s="169"/>
      <c r="E265" s="169"/>
      <c r="F265" s="169"/>
      <c r="G265" s="169"/>
      <c r="H265" s="169"/>
      <c r="I265" s="169"/>
      <c r="J265" s="169"/>
      <c r="K265" s="169"/>
      <c r="L265" s="169"/>
      <c r="M265" s="169"/>
      <c r="N265" s="169"/>
      <c r="O265" s="169"/>
      <c r="P265" s="169"/>
      <c r="Q265" s="169"/>
      <c r="R265" s="169"/>
      <c r="S265" s="169"/>
      <c r="T265" s="169"/>
      <c r="U265" s="169"/>
      <c r="V265" s="169"/>
      <c r="W265" s="169"/>
      <c r="X265" s="169"/>
      <c r="Y265" s="169"/>
      <c r="Z265" s="169"/>
      <c r="AA265" s="169"/>
      <c r="AB265" s="169"/>
      <c r="AC265" s="169"/>
      <c r="AD265" s="169"/>
      <c r="AE265" s="169"/>
      <c r="AF265" s="169"/>
      <c r="AG265" s="169"/>
      <c r="AH265" s="169"/>
      <c r="AI265" s="169"/>
      <c r="AJ265" s="169"/>
      <c r="AK265" s="169"/>
      <c r="AL265" s="169"/>
      <c r="AM265" s="169"/>
      <c r="AN265" s="169"/>
      <c r="AO265" s="169"/>
      <c r="AP265" s="169"/>
      <c r="AQ265" s="169"/>
      <c r="AR265" s="169"/>
      <c r="AS265" s="169"/>
      <c r="AT265" s="169"/>
      <c r="AU265" s="169"/>
      <c r="AV265" s="169"/>
      <c r="AW265" s="169"/>
      <c r="AX265" s="169"/>
      <c r="AY265" s="169"/>
      <c r="AZ265" s="169"/>
      <c r="BA265" s="169"/>
      <c r="BB265" s="169"/>
      <c r="BC265" s="169"/>
      <c r="BD265" s="169"/>
      <c r="BE265" s="169"/>
      <c r="BF265" s="169"/>
      <c r="BG265" s="169"/>
      <c r="BH265" s="169"/>
      <c r="BI265" s="169"/>
      <c r="BJ265" s="169"/>
      <c r="BK265" s="169"/>
      <c r="BL265" s="169"/>
      <c r="BM265" s="169"/>
      <c r="BN265" s="169"/>
      <c r="BO265" s="169"/>
      <c r="BP265" s="169"/>
      <c r="BQ265" s="169"/>
      <c r="BR265" s="169"/>
      <c r="BS265" s="169"/>
      <c r="BT265" s="169"/>
      <c r="BU265" s="169"/>
      <c r="BV265" s="169"/>
      <c r="BW265" s="169"/>
      <c r="BX265" s="169"/>
      <c r="BY265" s="169"/>
      <c r="BZ265" s="169"/>
      <c r="CA265" s="169"/>
      <c r="CB265" s="169"/>
      <c r="CC265" s="169"/>
      <c r="CD265" s="169"/>
      <c r="CE265" s="169"/>
      <c r="CF265" s="169"/>
      <c r="CG265" s="169"/>
      <c r="CH265" s="169"/>
      <c r="CI265" s="169"/>
      <c r="CJ265" s="169"/>
      <c r="CK265" s="169"/>
      <c r="CL265" s="169"/>
      <c r="CM265" s="169"/>
      <c r="CN265" s="169"/>
      <c r="CO265" s="169"/>
      <c r="CP265" s="169"/>
      <c r="CQ265" s="169"/>
      <c r="CR265" s="169"/>
      <c r="CS265" s="169"/>
      <c r="CT265" s="169"/>
      <c r="CU265" s="169"/>
      <c r="CV265" s="169"/>
      <c r="CW265" s="169"/>
      <c r="CX265" s="169"/>
      <c r="CY265" s="169"/>
      <c r="CZ265" s="169"/>
      <c r="DA265" s="169"/>
      <c r="DB265" s="169"/>
      <c r="DC265" s="169"/>
      <c r="DD265" s="169"/>
      <c r="DE265" s="169"/>
      <c r="DF265" s="169"/>
      <c r="DG265" s="169"/>
      <c r="DH265" s="169"/>
      <c r="DI265" s="169"/>
      <c r="DJ265" s="169"/>
      <c r="DK265" s="169"/>
      <c r="DL265" s="169"/>
      <c r="DM265" s="169"/>
      <c r="DN265" s="169"/>
      <c r="DO265" s="169"/>
      <c r="DP265" s="169"/>
      <c r="DQ265" s="169"/>
      <c r="DR265" s="169"/>
      <c r="DS265" s="169"/>
      <c r="DT265" s="169"/>
      <c r="DU265" s="169"/>
      <c r="DV265" s="169"/>
      <c r="DW265" s="169"/>
      <c r="DX265" s="169"/>
      <c r="DY265" s="169"/>
      <c r="DZ265" s="169"/>
      <c r="EA265" s="169"/>
      <c r="EB265" s="169"/>
      <c r="EC265" s="169"/>
      <c r="ED265" s="169"/>
      <c r="EE265" s="169"/>
      <c r="EF265" s="169"/>
      <c r="EG265" s="169"/>
      <c r="EH265" s="169"/>
      <c r="EI265" s="169"/>
      <c r="EJ265" s="169"/>
      <c r="EK265" s="169"/>
      <c r="EL265" s="169"/>
      <c r="EM265" s="169"/>
      <c r="EN265" s="169"/>
    </row>
    <row r="266" spans="3:144" x14ac:dyDescent="0.2">
      <c r="C266" s="169"/>
      <c r="D266" s="169"/>
      <c r="E266" s="169"/>
      <c r="F266" s="169"/>
      <c r="G266" s="169"/>
      <c r="H266" s="169"/>
      <c r="I266" s="169"/>
      <c r="J266" s="169"/>
      <c r="K266" s="169"/>
      <c r="L266" s="169"/>
      <c r="M266" s="169"/>
      <c r="N266" s="169"/>
      <c r="O266" s="169"/>
      <c r="P266" s="169"/>
      <c r="Q266" s="169"/>
      <c r="R266" s="169"/>
      <c r="S266" s="169"/>
      <c r="T266" s="169"/>
      <c r="U266" s="169"/>
      <c r="V266" s="169"/>
      <c r="W266" s="169"/>
      <c r="X266" s="169"/>
      <c r="Y266" s="169"/>
      <c r="Z266" s="169"/>
      <c r="AA266" s="169"/>
      <c r="AB266" s="169"/>
      <c r="AC266" s="169"/>
      <c r="AD266" s="169"/>
      <c r="AE266" s="169"/>
      <c r="AF266" s="169"/>
      <c r="AG266" s="169"/>
      <c r="AH266" s="169"/>
      <c r="AI266" s="169"/>
      <c r="AJ266" s="169"/>
      <c r="AK266" s="169"/>
      <c r="AL266" s="169"/>
      <c r="AM266" s="169"/>
      <c r="AN266" s="169"/>
      <c r="AO266" s="169"/>
      <c r="AP266" s="169"/>
      <c r="AQ266" s="169"/>
      <c r="AR266" s="169"/>
      <c r="AS266" s="169"/>
      <c r="AT266" s="169"/>
      <c r="AU266" s="169"/>
      <c r="AV266" s="169"/>
      <c r="AW266" s="169"/>
      <c r="AX266" s="169"/>
      <c r="AY266" s="169"/>
      <c r="AZ266" s="169"/>
      <c r="BA266" s="169"/>
      <c r="BB266" s="169"/>
      <c r="BC266" s="169"/>
      <c r="BD266" s="169"/>
      <c r="BE266" s="169"/>
      <c r="BF266" s="169"/>
      <c r="BG266" s="169"/>
      <c r="BH266" s="169"/>
      <c r="BI266" s="169"/>
      <c r="BJ266" s="169"/>
      <c r="BK266" s="169"/>
      <c r="BL266" s="169"/>
      <c r="BM266" s="169"/>
      <c r="BN266" s="169"/>
      <c r="BO266" s="169"/>
      <c r="BP266" s="169"/>
      <c r="BQ266" s="169"/>
      <c r="BR266" s="169"/>
      <c r="BS266" s="169"/>
      <c r="BT266" s="169"/>
      <c r="BU266" s="169"/>
      <c r="BV266" s="169"/>
      <c r="BW266" s="169"/>
      <c r="BX266" s="169"/>
      <c r="BY266" s="169"/>
      <c r="BZ266" s="169"/>
      <c r="CA266" s="169"/>
      <c r="CB266" s="169"/>
      <c r="CC266" s="169"/>
      <c r="CD266" s="169"/>
      <c r="CE266" s="169"/>
      <c r="CF266" s="169"/>
      <c r="CG266" s="169"/>
      <c r="CH266" s="169"/>
      <c r="CI266" s="169"/>
      <c r="CJ266" s="169"/>
      <c r="CK266" s="169"/>
      <c r="CL266" s="169"/>
      <c r="CM266" s="169"/>
      <c r="CN266" s="169"/>
      <c r="CO266" s="169"/>
      <c r="CP266" s="169"/>
      <c r="CQ266" s="169"/>
      <c r="CR266" s="169"/>
      <c r="CS266" s="169"/>
      <c r="CT266" s="169"/>
      <c r="CU266" s="169"/>
      <c r="CV266" s="169"/>
      <c r="CW266" s="169"/>
      <c r="CX266" s="169"/>
      <c r="CY266" s="169"/>
      <c r="CZ266" s="169"/>
      <c r="DA266" s="169"/>
      <c r="DB266" s="169"/>
      <c r="DC266" s="169"/>
      <c r="DD266" s="169"/>
      <c r="DE266" s="169"/>
      <c r="DF266" s="169"/>
      <c r="DG266" s="169"/>
      <c r="DH266" s="169"/>
      <c r="DI266" s="169"/>
      <c r="DJ266" s="169"/>
      <c r="DK266" s="169"/>
      <c r="DL266" s="169"/>
      <c r="DM266" s="169"/>
      <c r="DN266" s="169"/>
      <c r="DO266" s="169"/>
      <c r="DP266" s="169"/>
      <c r="DQ266" s="169"/>
      <c r="DR266" s="169"/>
      <c r="DS266" s="169"/>
      <c r="DT266" s="169"/>
      <c r="DU266" s="169"/>
      <c r="DV266" s="169"/>
      <c r="DW266" s="169"/>
      <c r="DX266" s="169"/>
      <c r="DY266" s="169"/>
      <c r="DZ266" s="169"/>
      <c r="EA266" s="169"/>
      <c r="EB266" s="169"/>
      <c r="EC266" s="169"/>
      <c r="ED266" s="169"/>
      <c r="EE266" s="169"/>
      <c r="EF266" s="169"/>
      <c r="EG266" s="169"/>
      <c r="EH266" s="169"/>
      <c r="EI266" s="169"/>
      <c r="EJ266" s="169"/>
      <c r="EK266" s="169"/>
      <c r="EL266" s="169"/>
      <c r="EM266" s="169"/>
      <c r="EN266" s="169"/>
    </row>
    <row r="267" spans="3:144" x14ac:dyDescent="0.2">
      <c r="C267" s="169"/>
      <c r="D267" s="169"/>
      <c r="E267" s="169"/>
      <c r="F267" s="169"/>
      <c r="G267" s="169"/>
      <c r="H267" s="169"/>
      <c r="I267" s="169"/>
      <c r="J267" s="169"/>
      <c r="K267" s="169"/>
      <c r="L267" s="169"/>
      <c r="M267" s="169"/>
      <c r="N267" s="169"/>
      <c r="O267" s="169"/>
      <c r="P267" s="169"/>
      <c r="Q267" s="169"/>
      <c r="R267" s="169"/>
      <c r="S267" s="169"/>
      <c r="T267" s="169"/>
      <c r="U267" s="169"/>
      <c r="V267" s="169"/>
      <c r="W267" s="169"/>
      <c r="X267" s="169"/>
      <c r="Y267" s="169"/>
      <c r="Z267" s="169"/>
      <c r="AA267" s="169"/>
      <c r="AB267" s="169"/>
      <c r="AC267" s="169"/>
      <c r="AD267" s="169"/>
      <c r="AE267" s="169"/>
      <c r="AF267" s="169"/>
      <c r="AG267" s="169"/>
      <c r="AH267" s="169"/>
      <c r="AI267" s="169"/>
      <c r="AJ267" s="169"/>
      <c r="AK267" s="169"/>
      <c r="AL267" s="169"/>
      <c r="AM267" s="169"/>
      <c r="AN267" s="169"/>
      <c r="AO267" s="169"/>
      <c r="AP267" s="169"/>
      <c r="AQ267" s="169"/>
      <c r="AR267" s="169"/>
      <c r="AS267" s="169"/>
      <c r="AT267" s="169"/>
      <c r="AU267" s="169"/>
      <c r="AV267" s="169"/>
      <c r="AW267" s="169"/>
      <c r="AX267" s="169"/>
      <c r="AY267" s="169"/>
      <c r="AZ267" s="169"/>
      <c r="BA267" s="169"/>
      <c r="BB267" s="169"/>
      <c r="BC267" s="169"/>
      <c r="BD267" s="169"/>
      <c r="BE267" s="169"/>
      <c r="BF267" s="169"/>
      <c r="BG267" s="169"/>
      <c r="BH267" s="169"/>
      <c r="BI267" s="169"/>
      <c r="BJ267" s="169"/>
      <c r="BK267" s="169"/>
      <c r="BL267" s="169"/>
      <c r="BM267" s="169"/>
      <c r="BN267" s="169"/>
      <c r="BO267" s="169"/>
      <c r="BP267" s="169"/>
      <c r="BQ267" s="169"/>
      <c r="BR267" s="169"/>
      <c r="BS267" s="169"/>
      <c r="BT267" s="169"/>
      <c r="BU267" s="169"/>
      <c r="BV267" s="169"/>
      <c r="BW267" s="169"/>
      <c r="BX267" s="169"/>
      <c r="BY267" s="169"/>
      <c r="BZ267" s="169"/>
      <c r="CA267" s="169"/>
      <c r="CB267" s="169"/>
      <c r="CC267" s="169"/>
      <c r="CD267" s="169"/>
      <c r="CE267" s="169"/>
      <c r="CF267" s="169"/>
      <c r="CG267" s="169"/>
      <c r="CH267" s="169"/>
      <c r="CI267" s="169"/>
      <c r="CJ267" s="169"/>
      <c r="CK267" s="169"/>
      <c r="CL267" s="169"/>
      <c r="CM267" s="169"/>
      <c r="CN267" s="169"/>
      <c r="CO267" s="169"/>
      <c r="CP267" s="169"/>
      <c r="CQ267" s="169"/>
      <c r="CR267" s="169"/>
      <c r="CS267" s="169"/>
      <c r="CT267" s="169"/>
      <c r="CU267" s="169"/>
      <c r="CV267" s="169"/>
      <c r="CW267" s="169"/>
      <c r="CX267" s="169"/>
      <c r="CY267" s="169"/>
      <c r="CZ267" s="169"/>
      <c r="DA267" s="169"/>
      <c r="DB267" s="169"/>
      <c r="DC267" s="169"/>
      <c r="DD267" s="169"/>
      <c r="DE267" s="169"/>
      <c r="DF267" s="169"/>
      <c r="DG267" s="169"/>
      <c r="DH267" s="169"/>
      <c r="DI267" s="169"/>
      <c r="DJ267" s="169"/>
      <c r="DK267" s="169"/>
      <c r="DL267" s="169"/>
      <c r="DM267" s="169"/>
      <c r="DN267" s="169"/>
      <c r="DO267" s="169"/>
      <c r="DP267" s="169"/>
      <c r="DQ267" s="169"/>
      <c r="DR267" s="169"/>
      <c r="DS267" s="169"/>
      <c r="DT267" s="169"/>
      <c r="DU267" s="169"/>
      <c r="DV267" s="169"/>
      <c r="DW267" s="169"/>
      <c r="DX267" s="169"/>
      <c r="DY267" s="169"/>
      <c r="DZ267" s="169"/>
      <c r="EA267" s="169"/>
      <c r="EB267" s="169"/>
      <c r="EC267" s="169"/>
      <c r="ED267" s="169"/>
      <c r="EE267" s="169"/>
      <c r="EF267" s="169"/>
      <c r="EG267" s="169"/>
      <c r="EH267" s="169"/>
      <c r="EI267" s="169"/>
      <c r="EJ267" s="169"/>
      <c r="EK267" s="169"/>
      <c r="EL267" s="169"/>
      <c r="EM267" s="169"/>
      <c r="EN267" s="169"/>
    </row>
    <row r="268" spans="3:144" x14ac:dyDescent="0.2">
      <c r="C268" s="169"/>
      <c r="D268" s="169"/>
      <c r="E268" s="169"/>
      <c r="F268" s="169"/>
      <c r="G268" s="169"/>
      <c r="H268" s="169"/>
      <c r="I268" s="169"/>
      <c r="J268" s="169"/>
      <c r="K268" s="169"/>
      <c r="L268" s="169"/>
      <c r="M268" s="169"/>
      <c r="N268" s="169"/>
      <c r="O268" s="169"/>
      <c r="P268" s="169"/>
      <c r="Q268" s="169"/>
      <c r="R268" s="169"/>
      <c r="S268" s="169"/>
      <c r="T268" s="169"/>
      <c r="U268" s="169"/>
      <c r="V268" s="169"/>
      <c r="W268" s="169"/>
      <c r="X268" s="169"/>
      <c r="Y268" s="169"/>
      <c r="Z268" s="169"/>
      <c r="AA268" s="169"/>
      <c r="AB268" s="169"/>
      <c r="AC268" s="169"/>
      <c r="AD268" s="169"/>
      <c r="AE268" s="169"/>
      <c r="AF268" s="169"/>
      <c r="AG268" s="169"/>
      <c r="AH268" s="169"/>
      <c r="AI268" s="169"/>
      <c r="AJ268" s="169"/>
      <c r="AK268" s="169"/>
      <c r="AL268" s="169"/>
      <c r="AM268" s="169"/>
      <c r="AN268" s="169"/>
      <c r="AO268" s="169"/>
      <c r="AP268" s="169"/>
      <c r="AQ268" s="169"/>
      <c r="AR268" s="169"/>
      <c r="AS268" s="169"/>
      <c r="AT268" s="169"/>
      <c r="AU268" s="169"/>
      <c r="AV268" s="169"/>
      <c r="AW268" s="169"/>
      <c r="AX268" s="169"/>
      <c r="AY268" s="169"/>
      <c r="AZ268" s="169"/>
      <c r="BA268" s="169"/>
      <c r="BB268" s="169"/>
      <c r="BC268" s="169"/>
      <c r="BD268" s="169"/>
      <c r="BE268" s="169"/>
      <c r="BF268" s="169"/>
      <c r="BG268" s="169"/>
      <c r="BH268" s="169"/>
      <c r="BI268" s="169"/>
      <c r="BJ268" s="169"/>
      <c r="BK268" s="169"/>
      <c r="BL268" s="169"/>
      <c r="BM268" s="169"/>
      <c r="BN268" s="169"/>
      <c r="BO268" s="169"/>
      <c r="BP268" s="169"/>
      <c r="BQ268" s="169"/>
      <c r="BR268" s="169"/>
      <c r="BS268" s="169"/>
      <c r="BT268" s="169"/>
      <c r="BU268" s="169"/>
      <c r="BV268" s="169"/>
      <c r="BW268" s="169"/>
      <c r="BX268" s="169"/>
      <c r="BY268" s="169"/>
      <c r="BZ268" s="169"/>
      <c r="CA268" s="169"/>
      <c r="CB268" s="169"/>
      <c r="CC268" s="169"/>
      <c r="CD268" s="169"/>
      <c r="CE268" s="169"/>
      <c r="CF268" s="169"/>
      <c r="CG268" s="169"/>
      <c r="CH268" s="169"/>
      <c r="CI268" s="169"/>
      <c r="CJ268" s="169"/>
      <c r="CK268" s="169"/>
      <c r="CL268" s="169"/>
      <c r="CM268" s="169"/>
      <c r="CN268" s="169"/>
      <c r="CO268" s="169"/>
      <c r="CP268" s="169"/>
      <c r="CQ268" s="169"/>
      <c r="CR268" s="169"/>
      <c r="CS268" s="169"/>
      <c r="CT268" s="169"/>
      <c r="CU268" s="169"/>
      <c r="CV268" s="169"/>
      <c r="CW268" s="169"/>
      <c r="CX268" s="169"/>
      <c r="CY268" s="169"/>
      <c r="CZ268" s="169"/>
      <c r="DA268" s="169"/>
      <c r="DB268" s="169"/>
      <c r="DC268" s="169"/>
      <c r="DD268" s="169"/>
      <c r="DE268" s="169"/>
      <c r="DF268" s="169"/>
      <c r="DG268" s="169"/>
      <c r="DH268" s="169"/>
      <c r="DI268" s="169"/>
      <c r="DJ268" s="169"/>
      <c r="DK268" s="169"/>
      <c r="DL268" s="169"/>
      <c r="DM268" s="169"/>
      <c r="DN268" s="169"/>
      <c r="DO268" s="169"/>
      <c r="DP268" s="169"/>
      <c r="DQ268" s="169"/>
      <c r="DR268" s="169"/>
      <c r="DS268" s="169"/>
      <c r="DT268" s="169"/>
      <c r="DU268" s="169"/>
      <c r="DV268" s="169"/>
      <c r="DW268" s="169"/>
      <c r="DX268" s="169"/>
      <c r="DY268" s="169"/>
      <c r="DZ268" s="169"/>
      <c r="EA268" s="169"/>
      <c r="EB268" s="169"/>
      <c r="EC268" s="169"/>
      <c r="ED268" s="169"/>
      <c r="EE268" s="169"/>
      <c r="EF268" s="169"/>
      <c r="EG268" s="169"/>
      <c r="EH268" s="169"/>
      <c r="EI268" s="169"/>
      <c r="EJ268" s="169"/>
      <c r="EK268" s="169"/>
      <c r="EL268" s="169"/>
      <c r="EM268" s="169"/>
      <c r="EN268" s="169"/>
    </row>
    <row r="269" spans="3:144" x14ac:dyDescent="0.2">
      <c r="C269" s="169"/>
      <c r="D269" s="169"/>
      <c r="E269" s="169"/>
      <c r="F269" s="169"/>
      <c r="G269" s="169"/>
      <c r="H269" s="169"/>
      <c r="I269" s="169"/>
      <c r="J269" s="169"/>
      <c r="K269" s="169"/>
      <c r="L269" s="169"/>
      <c r="M269" s="169"/>
      <c r="N269" s="169"/>
      <c r="O269" s="169"/>
      <c r="P269" s="169"/>
      <c r="Q269" s="169"/>
      <c r="R269" s="169"/>
      <c r="S269" s="169"/>
      <c r="T269" s="169"/>
      <c r="U269" s="169"/>
      <c r="V269" s="169"/>
      <c r="W269" s="169"/>
      <c r="X269" s="169"/>
      <c r="Y269" s="169"/>
      <c r="Z269" s="169"/>
      <c r="AA269" s="169"/>
      <c r="AB269" s="169"/>
      <c r="AC269" s="169"/>
      <c r="AD269" s="169"/>
      <c r="AE269" s="169"/>
      <c r="AF269" s="169"/>
      <c r="AG269" s="169"/>
      <c r="AH269" s="169"/>
      <c r="AI269" s="169"/>
      <c r="AJ269" s="169"/>
      <c r="AK269" s="169"/>
      <c r="AL269" s="169"/>
      <c r="AM269" s="169"/>
      <c r="AN269" s="169"/>
      <c r="AO269" s="169"/>
      <c r="AP269" s="169"/>
      <c r="AQ269" s="169"/>
      <c r="AR269" s="169"/>
      <c r="AS269" s="169"/>
      <c r="AT269" s="169"/>
      <c r="AU269" s="169"/>
      <c r="AV269" s="169"/>
      <c r="AW269" s="169"/>
      <c r="AX269" s="169"/>
      <c r="AY269" s="169"/>
      <c r="AZ269" s="169"/>
      <c r="BA269" s="169"/>
      <c r="BB269" s="169"/>
      <c r="BC269" s="169"/>
      <c r="BD269" s="169"/>
      <c r="BE269" s="169"/>
      <c r="BF269" s="169"/>
      <c r="BG269" s="169"/>
      <c r="BH269" s="169"/>
      <c r="BI269" s="169"/>
      <c r="BJ269" s="169"/>
      <c r="BK269" s="169"/>
      <c r="BL269" s="169"/>
      <c r="BM269" s="169"/>
      <c r="BN269" s="169"/>
      <c r="BO269" s="169"/>
      <c r="BP269" s="169"/>
      <c r="BQ269" s="169"/>
      <c r="BR269" s="169"/>
      <c r="BS269" s="169"/>
      <c r="BT269" s="169"/>
      <c r="BU269" s="169"/>
      <c r="BV269" s="169"/>
      <c r="BW269" s="169"/>
      <c r="BX269" s="169"/>
      <c r="BY269" s="169"/>
      <c r="BZ269" s="169"/>
      <c r="CA269" s="169"/>
      <c r="CB269" s="169"/>
      <c r="CC269" s="169"/>
      <c r="CD269" s="169"/>
      <c r="CE269" s="169"/>
      <c r="CF269" s="169"/>
      <c r="CG269" s="169"/>
      <c r="CH269" s="169"/>
      <c r="CI269" s="169"/>
      <c r="CJ269" s="169"/>
      <c r="CK269" s="169"/>
      <c r="CL269" s="169"/>
      <c r="CM269" s="169"/>
      <c r="CN269" s="169"/>
      <c r="CO269" s="169"/>
      <c r="CP269" s="169"/>
      <c r="CQ269" s="169"/>
      <c r="CR269" s="169"/>
      <c r="CS269" s="169"/>
      <c r="CT269" s="169"/>
      <c r="CU269" s="169"/>
      <c r="CV269" s="169"/>
      <c r="CW269" s="169"/>
      <c r="CX269" s="169"/>
      <c r="CY269" s="169"/>
      <c r="CZ269" s="169"/>
      <c r="DA269" s="169"/>
      <c r="DB269" s="169"/>
      <c r="DC269" s="169"/>
      <c r="DD269" s="169"/>
      <c r="DE269" s="169"/>
      <c r="DF269" s="169"/>
      <c r="DG269" s="169"/>
      <c r="DH269" s="169"/>
      <c r="DI269" s="169"/>
      <c r="DJ269" s="169"/>
      <c r="DK269" s="169"/>
      <c r="DL269" s="169"/>
      <c r="DM269" s="169"/>
      <c r="DN269" s="169"/>
      <c r="DO269" s="169"/>
      <c r="DP269" s="169"/>
      <c r="DQ269" s="169"/>
      <c r="DR269" s="169"/>
      <c r="DS269" s="169"/>
      <c r="DT269" s="169"/>
      <c r="DU269" s="169"/>
      <c r="DV269" s="169"/>
      <c r="DW269" s="169"/>
      <c r="DX269" s="169"/>
      <c r="DY269" s="169"/>
      <c r="DZ269" s="169"/>
      <c r="EA269" s="169"/>
      <c r="EB269" s="169"/>
      <c r="EC269" s="169"/>
      <c r="ED269" s="169"/>
      <c r="EE269" s="169"/>
      <c r="EF269" s="169"/>
      <c r="EG269" s="169"/>
      <c r="EH269" s="169"/>
      <c r="EI269" s="169"/>
      <c r="EJ269" s="169"/>
      <c r="EK269" s="169"/>
      <c r="EL269" s="169"/>
      <c r="EM269" s="169"/>
      <c r="EN269" s="169"/>
    </row>
    <row r="270" spans="3:144" x14ac:dyDescent="0.2">
      <c r="C270" s="169"/>
      <c r="D270" s="169"/>
      <c r="E270" s="169"/>
      <c r="F270" s="169"/>
      <c r="G270" s="169"/>
      <c r="H270" s="169"/>
      <c r="I270" s="169"/>
      <c r="J270" s="169"/>
      <c r="K270" s="169"/>
      <c r="L270" s="169"/>
      <c r="M270" s="169"/>
      <c r="N270" s="169"/>
      <c r="O270" s="169"/>
      <c r="P270" s="169"/>
      <c r="Q270" s="169"/>
      <c r="R270" s="169"/>
      <c r="S270" s="169"/>
      <c r="T270" s="169"/>
      <c r="U270" s="169"/>
      <c r="V270" s="169"/>
      <c r="W270" s="169"/>
      <c r="X270" s="169"/>
      <c r="Y270" s="169"/>
      <c r="Z270" s="169"/>
      <c r="AA270" s="169"/>
      <c r="AB270" s="169"/>
      <c r="AC270" s="169"/>
      <c r="AD270" s="169"/>
      <c r="AE270" s="169"/>
      <c r="AF270" s="169"/>
      <c r="AG270" s="169"/>
      <c r="AH270" s="169"/>
      <c r="AI270" s="169"/>
      <c r="AJ270" s="169"/>
      <c r="AK270" s="169"/>
      <c r="AL270" s="169"/>
      <c r="AM270" s="169"/>
      <c r="AN270" s="169"/>
      <c r="AO270" s="169"/>
      <c r="AP270" s="169"/>
      <c r="AQ270" s="169"/>
      <c r="AR270" s="169"/>
      <c r="AS270" s="169"/>
      <c r="AT270" s="169"/>
      <c r="AU270" s="169"/>
      <c r="AV270" s="169"/>
      <c r="AW270" s="169"/>
      <c r="AX270" s="169"/>
      <c r="AY270" s="169"/>
      <c r="AZ270" s="169"/>
      <c r="BA270" s="169"/>
      <c r="BB270" s="169"/>
      <c r="BC270" s="169"/>
      <c r="BD270" s="169"/>
      <c r="BE270" s="169"/>
      <c r="BF270" s="169"/>
      <c r="BG270" s="169"/>
      <c r="BH270" s="169"/>
      <c r="BI270" s="169"/>
      <c r="BJ270" s="169"/>
      <c r="BK270" s="169"/>
      <c r="BL270" s="169"/>
      <c r="BM270" s="169"/>
      <c r="BN270" s="169"/>
      <c r="BO270" s="169"/>
      <c r="BP270" s="169"/>
      <c r="BQ270" s="169"/>
      <c r="BR270" s="169"/>
      <c r="BS270" s="169"/>
      <c r="BT270" s="169"/>
      <c r="BU270" s="169"/>
      <c r="BV270" s="169"/>
      <c r="BW270" s="169"/>
      <c r="BX270" s="169"/>
      <c r="BY270" s="169"/>
      <c r="BZ270" s="169"/>
      <c r="CA270" s="169"/>
      <c r="CB270" s="169"/>
      <c r="CC270" s="169"/>
      <c r="CD270" s="169"/>
      <c r="CE270" s="169"/>
      <c r="CF270" s="169"/>
      <c r="CG270" s="169"/>
      <c r="CH270" s="169"/>
      <c r="CI270" s="169"/>
      <c r="CJ270" s="169"/>
      <c r="CK270" s="169"/>
      <c r="CL270" s="169"/>
      <c r="CM270" s="169"/>
      <c r="CN270" s="169"/>
      <c r="CO270" s="169"/>
      <c r="CP270" s="169"/>
      <c r="CQ270" s="169"/>
      <c r="CR270" s="169"/>
      <c r="CS270" s="169"/>
      <c r="CT270" s="169"/>
      <c r="CU270" s="169"/>
      <c r="CV270" s="169"/>
      <c r="CW270" s="169"/>
      <c r="CX270" s="169"/>
      <c r="CY270" s="169"/>
      <c r="CZ270" s="169"/>
      <c r="DA270" s="169"/>
      <c r="DB270" s="169"/>
      <c r="DC270" s="169"/>
      <c r="DD270" s="169"/>
      <c r="DE270" s="169"/>
      <c r="DF270" s="169"/>
      <c r="DG270" s="169"/>
      <c r="DH270" s="169"/>
      <c r="DI270" s="169"/>
      <c r="DJ270" s="169"/>
      <c r="DK270" s="169"/>
      <c r="DL270" s="169"/>
      <c r="DM270" s="169"/>
      <c r="DN270" s="169"/>
      <c r="DO270" s="169"/>
      <c r="DP270" s="169"/>
      <c r="DQ270" s="169"/>
      <c r="DR270" s="169"/>
      <c r="DS270" s="169"/>
      <c r="DT270" s="169"/>
      <c r="DU270" s="169"/>
      <c r="DV270" s="169"/>
      <c r="DW270" s="169"/>
      <c r="DX270" s="169"/>
      <c r="DY270" s="169"/>
      <c r="DZ270" s="169"/>
      <c r="EA270" s="169"/>
      <c r="EB270" s="169"/>
      <c r="EC270" s="169"/>
      <c r="ED270" s="169"/>
      <c r="EE270" s="169"/>
      <c r="EF270" s="169"/>
      <c r="EG270" s="169"/>
      <c r="EH270" s="169"/>
      <c r="EI270" s="169"/>
      <c r="EJ270" s="169"/>
      <c r="EK270" s="169"/>
      <c r="EL270" s="169"/>
      <c r="EM270" s="169"/>
      <c r="EN270" s="169"/>
    </row>
    <row r="271" spans="3:144" x14ac:dyDescent="0.2">
      <c r="C271" s="169"/>
      <c r="D271" s="169"/>
      <c r="E271" s="169"/>
      <c r="F271" s="169"/>
      <c r="G271" s="169"/>
      <c r="H271" s="169"/>
      <c r="I271" s="169"/>
      <c r="J271" s="169"/>
      <c r="K271" s="169"/>
      <c r="L271" s="169"/>
      <c r="M271" s="169"/>
      <c r="N271" s="169"/>
      <c r="O271" s="169"/>
      <c r="P271" s="169"/>
      <c r="Q271" s="169"/>
      <c r="R271" s="169"/>
      <c r="S271" s="169"/>
      <c r="T271" s="169"/>
      <c r="U271" s="169"/>
      <c r="V271" s="169"/>
      <c r="W271" s="169"/>
      <c r="X271" s="169"/>
      <c r="Y271" s="169"/>
      <c r="Z271" s="169"/>
      <c r="AA271" s="169"/>
      <c r="AB271" s="169"/>
      <c r="AC271" s="169"/>
      <c r="AD271" s="169"/>
      <c r="AE271" s="169"/>
      <c r="AF271" s="169"/>
      <c r="AG271" s="169"/>
      <c r="AH271" s="169"/>
      <c r="AI271" s="169"/>
      <c r="AJ271" s="169"/>
      <c r="AK271" s="169"/>
      <c r="AL271" s="169"/>
      <c r="AM271" s="169"/>
      <c r="AN271" s="169"/>
      <c r="AO271" s="169"/>
      <c r="AP271" s="169"/>
      <c r="AQ271" s="169"/>
      <c r="AR271" s="169"/>
      <c r="AS271" s="169"/>
      <c r="AT271" s="169"/>
      <c r="AU271" s="169"/>
      <c r="AV271" s="169"/>
      <c r="AW271" s="169"/>
      <c r="AX271" s="169"/>
      <c r="AY271" s="169"/>
      <c r="AZ271" s="169"/>
      <c r="BA271" s="169"/>
      <c r="BB271" s="169"/>
      <c r="BC271" s="169"/>
      <c r="BD271" s="169"/>
      <c r="BE271" s="169"/>
      <c r="BF271" s="169"/>
      <c r="BG271" s="169"/>
      <c r="BH271" s="169"/>
      <c r="BI271" s="169"/>
      <c r="BJ271" s="169"/>
      <c r="BK271" s="169"/>
      <c r="BL271" s="169"/>
      <c r="BM271" s="169"/>
      <c r="BN271" s="169"/>
      <c r="BO271" s="169"/>
      <c r="BP271" s="169"/>
      <c r="BQ271" s="169"/>
      <c r="BR271" s="169"/>
      <c r="BS271" s="169"/>
      <c r="BT271" s="169"/>
      <c r="BU271" s="169"/>
      <c r="BV271" s="169"/>
      <c r="BW271" s="169"/>
      <c r="BX271" s="169"/>
      <c r="BY271" s="169"/>
      <c r="BZ271" s="169"/>
      <c r="CA271" s="169"/>
      <c r="CB271" s="169"/>
      <c r="CC271" s="169"/>
      <c r="CD271" s="169"/>
      <c r="CE271" s="169"/>
      <c r="CF271" s="169"/>
      <c r="CG271" s="169"/>
      <c r="CH271" s="169"/>
      <c r="CI271" s="169"/>
      <c r="CJ271" s="169"/>
      <c r="CK271" s="169"/>
      <c r="CL271" s="169"/>
      <c r="CM271" s="169"/>
      <c r="CN271" s="169"/>
      <c r="CO271" s="169"/>
      <c r="CP271" s="169"/>
      <c r="CQ271" s="169"/>
      <c r="CR271" s="169"/>
      <c r="CS271" s="169"/>
      <c r="CT271" s="169"/>
      <c r="CU271" s="169"/>
      <c r="CV271" s="169"/>
      <c r="CW271" s="169"/>
      <c r="CX271" s="169"/>
      <c r="CY271" s="169"/>
      <c r="CZ271" s="169"/>
      <c r="DA271" s="169"/>
      <c r="DB271" s="169"/>
      <c r="DC271" s="169"/>
      <c r="DD271" s="169"/>
      <c r="DE271" s="169"/>
      <c r="DF271" s="169"/>
      <c r="DG271" s="169"/>
      <c r="DH271" s="169"/>
      <c r="DI271" s="169"/>
      <c r="DJ271" s="169"/>
      <c r="DK271" s="169"/>
      <c r="DL271" s="169"/>
      <c r="DM271" s="169"/>
      <c r="DN271" s="169"/>
      <c r="DO271" s="169"/>
      <c r="DP271" s="169"/>
      <c r="DQ271" s="169"/>
      <c r="DR271" s="169"/>
      <c r="DS271" s="169"/>
      <c r="DT271" s="169"/>
      <c r="DU271" s="169"/>
      <c r="DV271" s="169"/>
      <c r="DW271" s="169"/>
      <c r="DX271" s="169"/>
      <c r="DY271" s="169"/>
      <c r="DZ271" s="169"/>
      <c r="EA271" s="169"/>
      <c r="EB271" s="169"/>
      <c r="EC271" s="169"/>
      <c r="ED271" s="169"/>
      <c r="EE271" s="169"/>
      <c r="EF271" s="169"/>
      <c r="EG271" s="169"/>
      <c r="EH271" s="169"/>
      <c r="EI271" s="169"/>
      <c r="EJ271" s="169"/>
      <c r="EK271" s="169"/>
      <c r="EL271" s="169"/>
      <c r="EM271" s="169"/>
      <c r="EN271" s="169"/>
    </row>
    <row r="272" spans="3:144" x14ac:dyDescent="0.2">
      <c r="C272" s="169"/>
      <c r="D272" s="169"/>
      <c r="E272" s="169"/>
      <c r="F272" s="169"/>
      <c r="G272" s="169"/>
      <c r="H272" s="169"/>
      <c r="I272" s="169"/>
      <c r="J272" s="169"/>
      <c r="K272" s="169"/>
      <c r="L272" s="169"/>
      <c r="M272" s="169"/>
      <c r="N272" s="169"/>
      <c r="O272" s="169"/>
      <c r="P272" s="169"/>
      <c r="Q272" s="169"/>
      <c r="R272" s="169"/>
      <c r="S272" s="169"/>
      <c r="T272" s="169"/>
      <c r="U272" s="169"/>
      <c r="V272" s="169"/>
      <c r="W272" s="169"/>
      <c r="X272" s="169"/>
      <c r="Y272" s="169"/>
      <c r="Z272" s="169"/>
      <c r="AA272" s="169"/>
      <c r="AB272" s="169"/>
      <c r="AC272" s="169"/>
      <c r="AD272" s="169"/>
      <c r="AE272" s="169"/>
      <c r="AF272" s="169"/>
      <c r="AG272" s="169"/>
      <c r="AH272" s="169"/>
      <c r="AI272" s="169"/>
      <c r="AJ272" s="169"/>
      <c r="AK272" s="169"/>
      <c r="AL272" s="169"/>
      <c r="AM272" s="169"/>
      <c r="AN272" s="169"/>
      <c r="AO272" s="169"/>
      <c r="AP272" s="169"/>
      <c r="AQ272" s="169"/>
      <c r="AR272" s="169"/>
      <c r="AS272" s="169"/>
      <c r="AT272" s="169"/>
      <c r="AU272" s="169"/>
      <c r="AV272" s="169"/>
      <c r="AW272" s="169"/>
      <c r="AX272" s="169"/>
      <c r="AY272" s="169"/>
      <c r="AZ272" s="169"/>
      <c r="BA272" s="169"/>
      <c r="BB272" s="169"/>
      <c r="BC272" s="169"/>
      <c r="BD272" s="169"/>
      <c r="BE272" s="169"/>
      <c r="BF272" s="169"/>
      <c r="BG272" s="169"/>
      <c r="BH272" s="169"/>
      <c r="BI272" s="169"/>
      <c r="BJ272" s="169"/>
      <c r="BK272" s="169"/>
      <c r="BL272" s="169"/>
      <c r="BM272" s="169"/>
      <c r="BN272" s="169"/>
      <c r="BO272" s="169"/>
      <c r="BP272" s="169"/>
      <c r="BQ272" s="169"/>
      <c r="BR272" s="169"/>
      <c r="BS272" s="169"/>
      <c r="BT272" s="169"/>
      <c r="BU272" s="169"/>
      <c r="BV272" s="169"/>
      <c r="BW272" s="169"/>
      <c r="BX272" s="169"/>
      <c r="BY272" s="169"/>
      <c r="BZ272" s="169"/>
      <c r="CA272" s="169"/>
      <c r="CB272" s="169"/>
      <c r="CC272" s="169"/>
      <c r="CD272" s="169"/>
      <c r="CE272" s="169"/>
      <c r="CF272" s="169"/>
      <c r="CG272" s="169"/>
      <c r="CH272" s="169"/>
      <c r="CI272" s="169"/>
      <c r="CJ272" s="169"/>
      <c r="CK272" s="169"/>
      <c r="CL272" s="169"/>
      <c r="CM272" s="169"/>
      <c r="CN272" s="169"/>
      <c r="CO272" s="169"/>
      <c r="CP272" s="169"/>
      <c r="CQ272" s="169"/>
      <c r="CR272" s="169"/>
      <c r="CS272" s="169"/>
      <c r="CT272" s="169"/>
      <c r="CU272" s="169"/>
      <c r="CV272" s="169"/>
      <c r="CW272" s="169"/>
      <c r="CX272" s="169"/>
      <c r="CY272" s="169"/>
      <c r="CZ272" s="169"/>
      <c r="DA272" s="169"/>
      <c r="DB272" s="169"/>
      <c r="DC272" s="169"/>
      <c r="DD272" s="169"/>
      <c r="DE272" s="169"/>
      <c r="DF272" s="169"/>
      <c r="DG272" s="169"/>
      <c r="DH272" s="169"/>
      <c r="DI272" s="169"/>
      <c r="DJ272" s="169"/>
      <c r="DK272" s="169"/>
      <c r="DL272" s="169"/>
      <c r="DM272" s="169"/>
      <c r="DN272" s="169"/>
      <c r="DO272" s="169"/>
      <c r="DP272" s="169"/>
      <c r="DQ272" s="169"/>
      <c r="DR272" s="169"/>
      <c r="DS272" s="169"/>
      <c r="DT272" s="169"/>
      <c r="DU272" s="169"/>
      <c r="DV272" s="169"/>
      <c r="DW272" s="169"/>
      <c r="DX272" s="169"/>
      <c r="DY272" s="169"/>
      <c r="DZ272" s="169"/>
      <c r="EA272" s="169"/>
      <c r="EB272" s="169"/>
      <c r="EC272" s="169"/>
      <c r="ED272" s="169"/>
      <c r="EE272" s="169"/>
      <c r="EF272" s="169"/>
      <c r="EG272" s="169"/>
      <c r="EH272" s="169"/>
      <c r="EI272" s="169"/>
      <c r="EJ272" s="169"/>
      <c r="EK272" s="169"/>
      <c r="EL272" s="169"/>
      <c r="EM272" s="169"/>
      <c r="EN272" s="169"/>
    </row>
    <row r="273" spans="3:144" x14ac:dyDescent="0.2">
      <c r="C273" s="169"/>
      <c r="D273" s="169"/>
      <c r="E273" s="169"/>
      <c r="F273" s="169"/>
      <c r="G273" s="169"/>
      <c r="H273" s="169"/>
      <c r="I273" s="169"/>
      <c r="J273" s="169"/>
      <c r="K273" s="169"/>
      <c r="L273" s="169"/>
      <c r="M273" s="169"/>
      <c r="N273" s="169"/>
      <c r="O273" s="169"/>
      <c r="P273" s="169"/>
      <c r="Q273" s="169"/>
      <c r="R273" s="169"/>
      <c r="S273" s="169"/>
      <c r="T273" s="169"/>
      <c r="U273" s="169"/>
      <c r="V273" s="169"/>
      <c r="W273" s="169"/>
      <c r="X273" s="169"/>
      <c r="Y273" s="169"/>
      <c r="Z273" s="169"/>
      <c r="AA273" s="169"/>
      <c r="AB273" s="169"/>
      <c r="AC273" s="169"/>
      <c r="AD273" s="169"/>
      <c r="AE273" s="169"/>
      <c r="AF273" s="169"/>
      <c r="AG273" s="169"/>
      <c r="AH273" s="169"/>
      <c r="AI273" s="169"/>
      <c r="AJ273" s="169"/>
      <c r="AK273" s="169"/>
      <c r="AL273" s="169"/>
      <c r="AM273" s="169"/>
      <c r="AN273" s="169"/>
      <c r="AO273" s="169"/>
      <c r="AP273" s="169"/>
      <c r="AQ273" s="169"/>
      <c r="AR273" s="169"/>
      <c r="AS273" s="169"/>
      <c r="AT273" s="169"/>
      <c r="AU273" s="169"/>
      <c r="AV273" s="169"/>
      <c r="AW273" s="169"/>
      <c r="AX273" s="169"/>
      <c r="AY273" s="169"/>
      <c r="AZ273" s="169"/>
      <c r="BA273" s="169"/>
      <c r="BB273" s="169"/>
      <c r="BC273" s="169"/>
      <c r="BD273" s="169"/>
      <c r="BE273" s="169"/>
      <c r="BF273" s="169"/>
      <c r="BG273" s="169"/>
      <c r="BH273" s="169"/>
      <c r="BI273" s="169"/>
      <c r="BJ273" s="169"/>
      <c r="BK273" s="169"/>
      <c r="BL273" s="169"/>
      <c r="BM273" s="169"/>
      <c r="BN273" s="169"/>
      <c r="BO273" s="169"/>
      <c r="BP273" s="169"/>
      <c r="BQ273" s="169"/>
      <c r="BR273" s="169"/>
      <c r="BS273" s="169"/>
      <c r="BT273" s="169"/>
      <c r="BU273" s="169"/>
      <c r="BV273" s="169"/>
      <c r="BW273" s="169"/>
      <c r="BX273" s="169"/>
      <c r="BY273" s="169"/>
      <c r="BZ273" s="169"/>
      <c r="CA273" s="169"/>
      <c r="CB273" s="169"/>
      <c r="CC273" s="169"/>
      <c r="CD273" s="169"/>
      <c r="CE273" s="169"/>
      <c r="CF273" s="169"/>
      <c r="CG273" s="169"/>
      <c r="CH273" s="169"/>
      <c r="CI273" s="169"/>
      <c r="CJ273" s="169"/>
      <c r="CK273" s="169"/>
      <c r="CL273" s="169"/>
      <c r="CM273" s="169"/>
      <c r="CN273" s="169"/>
      <c r="CO273" s="169"/>
      <c r="CP273" s="169"/>
      <c r="CQ273" s="169"/>
      <c r="CR273" s="169"/>
      <c r="CS273" s="169"/>
      <c r="CT273" s="169"/>
      <c r="CU273" s="169"/>
      <c r="CV273" s="169"/>
      <c r="CW273" s="169"/>
      <c r="CX273" s="169"/>
      <c r="CY273" s="169"/>
      <c r="CZ273" s="169"/>
      <c r="DA273" s="169"/>
      <c r="DB273" s="169"/>
      <c r="DC273" s="169"/>
      <c r="DD273" s="169"/>
      <c r="DE273" s="169"/>
      <c r="DF273" s="169"/>
      <c r="DG273" s="169"/>
      <c r="DH273" s="169"/>
      <c r="DI273" s="169"/>
      <c r="DJ273" s="169"/>
      <c r="DK273" s="169"/>
      <c r="DL273" s="169"/>
      <c r="DM273" s="169"/>
      <c r="DN273" s="169"/>
      <c r="DO273" s="169"/>
      <c r="DP273" s="169"/>
      <c r="DQ273" s="169"/>
      <c r="DR273" s="169"/>
      <c r="DS273" s="169"/>
      <c r="DT273" s="169"/>
      <c r="DU273" s="169"/>
      <c r="DV273" s="169"/>
      <c r="DW273" s="169"/>
      <c r="DX273" s="169"/>
      <c r="DY273" s="169"/>
      <c r="DZ273" s="169"/>
      <c r="EA273" s="169"/>
      <c r="EB273" s="169"/>
      <c r="EC273" s="169"/>
      <c r="ED273" s="169"/>
      <c r="EE273" s="169"/>
      <c r="EF273" s="169"/>
      <c r="EG273" s="169"/>
      <c r="EH273" s="169"/>
      <c r="EI273" s="169"/>
      <c r="EJ273" s="169"/>
      <c r="EK273" s="169"/>
      <c r="EL273" s="169"/>
      <c r="EM273" s="169"/>
      <c r="EN273" s="169"/>
    </row>
    <row r="274" spans="3:144" x14ac:dyDescent="0.2">
      <c r="C274" s="169"/>
      <c r="D274" s="169"/>
      <c r="E274" s="169"/>
      <c r="F274" s="169"/>
      <c r="G274" s="169"/>
      <c r="H274" s="169"/>
      <c r="I274" s="169"/>
      <c r="J274" s="169"/>
      <c r="K274" s="169"/>
      <c r="L274" s="169"/>
      <c r="M274" s="169"/>
      <c r="N274" s="169"/>
      <c r="O274" s="169"/>
      <c r="P274" s="169"/>
      <c r="Q274" s="169"/>
      <c r="R274" s="169"/>
      <c r="S274" s="169"/>
      <c r="T274" s="169"/>
      <c r="U274" s="169"/>
      <c r="V274" s="169"/>
      <c r="W274" s="169"/>
      <c r="X274" s="169"/>
      <c r="Y274" s="169"/>
      <c r="Z274" s="169"/>
      <c r="AA274" s="169"/>
      <c r="AB274" s="169"/>
      <c r="AC274" s="169"/>
      <c r="AD274" s="169"/>
      <c r="AE274" s="169"/>
      <c r="AF274" s="169"/>
      <c r="AG274" s="169"/>
      <c r="AH274" s="169"/>
      <c r="AI274" s="169"/>
      <c r="AJ274" s="169"/>
      <c r="AK274" s="169"/>
      <c r="AL274" s="169"/>
      <c r="AM274" s="169"/>
      <c r="AN274" s="169"/>
      <c r="AO274" s="169"/>
      <c r="AP274" s="169"/>
      <c r="AQ274" s="169"/>
      <c r="AR274" s="169"/>
      <c r="AS274" s="169"/>
      <c r="AT274" s="169"/>
      <c r="AU274" s="169"/>
      <c r="AV274" s="169"/>
      <c r="AW274" s="169"/>
      <c r="AX274" s="169"/>
      <c r="AY274" s="169"/>
      <c r="AZ274" s="169"/>
      <c r="BA274" s="169"/>
      <c r="BB274" s="169"/>
      <c r="BC274" s="169"/>
      <c r="BD274" s="169"/>
      <c r="BE274" s="169"/>
      <c r="BF274" s="169"/>
      <c r="BG274" s="169"/>
      <c r="BH274" s="169"/>
      <c r="BI274" s="169"/>
      <c r="BJ274" s="169"/>
      <c r="BK274" s="169"/>
      <c r="BL274" s="169"/>
      <c r="BM274" s="169"/>
      <c r="BN274" s="169"/>
      <c r="BO274" s="169"/>
      <c r="BP274" s="169"/>
      <c r="BQ274" s="169"/>
      <c r="BR274" s="169"/>
      <c r="BS274" s="169"/>
      <c r="BT274" s="169"/>
      <c r="BU274" s="169"/>
      <c r="BV274" s="169"/>
      <c r="BW274" s="169"/>
      <c r="BX274" s="169"/>
      <c r="BY274" s="169"/>
      <c r="BZ274" s="169"/>
      <c r="CA274" s="169"/>
      <c r="CB274" s="169"/>
      <c r="CC274" s="169"/>
      <c r="CD274" s="169"/>
      <c r="CE274" s="169"/>
      <c r="CF274" s="169"/>
      <c r="CG274" s="169"/>
      <c r="CH274" s="169"/>
      <c r="CI274" s="169"/>
      <c r="CJ274" s="169"/>
      <c r="CK274" s="169"/>
      <c r="CL274" s="169"/>
      <c r="CM274" s="169"/>
      <c r="CN274" s="169"/>
      <c r="CO274" s="169"/>
      <c r="CP274" s="169"/>
      <c r="CQ274" s="169"/>
      <c r="CR274" s="169"/>
      <c r="CS274" s="169"/>
      <c r="CT274" s="169"/>
      <c r="CU274" s="169"/>
      <c r="CV274" s="169"/>
      <c r="CW274" s="169"/>
      <c r="CX274" s="169"/>
      <c r="CY274" s="169"/>
      <c r="CZ274" s="169"/>
      <c r="DA274" s="169"/>
      <c r="DB274" s="169"/>
      <c r="DC274" s="169"/>
      <c r="DD274" s="169"/>
      <c r="DE274" s="169"/>
      <c r="DF274" s="169"/>
      <c r="DG274" s="169"/>
      <c r="DH274" s="169"/>
      <c r="DI274" s="169"/>
      <c r="DJ274" s="169"/>
      <c r="DK274" s="169"/>
      <c r="DL274" s="169"/>
      <c r="DM274" s="169"/>
      <c r="DN274" s="169"/>
      <c r="DO274" s="169"/>
      <c r="DP274" s="169"/>
      <c r="DQ274" s="169"/>
      <c r="DR274" s="169"/>
      <c r="DS274" s="169"/>
      <c r="DT274" s="169"/>
      <c r="DU274" s="169"/>
      <c r="DV274" s="169"/>
      <c r="DW274" s="169"/>
      <c r="DX274" s="169"/>
      <c r="DY274" s="169"/>
      <c r="DZ274" s="169"/>
      <c r="EA274" s="169"/>
      <c r="EB274" s="169"/>
      <c r="EC274" s="169"/>
      <c r="ED274" s="169"/>
      <c r="EE274" s="169"/>
      <c r="EF274" s="169"/>
      <c r="EG274" s="169"/>
      <c r="EH274" s="169"/>
      <c r="EI274" s="169"/>
      <c r="EJ274" s="169"/>
      <c r="EK274" s="169"/>
      <c r="EL274" s="169"/>
      <c r="EM274" s="169"/>
      <c r="EN274" s="169"/>
    </row>
    <row r="275" spans="3:144" x14ac:dyDescent="0.2">
      <c r="C275" s="169"/>
      <c r="D275" s="169"/>
      <c r="E275" s="169"/>
      <c r="F275" s="169"/>
      <c r="G275" s="169"/>
      <c r="H275" s="169"/>
      <c r="I275" s="169"/>
      <c r="J275" s="169"/>
      <c r="K275" s="169"/>
      <c r="L275" s="169"/>
      <c r="M275" s="169"/>
      <c r="N275" s="169"/>
      <c r="O275" s="169"/>
      <c r="P275" s="169"/>
      <c r="Q275" s="169"/>
      <c r="R275" s="169"/>
      <c r="S275" s="169"/>
      <c r="T275" s="169"/>
      <c r="U275" s="169"/>
      <c r="V275" s="169"/>
      <c r="W275" s="169"/>
      <c r="X275" s="169"/>
      <c r="Y275" s="169"/>
      <c r="Z275" s="169"/>
      <c r="AA275" s="169"/>
      <c r="AB275" s="169"/>
      <c r="AC275" s="169"/>
      <c r="AD275" s="169"/>
      <c r="AE275" s="169"/>
      <c r="AF275" s="169"/>
      <c r="AG275" s="169"/>
      <c r="AH275" s="169"/>
      <c r="AI275" s="169"/>
      <c r="AJ275" s="169"/>
      <c r="AK275" s="169"/>
      <c r="AL275" s="169"/>
      <c r="AM275" s="169"/>
      <c r="AN275" s="169"/>
      <c r="AO275" s="169"/>
      <c r="AP275" s="169"/>
      <c r="AQ275" s="169"/>
      <c r="AR275" s="169"/>
      <c r="AS275" s="169"/>
      <c r="AT275" s="169"/>
      <c r="AU275" s="169"/>
      <c r="AV275" s="169"/>
      <c r="AW275" s="169"/>
      <c r="AX275" s="169"/>
      <c r="AY275" s="169"/>
      <c r="AZ275" s="169"/>
      <c r="BA275" s="169"/>
      <c r="BB275" s="169"/>
      <c r="BC275" s="169"/>
      <c r="BD275" s="169"/>
      <c r="BE275" s="169"/>
      <c r="BF275" s="169"/>
      <c r="BG275" s="169"/>
      <c r="BH275" s="169"/>
      <c r="BI275" s="169"/>
      <c r="BJ275" s="169"/>
      <c r="BK275" s="169"/>
      <c r="BL275" s="169"/>
      <c r="BM275" s="169"/>
      <c r="BN275" s="169"/>
      <c r="BO275" s="169"/>
      <c r="BP275" s="169"/>
      <c r="BQ275" s="169"/>
      <c r="BR275" s="169"/>
      <c r="BS275" s="169"/>
      <c r="BT275" s="169"/>
      <c r="BU275" s="169"/>
      <c r="BV275" s="169"/>
      <c r="BW275" s="169"/>
      <c r="BX275" s="169"/>
      <c r="BY275" s="169"/>
      <c r="BZ275" s="169"/>
      <c r="CA275" s="169"/>
      <c r="CB275" s="169"/>
      <c r="CC275" s="169"/>
      <c r="CD275" s="169"/>
      <c r="CE275" s="169"/>
      <c r="CF275" s="169"/>
      <c r="CG275" s="169"/>
      <c r="CH275" s="169"/>
      <c r="CI275" s="169"/>
      <c r="CJ275" s="169"/>
      <c r="CK275" s="169"/>
      <c r="CL275" s="169"/>
      <c r="CM275" s="169"/>
      <c r="CN275" s="169"/>
      <c r="CO275" s="169"/>
      <c r="CP275" s="169"/>
      <c r="CQ275" s="169"/>
      <c r="CR275" s="169"/>
      <c r="CS275" s="169"/>
      <c r="CT275" s="169"/>
      <c r="CU275" s="169"/>
      <c r="CV275" s="169"/>
      <c r="CW275" s="169"/>
      <c r="CX275" s="169"/>
      <c r="CY275" s="169"/>
      <c r="CZ275" s="169"/>
      <c r="DA275" s="169"/>
      <c r="DB275" s="169"/>
      <c r="DC275" s="169"/>
      <c r="DD275" s="169"/>
      <c r="DE275" s="169"/>
      <c r="DF275" s="169"/>
      <c r="DG275" s="169"/>
      <c r="DH275" s="169"/>
      <c r="DI275" s="169"/>
      <c r="DJ275" s="169"/>
      <c r="DK275" s="169"/>
      <c r="DL275" s="169"/>
      <c r="DM275" s="169"/>
      <c r="DN275" s="169"/>
      <c r="DO275" s="169"/>
      <c r="DP275" s="169"/>
      <c r="DQ275" s="169"/>
      <c r="DR275" s="169"/>
      <c r="DS275" s="169"/>
      <c r="DT275" s="169"/>
      <c r="DU275" s="169"/>
      <c r="DV275" s="169"/>
      <c r="DW275" s="169"/>
      <c r="DX275" s="169"/>
      <c r="DY275" s="169"/>
      <c r="DZ275" s="169"/>
      <c r="EA275" s="169"/>
      <c r="EB275" s="169"/>
      <c r="EC275" s="169"/>
      <c r="ED275" s="169"/>
      <c r="EE275" s="169"/>
      <c r="EF275" s="169"/>
      <c r="EG275" s="169"/>
      <c r="EH275" s="169"/>
      <c r="EI275" s="169"/>
      <c r="EJ275" s="169"/>
      <c r="EK275" s="169"/>
      <c r="EL275" s="169"/>
      <c r="EM275" s="169"/>
      <c r="EN275" s="169"/>
    </row>
    <row r="276" spans="3:144" x14ac:dyDescent="0.2">
      <c r="C276" s="169"/>
      <c r="D276" s="169"/>
      <c r="E276" s="169"/>
      <c r="F276" s="169"/>
      <c r="G276" s="169"/>
      <c r="H276" s="169"/>
      <c r="I276" s="169"/>
      <c r="J276" s="169"/>
      <c r="K276" s="169"/>
      <c r="L276" s="169"/>
      <c r="M276" s="169"/>
      <c r="N276" s="169"/>
      <c r="O276" s="169"/>
      <c r="P276" s="169"/>
      <c r="Q276" s="169"/>
      <c r="R276" s="169"/>
      <c r="S276" s="169"/>
      <c r="T276" s="169"/>
      <c r="U276" s="169"/>
      <c r="V276" s="169"/>
      <c r="W276" s="169"/>
      <c r="X276" s="169"/>
      <c r="Y276" s="169"/>
      <c r="Z276" s="169"/>
      <c r="AA276" s="169"/>
      <c r="AB276" s="169"/>
      <c r="AC276" s="169"/>
      <c r="AD276" s="169"/>
      <c r="AE276" s="169"/>
      <c r="AF276" s="169"/>
      <c r="AG276" s="169"/>
      <c r="AH276" s="169"/>
      <c r="AI276" s="169"/>
      <c r="AJ276" s="169"/>
      <c r="AK276" s="169"/>
      <c r="AL276" s="169"/>
      <c r="AM276" s="169"/>
      <c r="AN276" s="169"/>
      <c r="AO276" s="169"/>
      <c r="AP276" s="169"/>
      <c r="AQ276" s="169"/>
      <c r="AR276" s="169"/>
      <c r="AS276" s="169"/>
      <c r="AT276" s="169"/>
      <c r="AU276" s="169"/>
      <c r="AV276" s="169"/>
      <c r="AW276" s="169"/>
      <c r="AX276" s="169"/>
      <c r="AY276" s="169"/>
      <c r="AZ276" s="169"/>
      <c r="BA276" s="169"/>
      <c r="BB276" s="169"/>
      <c r="BC276" s="169"/>
      <c r="BD276" s="169"/>
      <c r="BE276" s="169"/>
      <c r="BF276" s="169"/>
      <c r="BG276" s="169"/>
      <c r="BH276" s="169"/>
      <c r="BI276" s="169"/>
      <c r="BJ276" s="169"/>
      <c r="BK276" s="169"/>
      <c r="BL276" s="169"/>
      <c r="BM276" s="169"/>
      <c r="BN276" s="169"/>
      <c r="BO276" s="169"/>
      <c r="BP276" s="169"/>
      <c r="BQ276" s="169"/>
      <c r="BR276" s="169"/>
      <c r="BS276" s="169"/>
      <c r="BT276" s="169"/>
      <c r="BU276" s="169"/>
      <c r="BV276" s="169"/>
      <c r="BW276" s="169"/>
      <c r="BX276" s="169"/>
      <c r="BY276" s="169"/>
      <c r="BZ276" s="169"/>
      <c r="CA276" s="169"/>
      <c r="CB276" s="169"/>
      <c r="CC276" s="169"/>
      <c r="CD276" s="169"/>
      <c r="CE276" s="169"/>
      <c r="CF276" s="169"/>
      <c r="CG276" s="169"/>
      <c r="CH276" s="169"/>
      <c r="CI276" s="169"/>
      <c r="CJ276" s="169"/>
      <c r="CK276" s="169"/>
      <c r="CL276" s="169"/>
      <c r="CM276" s="169"/>
      <c r="CN276" s="169"/>
      <c r="CO276" s="169"/>
      <c r="CP276" s="169"/>
      <c r="CQ276" s="169"/>
      <c r="CR276" s="169"/>
      <c r="CS276" s="169"/>
      <c r="CT276" s="169"/>
      <c r="CU276" s="169"/>
      <c r="CV276" s="169"/>
      <c r="CW276" s="169"/>
      <c r="CX276" s="169"/>
      <c r="CY276" s="169"/>
      <c r="CZ276" s="169"/>
      <c r="DA276" s="169"/>
      <c r="DB276" s="169"/>
      <c r="DC276" s="169"/>
      <c r="DD276" s="169"/>
      <c r="DE276" s="169"/>
      <c r="DF276" s="169"/>
      <c r="DG276" s="169"/>
      <c r="DH276" s="169"/>
      <c r="DI276" s="169"/>
      <c r="DJ276" s="169"/>
      <c r="DK276" s="169"/>
      <c r="DL276" s="169"/>
      <c r="DM276" s="169"/>
      <c r="DN276" s="169"/>
      <c r="DO276" s="169"/>
      <c r="DP276" s="169"/>
      <c r="DQ276" s="169"/>
      <c r="DR276" s="169"/>
      <c r="DS276" s="169"/>
      <c r="DT276" s="169"/>
      <c r="DU276" s="169"/>
      <c r="DV276" s="169"/>
      <c r="DW276" s="169"/>
      <c r="DX276" s="169"/>
      <c r="DY276" s="169"/>
      <c r="DZ276" s="169"/>
      <c r="EA276" s="169"/>
      <c r="EB276" s="169"/>
      <c r="EC276" s="169"/>
      <c r="ED276" s="169"/>
      <c r="EE276" s="169"/>
      <c r="EF276" s="169"/>
      <c r="EG276" s="169"/>
      <c r="EH276" s="169"/>
      <c r="EI276" s="169"/>
      <c r="EJ276" s="169"/>
      <c r="EK276" s="169"/>
      <c r="EL276" s="169"/>
      <c r="EM276" s="169"/>
      <c r="EN276" s="169"/>
    </row>
    <row r="277" spans="3:144" x14ac:dyDescent="0.2">
      <c r="C277" s="169"/>
      <c r="D277" s="169"/>
      <c r="E277" s="169"/>
      <c r="F277" s="169"/>
      <c r="G277" s="169"/>
      <c r="H277" s="169"/>
      <c r="I277" s="169"/>
      <c r="J277" s="169"/>
      <c r="K277" s="169"/>
      <c r="L277" s="169"/>
      <c r="M277" s="169"/>
      <c r="N277" s="169"/>
      <c r="O277" s="169"/>
      <c r="P277" s="169"/>
      <c r="Q277" s="169"/>
      <c r="R277" s="169"/>
      <c r="S277" s="169"/>
      <c r="T277" s="169"/>
      <c r="U277" s="169"/>
      <c r="V277" s="169"/>
      <c r="W277" s="169"/>
      <c r="X277" s="169"/>
      <c r="Y277" s="169"/>
      <c r="Z277" s="169"/>
      <c r="AA277" s="169"/>
      <c r="AB277" s="169"/>
      <c r="AC277" s="169"/>
      <c r="AD277" s="169"/>
      <c r="AE277" s="169"/>
      <c r="AF277" s="169"/>
      <c r="AG277" s="169"/>
      <c r="AH277" s="169"/>
      <c r="AI277" s="169"/>
      <c r="AJ277" s="169"/>
      <c r="AK277" s="169"/>
      <c r="AL277" s="169"/>
      <c r="AM277" s="169"/>
      <c r="AN277" s="169"/>
      <c r="AO277" s="169"/>
      <c r="AP277" s="169"/>
      <c r="AQ277" s="169"/>
      <c r="AR277" s="169"/>
      <c r="AS277" s="169"/>
      <c r="AT277" s="169"/>
      <c r="AU277" s="169"/>
      <c r="AV277" s="169"/>
      <c r="AW277" s="169"/>
      <c r="AX277" s="169"/>
      <c r="AY277" s="169"/>
      <c r="AZ277" s="169"/>
      <c r="BA277" s="169"/>
      <c r="BB277" s="169"/>
      <c r="BC277" s="169"/>
      <c r="BD277" s="169"/>
      <c r="BE277" s="169"/>
      <c r="BF277" s="169"/>
      <c r="BG277" s="169"/>
      <c r="BH277" s="169"/>
      <c r="BI277" s="169"/>
      <c r="BJ277" s="169"/>
      <c r="BK277" s="169"/>
      <c r="BL277" s="169"/>
      <c r="BM277" s="169"/>
      <c r="BN277" s="169"/>
      <c r="BO277" s="169"/>
      <c r="BP277" s="169"/>
      <c r="BQ277" s="169"/>
      <c r="BR277" s="169"/>
      <c r="BS277" s="169"/>
      <c r="BT277" s="169"/>
      <c r="BU277" s="169"/>
      <c r="BV277" s="169"/>
      <c r="BW277" s="169"/>
      <c r="BX277" s="169"/>
      <c r="BY277" s="169"/>
      <c r="BZ277" s="169"/>
      <c r="CA277" s="169"/>
      <c r="CB277" s="169"/>
      <c r="CC277" s="169"/>
      <c r="CD277" s="169"/>
      <c r="CE277" s="169"/>
      <c r="CF277" s="169"/>
      <c r="CG277" s="169"/>
      <c r="CH277" s="169"/>
      <c r="CI277" s="169"/>
      <c r="CJ277" s="169"/>
      <c r="CK277" s="169"/>
      <c r="CL277" s="169"/>
      <c r="CM277" s="169"/>
      <c r="CN277" s="169"/>
      <c r="CO277" s="169"/>
      <c r="CP277" s="169"/>
      <c r="CQ277" s="169"/>
      <c r="CR277" s="169"/>
      <c r="CS277" s="169"/>
      <c r="CT277" s="169"/>
      <c r="CU277" s="169"/>
      <c r="CV277" s="169"/>
      <c r="CW277" s="169"/>
      <c r="CX277" s="169"/>
      <c r="CY277" s="169"/>
      <c r="CZ277" s="169"/>
      <c r="DA277" s="169"/>
      <c r="DB277" s="169"/>
      <c r="DC277" s="169"/>
      <c r="DD277" s="169"/>
      <c r="DE277" s="169"/>
      <c r="DF277" s="169"/>
      <c r="DG277" s="169"/>
      <c r="DH277" s="169"/>
      <c r="DI277" s="169"/>
      <c r="DJ277" s="169"/>
      <c r="DK277" s="169"/>
      <c r="DL277" s="169"/>
      <c r="DM277" s="169"/>
      <c r="DN277" s="169"/>
      <c r="DO277" s="169"/>
      <c r="DP277" s="169"/>
      <c r="DQ277" s="169"/>
      <c r="DR277" s="169"/>
      <c r="DS277" s="169"/>
      <c r="DT277" s="169"/>
      <c r="DU277" s="169"/>
      <c r="DV277" s="169"/>
      <c r="DW277" s="169"/>
      <c r="DX277" s="169"/>
      <c r="DY277" s="169"/>
      <c r="DZ277" s="169"/>
      <c r="EA277" s="169"/>
      <c r="EB277" s="169"/>
      <c r="EC277" s="169"/>
      <c r="ED277" s="169"/>
      <c r="EE277" s="169"/>
      <c r="EF277" s="169"/>
      <c r="EG277" s="169"/>
      <c r="EH277" s="169"/>
      <c r="EI277" s="169"/>
      <c r="EJ277" s="169"/>
      <c r="EK277" s="169"/>
      <c r="EL277" s="169"/>
      <c r="EM277" s="169"/>
      <c r="EN277" s="169"/>
    </row>
    <row r="278" spans="3:144" x14ac:dyDescent="0.2">
      <c r="C278" s="169"/>
      <c r="D278" s="169"/>
      <c r="E278" s="169"/>
      <c r="F278" s="169"/>
      <c r="G278" s="169"/>
      <c r="H278" s="169"/>
      <c r="I278" s="169"/>
      <c r="J278" s="169"/>
      <c r="K278" s="169"/>
      <c r="L278" s="169"/>
      <c r="M278" s="169"/>
      <c r="N278" s="169"/>
      <c r="O278" s="169"/>
      <c r="P278" s="169"/>
      <c r="Q278" s="169"/>
      <c r="R278" s="169"/>
      <c r="S278" s="169"/>
      <c r="T278" s="169"/>
      <c r="U278" s="169"/>
      <c r="V278" s="169"/>
      <c r="W278" s="169"/>
      <c r="X278" s="169"/>
      <c r="Y278" s="169"/>
      <c r="Z278" s="169"/>
      <c r="AA278" s="169"/>
      <c r="AB278" s="169"/>
      <c r="AC278" s="169"/>
      <c r="AD278" s="169"/>
      <c r="AE278" s="169"/>
      <c r="AF278" s="169"/>
      <c r="AG278" s="169"/>
      <c r="AH278" s="169"/>
      <c r="AI278" s="169"/>
      <c r="AJ278" s="169"/>
      <c r="AK278" s="169"/>
      <c r="AL278" s="169"/>
      <c r="AM278" s="169"/>
      <c r="AN278" s="169"/>
      <c r="AO278" s="169"/>
      <c r="AP278" s="169"/>
      <c r="AQ278" s="169"/>
      <c r="AR278" s="169"/>
      <c r="AS278" s="169"/>
      <c r="AT278" s="169"/>
      <c r="AU278" s="169"/>
      <c r="AV278" s="169"/>
      <c r="AW278" s="169"/>
      <c r="AX278" s="169"/>
      <c r="AY278" s="169"/>
      <c r="AZ278" s="169"/>
      <c r="BA278" s="169"/>
      <c r="BB278" s="169"/>
      <c r="BC278" s="169"/>
      <c r="BD278" s="169"/>
      <c r="BE278" s="169"/>
      <c r="BF278" s="169"/>
      <c r="BG278" s="169"/>
      <c r="BH278" s="169"/>
      <c r="BI278" s="169"/>
      <c r="BJ278" s="169"/>
      <c r="BK278" s="169"/>
      <c r="BL278" s="169"/>
      <c r="BM278" s="169"/>
      <c r="BN278" s="169"/>
      <c r="BO278" s="169"/>
      <c r="BP278" s="169"/>
      <c r="BQ278" s="169"/>
      <c r="BR278" s="169"/>
      <c r="BS278" s="169"/>
      <c r="BT278" s="169"/>
      <c r="BU278" s="169"/>
      <c r="BV278" s="169"/>
      <c r="BW278" s="169"/>
      <c r="BX278" s="169"/>
      <c r="BY278" s="169"/>
      <c r="BZ278" s="169"/>
      <c r="CA278" s="169"/>
      <c r="CB278" s="169"/>
      <c r="CC278" s="169"/>
      <c r="CD278" s="169"/>
      <c r="CE278" s="169"/>
      <c r="CF278" s="169"/>
      <c r="CG278" s="169"/>
      <c r="CH278" s="169"/>
      <c r="CI278" s="169"/>
      <c r="CJ278" s="169"/>
      <c r="CK278" s="169"/>
      <c r="CL278" s="169"/>
      <c r="CM278" s="169"/>
      <c r="CN278" s="169"/>
      <c r="CO278" s="169"/>
      <c r="CP278" s="169"/>
      <c r="CQ278" s="169"/>
      <c r="CR278" s="169"/>
      <c r="CS278" s="169"/>
      <c r="CT278" s="169"/>
      <c r="CU278" s="169"/>
      <c r="CV278" s="169"/>
      <c r="CW278" s="169"/>
      <c r="CX278" s="169"/>
      <c r="CY278" s="169"/>
      <c r="CZ278" s="169"/>
      <c r="DA278" s="169"/>
      <c r="DB278" s="169"/>
      <c r="DC278" s="169"/>
      <c r="DD278" s="169"/>
      <c r="DE278" s="169"/>
      <c r="DF278" s="169"/>
      <c r="DG278" s="169"/>
      <c r="DH278" s="169"/>
      <c r="DI278" s="169"/>
      <c r="DJ278" s="169"/>
      <c r="DK278" s="169"/>
      <c r="DL278" s="169"/>
      <c r="DM278" s="169"/>
      <c r="DN278" s="169"/>
      <c r="DO278" s="169"/>
      <c r="DP278" s="169"/>
      <c r="DQ278" s="169"/>
      <c r="DR278" s="169"/>
      <c r="DS278" s="169"/>
      <c r="DT278" s="169"/>
      <c r="DU278" s="169"/>
      <c r="DV278" s="169"/>
      <c r="DW278" s="169"/>
      <c r="DX278" s="169"/>
      <c r="DY278" s="169"/>
      <c r="DZ278" s="169"/>
      <c r="EA278" s="169"/>
      <c r="EB278" s="169"/>
      <c r="EC278" s="169"/>
      <c r="ED278" s="169"/>
      <c r="EE278" s="169"/>
      <c r="EF278" s="169"/>
      <c r="EG278" s="169"/>
      <c r="EH278" s="169"/>
      <c r="EI278" s="169"/>
      <c r="EJ278" s="169"/>
      <c r="EK278" s="169"/>
      <c r="EL278" s="169"/>
      <c r="EM278" s="169"/>
      <c r="EN278" s="169"/>
    </row>
    <row r="279" spans="3:144" x14ac:dyDescent="0.2">
      <c r="C279" s="169"/>
      <c r="D279" s="169"/>
      <c r="E279" s="169"/>
      <c r="F279" s="169"/>
      <c r="G279" s="169"/>
      <c r="H279" s="169"/>
      <c r="I279" s="169"/>
      <c r="J279" s="169"/>
      <c r="K279" s="169"/>
      <c r="L279" s="169"/>
      <c r="M279" s="169"/>
      <c r="N279" s="169"/>
      <c r="O279" s="169"/>
      <c r="P279" s="169"/>
      <c r="Q279" s="169"/>
      <c r="R279" s="169"/>
      <c r="S279" s="169"/>
      <c r="T279" s="169"/>
      <c r="U279" s="169"/>
      <c r="V279" s="169"/>
      <c r="W279" s="169"/>
      <c r="X279" s="169"/>
      <c r="Y279" s="169"/>
      <c r="Z279" s="169"/>
      <c r="AA279" s="169"/>
      <c r="AB279" s="169"/>
      <c r="AC279" s="169"/>
      <c r="AD279" s="169"/>
      <c r="AE279" s="169"/>
      <c r="AF279" s="169"/>
      <c r="AG279" s="169"/>
      <c r="AH279" s="169"/>
      <c r="AI279" s="169"/>
      <c r="AJ279" s="169"/>
      <c r="AK279" s="169"/>
      <c r="AL279" s="169"/>
      <c r="AM279" s="169"/>
      <c r="AN279" s="169"/>
      <c r="AO279" s="169"/>
      <c r="AP279" s="169"/>
      <c r="AQ279" s="169"/>
      <c r="AR279" s="169"/>
      <c r="AS279" s="169"/>
      <c r="AT279" s="169"/>
      <c r="AU279" s="169"/>
      <c r="AV279" s="169"/>
      <c r="AW279" s="169"/>
      <c r="AX279" s="169"/>
      <c r="AY279" s="169"/>
      <c r="AZ279" s="169"/>
      <c r="BA279" s="169"/>
      <c r="BB279" s="169"/>
      <c r="BC279" s="169"/>
      <c r="BD279" s="169"/>
      <c r="BE279" s="169"/>
      <c r="BF279" s="169"/>
      <c r="BG279" s="169"/>
      <c r="BH279" s="169"/>
      <c r="BI279" s="169"/>
      <c r="BJ279" s="169"/>
      <c r="BK279" s="169"/>
      <c r="BL279" s="169"/>
      <c r="BM279" s="169"/>
      <c r="BN279" s="169"/>
      <c r="BO279" s="169"/>
      <c r="BP279" s="169"/>
      <c r="BQ279" s="169"/>
      <c r="BR279" s="169"/>
      <c r="BS279" s="169"/>
      <c r="BT279" s="169"/>
      <c r="BU279" s="169"/>
      <c r="BV279" s="169"/>
      <c r="BW279" s="169"/>
      <c r="BX279" s="169"/>
      <c r="BY279" s="169"/>
      <c r="BZ279" s="169"/>
      <c r="CA279" s="169"/>
      <c r="CB279" s="169"/>
      <c r="CC279" s="169"/>
      <c r="CD279" s="169"/>
      <c r="CE279" s="169"/>
      <c r="CF279" s="169"/>
      <c r="CG279" s="169"/>
      <c r="CH279" s="169"/>
      <c r="CI279" s="169"/>
      <c r="CJ279" s="169"/>
      <c r="CK279" s="169"/>
      <c r="CL279" s="169"/>
      <c r="CM279" s="169"/>
      <c r="CN279" s="169"/>
      <c r="CO279" s="169"/>
      <c r="CP279" s="169"/>
      <c r="CQ279" s="169"/>
      <c r="CR279" s="169"/>
      <c r="CS279" s="169"/>
      <c r="CT279" s="169"/>
      <c r="CU279" s="169"/>
      <c r="CV279" s="169"/>
      <c r="CW279" s="169"/>
      <c r="CX279" s="169"/>
      <c r="CY279" s="169"/>
      <c r="CZ279" s="169"/>
      <c r="DA279" s="169"/>
      <c r="DB279" s="169"/>
      <c r="DC279" s="169"/>
      <c r="DD279" s="169"/>
      <c r="DE279" s="169"/>
      <c r="DF279" s="169"/>
      <c r="DG279" s="169"/>
      <c r="DH279" s="169"/>
      <c r="DI279" s="169"/>
      <c r="DJ279" s="169"/>
      <c r="DK279" s="169"/>
      <c r="DL279" s="169"/>
      <c r="DM279" s="169"/>
      <c r="DN279" s="169"/>
      <c r="DO279" s="169"/>
      <c r="DP279" s="169"/>
      <c r="DQ279" s="169"/>
      <c r="DR279" s="169"/>
      <c r="DS279" s="169"/>
      <c r="DT279" s="169"/>
      <c r="DU279" s="169"/>
      <c r="DV279" s="169"/>
      <c r="DW279" s="169"/>
      <c r="DX279" s="169"/>
      <c r="DY279" s="169"/>
      <c r="DZ279" s="169"/>
      <c r="EA279" s="169"/>
      <c r="EB279" s="169"/>
      <c r="EC279" s="169"/>
      <c r="ED279" s="169"/>
      <c r="EE279" s="169"/>
      <c r="EF279" s="169"/>
      <c r="EG279" s="169"/>
      <c r="EH279" s="169"/>
      <c r="EI279" s="169"/>
      <c r="EJ279" s="169"/>
      <c r="EK279" s="169"/>
      <c r="EL279" s="169"/>
      <c r="EM279" s="169"/>
      <c r="EN279" s="169"/>
    </row>
    <row r="280" spans="3:144" x14ac:dyDescent="0.2">
      <c r="C280" s="169"/>
      <c r="D280" s="169"/>
      <c r="E280" s="169"/>
      <c r="F280" s="169"/>
      <c r="G280" s="169"/>
      <c r="H280" s="169"/>
      <c r="I280" s="169"/>
      <c r="J280" s="169"/>
      <c r="K280" s="169"/>
      <c r="L280" s="169"/>
      <c r="M280" s="169"/>
      <c r="N280" s="169"/>
      <c r="O280" s="169"/>
      <c r="P280" s="169"/>
      <c r="Q280" s="169"/>
      <c r="R280" s="169"/>
      <c r="S280" s="169"/>
      <c r="T280" s="169"/>
      <c r="U280" s="169"/>
      <c r="V280" s="169"/>
      <c r="W280" s="169"/>
      <c r="X280" s="169"/>
      <c r="Y280" s="169"/>
      <c r="Z280" s="169"/>
      <c r="AA280" s="169"/>
      <c r="AB280" s="169"/>
      <c r="AC280" s="169"/>
      <c r="AD280" s="169"/>
      <c r="AE280" s="169"/>
      <c r="AF280" s="169"/>
      <c r="AG280" s="169"/>
      <c r="AH280" s="169"/>
      <c r="AI280" s="169"/>
      <c r="AJ280" s="169"/>
      <c r="AK280" s="169"/>
      <c r="AL280" s="169"/>
      <c r="AM280" s="169"/>
      <c r="AN280" s="169"/>
      <c r="AO280" s="169"/>
      <c r="AP280" s="169"/>
      <c r="AQ280" s="169"/>
      <c r="AR280" s="169"/>
      <c r="AS280" s="169"/>
      <c r="AT280" s="169"/>
      <c r="AU280" s="169"/>
      <c r="AV280" s="169"/>
      <c r="AW280" s="169"/>
      <c r="AX280" s="169"/>
      <c r="AY280" s="169"/>
      <c r="AZ280" s="169"/>
      <c r="BA280" s="169"/>
      <c r="BB280" s="169"/>
      <c r="BC280" s="169"/>
      <c r="BD280" s="169"/>
      <c r="BE280" s="169"/>
      <c r="BF280" s="169"/>
      <c r="BG280" s="169"/>
      <c r="BH280" s="169"/>
      <c r="BI280" s="169"/>
      <c r="BJ280" s="169"/>
      <c r="BK280" s="169"/>
      <c r="BL280" s="169"/>
      <c r="BM280" s="169"/>
      <c r="BN280" s="169"/>
      <c r="BO280" s="169"/>
      <c r="BP280" s="169"/>
      <c r="BQ280" s="169"/>
      <c r="BR280" s="169"/>
      <c r="BS280" s="169"/>
      <c r="BT280" s="169"/>
      <c r="BU280" s="169"/>
      <c r="BV280" s="169"/>
      <c r="BW280" s="169"/>
      <c r="BX280" s="169"/>
      <c r="BY280" s="169"/>
      <c r="BZ280" s="169"/>
      <c r="CA280" s="169"/>
      <c r="CB280" s="169"/>
      <c r="CC280" s="169"/>
      <c r="CD280" s="169"/>
      <c r="CE280" s="169"/>
      <c r="CF280" s="169"/>
      <c r="CG280" s="169"/>
      <c r="CH280" s="169"/>
      <c r="CI280" s="169"/>
      <c r="CJ280" s="169"/>
      <c r="CK280" s="169"/>
      <c r="CL280" s="169"/>
      <c r="CM280" s="169"/>
      <c r="CN280" s="169"/>
      <c r="CO280" s="169"/>
      <c r="CP280" s="169"/>
      <c r="CQ280" s="169"/>
      <c r="CR280" s="169"/>
      <c r="CS280" s="169"/>
      <c r="CT280" s="169"/>
      <c r="CU280" s="169"/>
      <c r="CV280" s="169"/>
      <c r="CW280" s="169"/>
      <c r="CX280" s="169"/>
      <c r="CY280" s="169"/>
      <c r="CZ280" s="169"/>
      <c r="DA280" s="169"/>
      <c r="DB280" s="169"/>
      <c r="DC280" s="169"/>
      <c r="DD280" s="169"/>
      <c r="DE280" s="169"/>
      <c r="DF280" s="169"/>
      <c r="DG280" s="169"/>
      <c r="DH280" s="169"/>
      <c r="DI280" s="169"/>
      <c r="DJ280" s="169"/>
      <c r="DK280" s="169"/>
      <c r="DL280" s="169"/>
      <c r="DM280" s="169"/>
      <c r="DN280" s="169"/>
      <c r="DO280" s="169"/>
      <c r="DP280" s="169"/>
      <c r="DQ280" s="169"/>
      <c r="DR280" s="169"/>
      <c r="DS280" s="169"/>
      <c r="DT280" s="169"/>
      <c r="DU280" s="169"/>
      <c r="DV280" s="169"/>
      <c r="DW280" s="169"/>
      <c r="DX280" s="169"/>
      <c r="DY280" s="169"/>
      <c r="DZ280" s="169"/>
      <c r="EA280" s="169"/>
      <c r="EB280" s="169"/>
      <c r="EC280" s="169"/>
      <c r="ED280" s="169"/>
      <c r="EE280" s="169"/>
      <c r="EF280" s="169"/>
      <c r="EG280" s="169"/>
      <c r="EH280" s="169"/>
      <c r="EI280" s="169"/>
      <c r="EJ280" s="169"/>
      <c r="EK280" s="169"/>
      <c r="EL280" s="169"/>
      <c r="EM280" s="169"/>
      <c r="EN280" s="169"/>
    </row>
    <row r="281" spans="3:144" x14ac:dyDescent="0.2">
      <c r="C281" s="169"/>
      <c r="D281" s="169"/>
      <c r="E281" s="169"/>
      <c r="F281" s="169"/>
      <c r="G281" s="169"/>
      <c r="H281" s="169"/>
      <c r="I281" s="169"/>
      <c r="J281" s="169"/>
      <c r="K281" s="169"/>
      <c r="L281" s="169"/>
      <c r="M281" s="169"/>
      <c r="N281" s="169"/>
      <c r="O281" s="169"/>
      <c r="P281" s="169"/>
      <c r="Q281" s="169"/>
      <c r="R281" s="169"/>
      <c r="S281" s="169"/>
      <c r="T281" s="169"/>
      <c r="U281" s="169"/>
      <c r="V281" s="169"/>
      <c r="W281" s="169"/>
      <c r="X281" s="169"/>
      <c r="Y281" s="169"/>
      <c r="Z281" s="169"/>
      <c r="AA281" s="169"/>
      <c r="AB281" s="169"/>
      <c r="AC281" s="169"/>
      <c r="AD281" s="169"/>
      <c r="AE281" s="169"/>
      <c r="AF281" s="169"/>
      <c r="AG281" s="169"/>
      <c r="AH281" s="169"/>
      <c r="AI281" s="169"/>
      <c r="AJ281" s="169"/>
      <c r="AK281" s="169"/>
      <c r="AL281" s="169"/>
      <c r="AM281" s="169"/>
      <c r="AN281" s="169"/>
      <c r="AO281" s="169"/>
      <c r="AP281" s="169"/>
      <c r="AQ281" s="169"/>
      <c r="AR281" s="169"/>
      <c r="AS281" s="169"/>
      <c r="AT281" s="169"/>
      <c r="AU281" s="169"/>
      <c r="AV281" s="169"/>
      <c r="AW281" s="169"/>
      <c r="AX281" s="169"/>
      <c r="AY281" s="169"/>
      <c r="AZ281" s="169"/>
      <c r="BA281" s="169"/>
      <c r="BB281" s="169"/>
      <c r="BC281" s="169"/>
      <c r="BD281" s="169"/>
      <c r="BE281" s="169"/>
      <c r="BF281" s="169"/>
      <c r="BG281" s="169"/>
      <c r="BH281" s="169"/>
      <c r="BI281" s="169"/>
      <c r="BJ281" s="169"/>
      <c r="BK281" s="169"/>
      <c r="BL281" s="169"/>
      <c r="BM281" s="169"/>
      <c r="BN281" s="169"/>
      <c r="BO281" s="169"/>
      <c r="BP281" s="169"/>
      <c r="BQ281" s="169"/>
      <c r="BR281" s="169"/>
      <c r="BS281" s="169"/>
      <c r="BT281" s="169"/>
      <c r="BU281" s="169"/>
      <c r="BV281" s="169"/>
      <c r="BW281" s="169"/>
      <c r="BX281" s="169"/>
      <c r="BY281" s="169"/>
      <c r="BZ281" s="169"/>
      <c r="CA281" s="169"/>
      <c r="CB281" s="169"/>
      <c r="CC281" s="169"/>
      <c r="CD281" s="169"/>
      <c r="CE281" s="169"/>
      <c r="CF281" s="169"/>
      <c r="CG281" s="169"/>
      <c r="CH281" s="169"/>
      <c r="CI281" s="169"/>
      <c r="CJ281" s="169"/>
      <c r="CK281" s="169"/>
      <c r="CL281" s="169"/>
      <c r="CM281" s="169"/>
      <c r="CN281" s="169"/>
      <c r="CO281" s="169"/>
      <c r="CP281" s="169"/>
      <c r="CQ281" s="169"/>
      <c r="CR281" s="169"/>
      <c r="CS281" s="169"/>
      <c r="CT281" s="169"/>
      <c r="CU281" s="169"/>
      <c r="CV281" s="169"/>
      <c r="CW281" s="169"/>
      <c r="CX281" s="169"/>
      <c r="CY281" s="169"/>
      <c r="CZ281" s="169"/>
      <c r="DA281" s="169"/>
      <c r="DB281" s="169"/>
      <c r="DC281" s="169"/>
      <c r="DD281" s="169"/>
      <c r="DE281" s="169"/>
      <c r="DF281" s="169"/>
      <c r="DG281" s="169"/>
      <c r="DH281" s="169"/>
      <c r="DI281" s="169"/>
      <c r="DJ281" s="169"/>
      <c r="DK281" s="169"/>
      <c r="DL281" s="169"/>
      <c r="DM281" s="169"/>
      <c r="DN281" s="169"/>
      <c r="DO281" s="169"/>
      <c r="DP281" s="169"/>
      <c r="DQ281" s="169"/>
      <c r="DR281" s="169"/>
      <c r="DS281" s="169"/>
      <c r="DT281" s="169"/>
      <c r="DU281" s="169"/>
      <c r="DV281" s="169"/>
      <c r="DW281" s="169"/>
      <c r="DX281" s="169"/>
      <c r="DY281" s="169"/>
      <c r="DZ281" s="169"/>
      <c r="EA281" s="169"/>
      <c r="EB281" s="169"/>
      <c r="EC281" s="169"/>
      <c r="ED281" s="169"/>
      <c r="EE281" s="169"/>
      <c r="EF281" s="169"/>
      <c r="EG281" s="169"/>
      <c r="EH281" s="169"/>
      <c r="EI281" s="169"/>
      <c r="EJ281" s="169"/>
      <c r="EK281" s="169"/>
      <c r="EL281" s="169"/>
      <c r="EM281" s="169"/>
      <c r="EN281" s="169"/>
    </row>
    <row r="282" spans="3:144" x14ac:dyDescent="0.2">
      <c r="C282" s="169"/>
      <c r="D282" s="169"/>
      <c r="E282" s="169"/>
      <c r="F282" s="169"/>
      <c r="G282" s="169"/>
      <c r="H282" s="169"/>
      <c r="I282" s="169"/>
      <c r="J282" s="169"/>
      <c r="K282" s="169"/>
      <c r="L282" s="169"/>
      <c r="M282" s="169"/>
      <c r="N282" s="169"/>
      <c r="O282" s="169"/>
      <c r="P282" s="169"/>
      <c r="Q282" s="169"/>
      <c r="R282" s="169"/>
      <c r="S282" s="169"/>
      <c r="T282" s="169"/>
      <c r="U282" s="169"/>
      <c r="V282" s="169"/>
      <c r="W282" s="169"/>
      <c r="X282" s="169"/>
      <c r="Y282" s="169"/>
      <c r="Z282" s="169"/>
      <c r="AA282" s="169"/>
      <c r="AB282" s="169"/>
      <c r="AC282" s="169"/>
      <c r="AD282" s="169"/>
      <c r="AE282" s="169"/>
      <c r="AF282" s="169"/>
      <c r="AG282" s="169"/>
      <c r="AH282" s="169"/>
      <c r="AI282" s="169"/>
      <c r="AJ282" s="169"/>
      <c r="AK282" s="169"/>
      <c r="AL282" s="169"/>
      <c r="AM282" s="169"/>
      <c r="AN282" s="169"/>
      <c r="AO282" s="169"/>
      <c r="AP282" s="169"/>
      <c r="AQ282" s="169"/>
      <c r="AR282" s="169"/>
      <c r="AS282" s="169"/>
      <c r="AT282" s="169"/>
      <c r="AU282" s="169"/>
      <c r="AV282" s="169"/>
      <c r="AW282" s="169"/>
      <c r="AX282" s="169"/>
      <c r="AY282" s="169"/>
      <c r="AZ282" s="169"/>
      <c r="BA282" s="169"/>
      <c r="BB282" s="169"/>
      <c r="BC282" s="169"/>
      <c r="BD282" s="169"/>
      <c r="BE282" s="169"/>
      <c r="BF282" s="169"/>
      <c r="BG282" s="169"/>
      <c r="BH282" s="169"/>
      <c r="BI282" s="169"/>
      <c r="BJ282" s="169"/>
      <c r="BK282" s="169"/>
      <c r="BL282" s="169"/>
      <c r="BM282" s="169"/>
      <c r="BN282" s="169"/>
      <c r="BO282" s="169"/>
      <c r="BP282" s="169"/>
      <c r="BQ282" s="169"/>
      <c r="BR282" s="169"/>
      <c r="BS282" s="169"/>
      <c r="BT282" s="169"/>
      <c r="BU282" s="169"/>
      <c r="BV282" s="169"/>
      <c r="BW282" s="169"/>
      <c r="BX282" s="169"/>
      <c r="BY282" s="169"/>
      <c r="BZ282" s="169"/>
      <c r="CA282" s="169"/>
      <c r="CB282" s="169"/>
      <c r="CC282" s="169"/>
      <c r="CD282" s="169"/>
      <c r="CE282" s="169"/>
      <c r="CF282" s="169"/>
      <c r="CG282" s="169"/>
      <c r="CH282" s="169"/>
      <c r="CI282" s="169"/>
      <c r="CJ282" s="169"/>
      <c r="CK282" s="169"/>
      <c r="CL282" s="169"/>
      <c r="CM282" s="169"/>
      <c r="CN282" s="169"/>
      <c r="CO282" s="169"/>
      <c r="CP282" s="169"/>
      <c r="CQ282" s="169"/>
      <c r="CR282" s="169"/>
      <c r="CS282" s="169"/>
      <c r="CT282" s="169"/>
      <c r="CU282" s="169"/>
      <c r="CV282" s="169"/>
      <c r="CW282" s="169"/>
      <c r="CX282" s="169"/>
      <c r="CY282" s="169"/>
      <c r="CZ282" s="169"/>
      <c r="DA282" s="169"/>
      <c r="DB282" s="169"/>
      <c r="DC282" s="169"/>
      <c r="DD282" s="169"/>
      <c r="DE282" s="169"/>
      <c r="DF282" s="169"/>
      <c r="DG282" s="169"/>
      <c r="DH282" s="169"/>
      <c r="DI282" s="169"/>
      <c r="DJ282" s="169"/>
      <c r="DK282" s="169"/>
      <c r="DL282" s="169"/>
      <c r="DM282" s="169"/>
      <c r="DN282" s="169"/>
      <c r="DO282" s="169"/>
      <c r="DP282" s="169"/>
      <c r="DQ282" s="169"/>
      <c r="DR282" s="169"/>
      <c r="DS282" s="169"/>
      <c r="DT282" s="169"/>
      <c r="DU282" s="169"/>
      <c r="DV282" s="169"/>
      <c r="DW282" s="169"/>
      <c r="DX282" s="169"/>
      <c r="DY282" s="169"/>
      <c r="DZ282" s="169"/>
      <c r="EA282" s="169"/>
      <c r="EB282" s="169"/>
      <c r="EC282" s="169"/>
      <c r="ED282" s="169"/>
      <c r="EE282" s="169"/>
      <c r="EF282" s="169"/>
      <c r="EG282" s="169"/>
      <c r="EH282" s="169"/>
      <c r="EI282" s="169"/>
      <c r="EJ282" s="169"/>
      <c r="EK282" s="169"/>
      <c r="EL282" s="169"/>
      <c r="EM282" s="169"/>
      <c r="EN282" s="169"/>
    </row>
    <row r="283" spans="3:144" x14ac:dyDescent="0.2">
      <c r="C283" s="169"/>
      <c r="D283" s="169"/>
      <c r="E283" s="169"/>
      <c r="F283" s="169"/>
      <c r="G283" s="169"/>
      <c r="H283" s="169"/>
      <c r="I283" s="169"/>
      <c r="J283" s="169"/>
      <c r="K283" s="169"/>
      <c r="L283" s="169"/>
      <c r="M283" s="169"/>
      <c r="N283" s="169"/>
      <c r="O283" s="169"/>
      <c r="P283" s="169"/>
      <c r="Q283" s="169"/>
      <c r="R283" s="169"/>
      <c r="S283" s="169"/>
      <c r="T283" s="169"/>
      <c r="U283" s="169"/>
      <c r="V283" s="169"/>
      <c r="W283" s="169"/>
      <c r="X283" s="169"/>
      <c r="Y283" s="169"/>
      <c r="Z283" s="169"/>
      <c r="AA283" s="169"/>
      <c r="AB283" s="169"/>
      <c r="AC283" s="169"/>
      <c r="AD283" s="169"/>
      <c r="AE283" s="169"/>
      <c r="AF283" s="169"/>
      <c r="AG283" s="169"/>
      <c r="AH283" s="169"/>
      <c r="AI283" s="169"/>
      <c r="AJ283" s="169"/>
      <c r="AK283" s="169"/>
      <c r="AL283" s="169"/>
      <c r="AM283" s="169"/>
      <c r="AN283" s="169"/>
      <c r="AO283" s="169"/>
      <c r="AP283" s="169"/>
      <c r="AQ283" s="169"/>
      <c r="AR283" s="169"/>
      <c r="AS283" s="169"/>
      <c r="AT283" s="169"/>
      <c r="AU283" s="169"/>
      <c r="AV283" s="169"/>
      <c r="AW283" s="169"/>
      <c r="AX283" s="169"/>
      <c r="AY283" s="169"/>
      <c r="AZ283" s="169"/>
      <c r="BA283" s="169"/>
      <c r="BB283" s="169"/>
      <c r="BC283" s="169"/>
      <c r="BD283" s="169"/>
      <c r="BE283" s="169"/>
      <c r="BF283" s="169"/>
      <c r="BG283" s="169"/>
      <c r="BH283" s="169"/>
      <c r="BI283" s="169"/>
      <c r="BJ283" s="169"/>
      <c r="BK283" s="169"/>
      <c r="BL283" s="169"/>
      <c r="BM283" s="169"/>
      <c r="BN283" s="169"/>
      <c r="BO283" s="169"/>
      <c r="BP283" s="169"/>
      <c r="BQ283" s="169"/>
      <c r="BR283" s="169"/>
      <c r="BS283" s="169"/>
      <c r="BT283" s="169"/>
      <c r="BU283" s="169"/>
      <c r="BV283" s="169"/>
      <c r="BW283" s="169"/>
      <c r="BX283" s="169"/>
      <c r="BY283" s="169"/>
      <c r="BZ283" s="169"/>
      <c r="CA283" s="169"/>
      <c r="CB283" s="169"/>
      <c r="CC283" s="169"/>
      <c r="CD283" s="169"/>
      <c r="CE283" s="169"/>
      <c r="CF283" s="169"/>
      <c r="CG283" s="169"/>
      <c r="CH283" s="169"/>
      <c r="CI283" s="169"/>
      <c r="CJ283" s="169"/>
      <c r="CK283" s="169"/>
      <c r="CL283" s="169"/>
      <c r="CM283" s="169"/>
      <c r="CN283" s="169"/>
      <c r="CO283" s="169"/>
      <c r="CP283" s="169"/>
      <c r="CQ283" s="169"/>
      <c r="CR283" s="169"/>
      <c r="CS283" s="169"/>
      <c r="CT283" s="169"/>
      <c r="CU283" s="169"/>
      <c r="CV283" s="169"/>
      <c r="CW283" s="169"/>
      <c r="CX283" s="169"/>
      <c r="CY283" s="169"/>
      <c r="CZ283" s="169"/>
      <c r="DA283" s="169"/>
      <c r="DB283" s="169"/>
      <c r="DC283" s="169"/>
      <c r="DD283" s="169"/>
      <c r="DE283" s="169"/>
      <c r="DF283" s="169"/>
      <c r="DG283" s="169"/>
      <c r="DH283" s="169"/>
      <c r="DI283" s="169"/>
      <c r="DJ283" s="169"/>
      <c r="DK283" s="169"/>
      <c r="DL283" s="169"/>
      <c r="DM283" s="169"/>
      <c r="DN283" s="169"/>
      <c r="DO283" s="169"/>
      <c r="DP283" s="169"/>
      <c r="DQ283" s="169"/>
      <c r="DR283" s="169"/>
      <c r="DS283" s="169"/>
      <c r="DT283" s="169"/>
      <c r="DU283" s="169"/>
      <c r="DV283" s="169"/>
      <c r="DW283" s="169"/>
      <c r="DX283" s="169"/>
      <c r="DY283" s="169"/>
      <c r="DZ283" s="169"/>
      <c r="EA283" s="169"/>
      <c r="EB283" s="169"/>
      <c r="EC283" s="169"/>
      <c r="ED283" s="169"/>
      <c r="EE283" s="169"/>
      <c r="EF283" s="169"/>
      <c r="EG283" s="169"/>
      <c r="EH283" s="169"/>
      <c r="EI283" s="169"/>
      <c r="EJ283" s="169"/>
      <c r="EK283" s="169"/>
      <c r="EL283" s="169"/>
      <c r="EM283" s="169"/>
      <c r="EN283" s="169"/>
    </row>
    <row r="284" spans="3:144" x14ac:dyDescent="0.2">
      <c r="C284" s="169"/>
      <c r="D284" s="169"/>
      <c r="E284" s="169"/>
      <c r="F284" s="169"/>
      <c r="G284" s="169"/>
      <c r="H284" s="169"/>
      <c r="I284" s="169"/>
      <c r="J284" s="169"/>
      <c r="K284" s="169"/>
      <c r="L284" s="169"/>
      <c r="M284" s="169"/>
      <c r="N284" s="169"/>
      <c r="O284" s="169"/>
      <c r="P284" s="169"/>
      <c r="Q284" s="169"/>
      <c r="R284" s="169"/>
      <c r="S284" s="169"/>
      <c r="T284" s="169"/>
      <c r="U284" s="169"/>
      <c r="V284" s="169"/>
      <c r="W284" s="169"/>
      <c r="X284" s="169"/>
      <c r="Y284" s="169"/>
      <c r="Z284" s="169"/>
      <c r="AA284" s="169"/>
      <c r="AB284" s="169"/>
      <c r="AC284" s="169"/>
      <c r="AD284" s="169"/>
      <c r="AE284" s="169"/>
      <c r="AF284" s="169"/>
      <c r="AG284" s="169"/>
      <c r="AH284" s="169"/>
      <c r="AI284" s="169"/>
      <c r="AJ284" s="169"/>
      <c r="AK284" s="169"/>
      <c r="AL284" s="169"/>
      <c r="AM284" s="169"/>
      <c r="AN284" s="169"/>
      <c r="AO284" s="169"/>
      <c r="AP284" s="169"/>
      <c r="AQ284" s="169"/>
      <c r="AR284" s="169"/>
      <c r="AS284" s="169"/>
      <c r="AT284" s="169"/>
      <c r="AU284" s="169"/>
      <c r="AV284" s="169"/>
      <c r="AW284" s="169"/>
      <c r="AX284" s="169"/>
      <c r="AY284" s="169"/>
      <c r="AZ284" s="169"/>
      <c r="BA284" s="169"/>
      <c r="BB284" s="169"/>
      <c r="BC284" s="169"/>
      <c r="BD284" s="169"/>
      <c r="BE284" s="169"/>
      <c r="BF284" s="169"/>
      <c r="BG284" s="169"/>
      <c r="BH284" s="169"/>
      <c r="BI284" s="169"/>
      <c r="BJ284" s="169"/>
      <c r="BK284" s="169"/>
      <c r="BL284" s="169"/>
      <c r="BM284" s="169"/>
      <c r="BN284" s="169"/>
      <c r="BO284" s="169"/>
      <c r="BP284" s="169"/>
      <c r="BQ284" s="169"/>
      <c r="BR284" s="169"/>
      <c r="BS284" s="169"/>
      <c r="BT284" s="169"/>
      <c r="BU284" s="169"/>
      <c r="BV284" s="169"/>
      <c r="BW284" s="169"/>
      <c r="BX284" s="169"/>
      <c r="BY284" s="169"/>
      <c r="BZ284" s="169"/>
      <c r="CA284" s="169"/>
      <c r="CB284" s="169"/>
      <c r="CC284" s="169"/>
      <c r="CD284" s="169"/>
      <c r="CE284" s="169"/>
      <c r="CF284" s="169"/>
      <c r="CG284" s="169"/>
      <c r="CH284" s="169"/>
      <c r="CI284" s="169"/>
      <c r="CJ284" s="169"/>
      <c r="CK284" s="169"/>
      <c r="CL284" s="169"/>
      <c r="CM284" s="169"/>
      <c r="CN284" s="169"/>
      <c r="CO284" s="169"/>
      <c r="CP284" s="169"/>
      <c r="CQ284" s="169"/>
      <c r="CR284" s="169"/>
      <c r="CS284" s="169"/>
      <c r="CT284" s="169"/>
      <c r="CU284" s="169"/>
      <c r="CV284" s="169"/>
      <c r="CW284" s="169"/>
      <c r="CX284" s="169"/>
      <c r="CY284" s="169"/>
      <c r="CZ284" s="169"/>
      <c r="DA284" s="169"/>
      <c r="DB284" s="169"/>
      <c r="DC284" s="169"/>
      <c r="DD284" s="169"/>
      <c r="DE284" s="169"/>
      <c r="DF284" s="169"/>
      <c r="DG284" s="169"/>
      <c r="DH284" s="169"/>
      <c r="DI284" s="169"/>
      <c r="DJ284" s="169"/>
      <c r="DK284" s="169"/>
      <c r="DL284" s="169"/>
      <c r="DM284" s="169"/>
      <c r="DN284" s="169"/>
      <c r="DO284" s="169"/>
      <c r="DP284" s="169"/>
      <c r="DQ284" s="169"/>
      <c r="DR284" s="169"/>
      <c r="DS284" s="169"/>
      <c r="DT284" s="169"/>
      <c r="DU284" s="169"/>
      <c r="DV284" s="169"/>
      <c r="DW284" s="169"/>
      <c r="DX284" s="169"/>
      <c r="DY284" s="169"/>
      <c r="DZ284" s="169"/>
      <c r="EA284" s="169"/>
      <c r="EB284" s="169"/>
      <c r="EC284" s="169"/>
      <c r="ED284" s="169"/>
      <c r="EE284" s="169"/>
      <c r="EF284" s="169"/>
      <c r="EG284" s="169"/>
      <c r="EH284" s="169"/>
      <c r="EI284" s="169"/>
      <c r="EJ284" s="169"/>
      <c r="EK284" s="169"/>
      <c r="EL284" s="169"/>
      <c r="EM284" s="169"/>
      <c r="EN284" s="169"/>
    </row>
    <row r="285" spans="3:144" x14ac:dyDescent="0.2">
      <c r="C285" s="169"/>
      <c r="D285" s="169"/>
      <c r="E285" s="169"/>
      <c r="F285" s="169"/>
      <c r="G285" s="169"/>
      <c r="H285" s="169"/>
      <c r="I285" s="169"/>
      <c r="J285" s="169"/>
      <c r="K285" s="169"/>
      <c r="L285" s="169"/>
      <c r="M285" s="169"/>
      <c r="N285" s="169"/>
      <c r="O285" s="169"/>
      <c r="P285" s="169"/>
      <c r="Q285" s="169"/>
      <c r="R285" s="169"/>
      <c r="S285" s="169"/>
      <c r="T285" s="169"/>
      <c r="U285" s="169"/>
      <c r="V285" s="169"/>
      <c r="W285" s="169"/>
      <c r="X285" s="169"/>
      <c r="Y285" s="169"/>
      <c r="Z285" s="169"/>
      <c r="AA285" s="169"/>
      <c r="AB285" s="169"/>
      <c r="AC285" s="169"/>
      <c r="AD285" s="169"/>
      <c r="AE285" s="169"/>
      <c r="AF285" s="169"/>
      <c r="AG285" s="169"/>
      <c r="AH285" s="169"/>
      <c r="AI285" s="169"/>
      <c r="AJ285" s="169"/>
      <c r="AK285" s="169"/>
      <c r="AL285" s="169"/>
      <c r="AM285" s="169"/>
      <c r="AN285" s="169"/>
      <c r="AO285" s="169"/>
      <c r="AP285" s="169"/>
      <c r="AQ285" s="169"/>
      <c r="AR285" s="169"/>
      <c r="AS285" s="169"/>
      <c r="AT285" s="169"/>
      <c r="AU285" s="169"/>
      <c r="AV285" s="169"/>
      <c r="AW285" s="169"/>
      <c r="AX285" s="169"/>
      <c r="AY285" s="169"/>
      <c r="AZ285" s="169"/>
      <c r="BA285" s="169"/>
      <c r="BB285" s="169"/>
      <c r="BC285" s="169"/>
      <c r="BD285" s="169"/>
      <c r="BE285" s="169"/>
      <c r="BF285" s="169"/>
      <c r="BG285" s="169"/>
      <c r="BH285" s="169"/>
      <c r="BI285" s="169"/>
      <c r="BJ285" s="169"/>
      <c r="BK285" s="169"/>
      <c r="BL285" s="169"/>
      <c r="BM285" s="169"/>
      <c r="BN285" s="169"/>
      <c r="BO285" s="169"/>
      <c r="BP285" s="169"/>
      <c r="BQ285" s="169"/>
      <c r="BR285" s="169"/>
      <c r="BS285" s="169"/>
      <c r="BT285" s="169"/>
      <c r="BU285" s="169"/>
      <c r="BV285" s="169"/>
      <c r="BW285" s="169"/>
      <c r="BX285" s="169"/>
      <c r="BY285" s="169"/>
      <c r="BZ285" s="169"/>
      <c r="CA285" s="169"/>
      <c r="CB285" s="169"/>
      <c r="CC285" s="169"/>
      <c r="CD285" s="169"/>
      <c r="CE285" s="169"/>
      <c r="CF285" s="169"/>
      <c r="CG285" s="169"/>
      <c r="CH285" s="169"/>
      <c r="CI285" s="169"/>
      <c r="CJ285" s="169"/>
      <c r="CK285" s="169"/>
      <c r="CL285" s="169"/>
      <c r="CM285" s="169"/>
      <c r="CN285" s="169"/>
      <c r="CO285" s="169"/>
      <c r="CP285" s="169"/>
      <c r="CQ285" s="169"/>
      <c r="CR285" s="169"/>
      <c r="CS285" s="169"/>
      <c r="CT285" s="169"/>
      <c r="CU285" s="169"/>
      <c r="CV285" s="169"/>
      <c r="CW285" s="169"/>
      <c r="CX285" s="169"/>
      <c r="CY285" s="169"/>
      <c r="CZ285" s="169"/>
      <c r="DA285" s="169"/>
      <c r="DB285" s="169"/>
      <c r="DC285" s="169"/>
      <c r="DD285" s="169"/>
      <c r="DE285" s="169"/>
      <c r="DF285" s="169"/>
      <c r="DG285" s="169"/>
      <c r="DH285" s="169"/>
      <c r="DI285" s="169"/>
      <c r="DJ285" s="169"/>
      <c r="DK285" s="169"/>
      <c r="DL285" s="169"/>
      <c r="DM285" s="169"/>
      <c r="DN285" s="169"/>
      <c r="DO285" s="169"/>
      <c r="DP285" s="169"/>
      <c r="DQ285" s="169"/>
      <c r="DR285" s="169"/>
      <c r="DS285" s="169"/>
      <c r="DT285" s="169"/>
      <c r="DU285" s="169"/>
      <c r="DV285" s="169"/>
      <c r="DW285" s="169"/>
      <c r="DX285" s="169"/>
      <c r="DY285" s="169"/>
      <c r="DZ285" s="169"/>
      <c r="EA285" s="169"/>
      <c r="EB285" s="169"/>
      <c r="EC285" s="169"/>
      <c r="ED285" s="169"/>
      <c r="EE285" s="169"/>
      <c r="EF285" s="169"/>
      <c r="EG285" s="169"/>
      <c r="EH285" s="169"/>
      <c r="EI285" s="169"/>
      <c r="EJ285" s="169"/>
      <c r="EK285" s="169"/>
      <c r="EL285" s="169"/>
      <c r="EM285" s="169"/>
      <c r="EN285" s="169"/>
    </row>
    <row r="286" spans="3:144" x14ac:dyDescent="0.2">
      <c r="C286" s="169"/>
      <c r="D286" s="169"/>
      <c r="E286" s="169"/>
      <c r="F286" s="169"/>
      <c r="G286" s="169"/>
      <c r="H286" s="169"/>
      <c r="I286" s="169"/>
      <c r="J286" s="169"/>
      <c r="K286" s="169"/>
      <c r="L286" s="169"/>
      <c r="M286" s="169"/>
      <c r="N286" s="169"/>
      <c r="O286" s="169"/>
      <c r="P286" s="169"/>
      <c r="Q286" s="169"/>
      <c r="R286" s="169"/>
      <c r="S286" s="169"/>
      <c r="T286" s="169"/>
      <c r="U286" s="169"/>
      <c r="V286" s="169"/>
      <c r="W286" s="169"/>
      <c r="X286" s="169"/>
      <c r="Y286" s="169"/>
      <c r="Z286" s="169"/>
      <c r="AA286" s="169"/>
      <c r="AB286" s="169"/>
      <c r="AC286" s="169"/>
      <c r="AD286" s="169"/>
      <c r="AE286" s="169"/>
      <c r="AF286" s="169"/>
      <c r="AG286" s="169"/>
      <c r="AH286" s="169"/>
      <c r="AI286" s="169"/>
      <c r="AJ286" s="169"/>
      <c r="AK286" s="169"/>
      <c r="AL286" s="169"/>
      <c r="AM286" s="169"/>
      <c r="AN286" s="169"/>
      <c r="AO286" s="169"/>
      <c r="AP286" s="169"/>
      <c r="AQ286" s="169"/>
      <c r="AR286" s="169"/>
      <c r="AS286" s="169"/>
      <c r="AT286" s="169"/>
      <c r="AU286" s="169"/>
      <c r="AV286" s="169"/>
      <c r="AW286" s="169"/>
      <c r="AX286" s="169"/>
      <c r="AY286" s="169"/>
      <c r="AZ286" s="169"/>
      <c r="BA286" s="169"/>
      <c r="BB286" s="169"/>
      <c r="BC286" s="169"/>
      <c r="BD286" s="169"/>
      <c r="BE286" s="169"/>
      <c r="BF286" s="169"/>
      <c r="BG286" s="169"/>
      <c r="BH286" s="169"/>
      <c r="BI286" s="169"/>
      <c r="BJ286" s="169"/>
      <c r="BK286" s="169"/>
      <c r="BL286" s="169"/>
      <c r="BM286" s="169"/>
      <c r="BN286" s="169"/>
      <c r="BO286" s="169"/>
      <c r="BP286" s="169"/>
      <c r="BQ286" s="169"/>
      <c r="BR286" s="169"/>
      <c r="BS286" s="169"/>
      <c r="BT286" s="169"/>
      <c r="BU286" s="169"/>
      <c r="BV286" s="169"/>
      <c r="BW286" s="169"/>
      <c r="BX286" s="169"/>
      <c r="BY286" s="169"/>
      <c r="BZ286" s="169"/>
      <c r="CA286" s="169"/>
      <c r="CB286" s="169"/>
      <c r="CC286" s="169"/>
      <c r="CD286" s="169"/>
      <c r="CE286" s="169"/>
      <c r="CF286" s="169"/>
      <c r="CG286" s="169"/>
      <c r="CH286" s="169"/>
      <c r="CI286" s="169"/>
      <c r="CJ286" s="169"/>
      <c r="CK286" s="169"/>
      <c r="CL286" s="169"/>
      <c r="CM286" s="169"/>
      <c r="CN286" s="169"/>
      <c r="CO286" s="169"/>
      <c r="CP286" s="169"/>
      <c r="CQ286" s="169"/>
      <c r="CR286" s="169"/>
      <c r="CS286" s="169"/>
      <c r="CT286" s="169"/>
      <c r="CU286" s="169"/>
      <c r="CV286" s="169"/>
      <c r="CW286" s="169"/>
      <c r="CX286" s="169"/>
      <c r="CY286" s="169"/>
      <c r="CZ286" s="169"/>
      <c r="DA286" s="169"/>
      <c r="DB286" s="169"/>
      <c r="DC286" s="169"/>
      <c r="DD286" s="169"/>
      <c r="DE286" s="169"/>
      <c r="DF286" s="169"/>
      <c r="DG286" s="169"/>
      <c r="DH286" s="169"/>
      <c r="DI286" s="169"/>
      <c r="DJ286" s="169"/>
      <c r="DK286" s="169"/>
      <c r="DL286" s="169"/>
      <c r="DM286" s="169"/>
      <c r="DN286" s="169"/>
      <c r="DO286" s="169"/>
      <c r="DP286" s="169"/>
      <c r="DQ286" s="169"/>
      <c r="DR286" s="169"/>
      <c r="DS286" s="169"/>
      <c r="DT286" s="169"/>
      <c r="DU286" s="169"/>
      <c r="DV286" s="169"/>
      <c r="DW286" s="169"/>
      <c r="DX286" s="169"/>
      <c r="DY286" s="169"/>
      <c r="DZ286" s="169"/>
      <c r="EA286" s="169"/>
      <c r="EB286" s="169"/>
      <c r="EC286" s="169"/>
      <c r="ED286" s="169"/>
      <c r="EE286" s="169"/>
      <c r="EF286" s="169"/>
      <c r="EG286" s="169"/>
      <c r="EH286" s="169"/>
      <c r="EI286" s="169"/>
      <c r="EJ286" s="169"/>
      <c r="EK286" s="169"/>
      <c r="EL286" s="169"/>
      <c r="EM286" s="169"/>
      <c r="EN286" s="169"/>
    </row>
    <row r="287" spans="3:144" x14ac:dyDescent="0.2">
      <c r="C287" s="169"/>
      <c r="D287" s="169"/>
      <c r="E287" s="169"/>
      <c r="F287" s="169"/>
      <c r="G287" s="169"/>
      <c r="H287" s="169"/>
      <c r="I287" s="169"/>
      <c r="J287" s="169"/>
      <c r="K287" s="169"/>
      <c r="L287" s="169"/>
      <c r="M287" s="169"/>
      <c r="N287" s="169"/>
      <c r="O287" s="169"/>
      <c r="P287" s="169"/>
      <c r="Q287" s="169"/>
      <c r="R287" s="169"/>
      <c r="S287" s="169"/>
      <c r="T287" s="169"/>
      <c r="U287" s="169"/>
      <c r="V287" s="169"/>
      <c r="W287" s="169"/>
      <c r="X287" s="169"/>
      <c r="Y287" s="169"/>
      <c r="Z287" s="169"/>
      <c r="AA287" s="169"/>
      <c r="AB287" s="169"/>
      <c r="AC287" s="169"/>
      <c r="AD287" s="169"/>
      <c r="AE287" s="169"/>
      <c r="AF287" s="169"/>
      <c r="AG287" s="169"/>
      <c r="AH287" s="169"/>
      <c r="AI287" s="169"/>
      <c r="AJ287" s="169"/>
      <c r="AK287" s="169"/>
      <c r="AL287" s="169"/>
      <c r="AM287" s="169"/>
      <c r="AN287" s="169"/>
      <c r="AO287" s="169"/>
      <c r="AP287" s="169"/>
      <c r="AQ287" s="169"/>
      <c r="AR287" s="169"/>
      <c r="AS287" s="169"/>
      <c r="AT287" s="169"/>
      <c r="AU287" s="169"/>
      <c r="AV287" s="169"/>
      <c r="AW287" s="169"/>
      <c r="AX287" s="169"/>
      <c r="AY287" s="169"/>
      <c r="AZ287" s="169"/>
      <c r="BA287" s="169"/>
      <c r="BB287" s="169"/>
      <c r="BC287" s="169"/>
      <c r="BD287" s="169"/>
      <c r="BE287" s="169"/>
      <c r="BF287" s="169"/>
      <c r="BG287" s="169"/>
      <c r="BH287" s="169"/>
      <c r="BI287" s="169"/>
      <c r="BJ287" s="169"/>
      <c r="BK287" s="169"/>
      <c r="BL287" s="169"/>
      <c r="BM287" s="169"/>
      <c r="BN287" s="169"/>
      <c r="BO287" s="169"/>
      <c r="BP287" s="169"/>
      <c r="BQ287" s="169"/>
      <c r="BR287" s="169"/>
      <c r="BS287" s="169"/>
      <c r="BT287" s="169"/>
      <c r="BU287" s="169"/>
      <c r="BV287" s="169"/>
      <c r="BW287" s="169"/>
      <c r="BX287" s="169"/>
      <c r="BY287" s="169"/>
      <c r="BZ287" s="169"/>
      <c r="CA287" s="169"/>
      <c r="CB287" s="169"/>
      <c r="CC287" s="169"/>
      <c r="CD287" s="169"/>
      <c r="CE287" s="169"/>
      <c r="CF287" s="169"/>
      <c r="CG287" s="169"/>
      <c r="CH287" s="169"/>
      <c r="CI287" s="169"/>
      <c r="CJ287" s="169"/>
      <c r="CK287" s="169"/>
      <c r="CL287" s="169"/>
      <c r="CM287" s="169"/>
      <c r="CN287" s="169"/>
      <c r="CO287" s="169"/>
      <c r="CP287" s="169"/>
      <c r="CQ287" s="169"/>
      <c r="CR287" s="169"/>
      <c r="CS287" s="169"/>
      <c r="CT287" s="169"/>
      <c r="CU287" s="169"/>
      <c r="CV287" s="169"/>
      <c r="CW287" s="169"/>
      <c r="CX287" s="169"/>
      <c r="CY287" s="169"/>
      <c r="CZ287" s="169"/>
      <c r="DA287" s="169"/>
      <c r="DB287" s="169"/>
      <c r="DC287" s="169"/>
      <c r="DD287" s="169"/>
      <c r="DE287" s="169"/>
      <c r="DF287" s="169"/>
      <c r="DG287" s="169"/>
      <c r="DH287" s="169"/>
      <c r="DI287" s="169"/>
      <c r="DJ287" s="169"/>
      <c r="DK287" s="169"/>
      <c r="DL287" s="169"/>
      <c r="DM287" s="169"/>
      <c r="DN287" s="169"/>
      <c r="DO287" s="169"/>
      <c r="DP287" s="169"/>
      <c r="DQ287" s="169"/>
      <c r="DR287" s="169"/>
      <c r="DS287" s="169"/>
      <c r="DT287" s="169"/>
      <c r="DU287" s="169"/>
      <c r="DV287" s="169"/>
      <c r="DW287" s="169"/>
      <c r="DX287" s="169"/>
      <c r="DY287" s="169"/>
      <c r="DZ287" s="169"/>
      <c r="EA287" s="169"/>
      <c r="EB287" s="169"/>
      <c r="EC287" s="169"/>
      <c r="ED287" s="169"/>
      <c r="EE287" s="169"/>
      <c r="EF287" s="169"/>
      <c r="EG287" s="169"/>
      <c r="EH287" s="169"/>
      <c r="EI287" s="169"/>
      <c r="EJ287" s="169"/>
      <c r="EK287" s="169"/>
      <c r="EL287" s="169"/>
      <c r="EM287" s="169"/>
      <c r="EN287" s="169"/>
    </row>
    <row r="288" spans="3:144" x14ac:dyDescent="0.2">
      <c r="C288" s="169"/>
      <c r="D288" s="169"/>
      <c r="E288" s="169"/>
      <c r="F288" s="169"/>
      <c r="G288" s="169"/>
      <c r="H288" s="169"/>
      <c r="I288" s="169"/>
      <c r="J288" s="169"/>
      <c r="K288" s="169"/>
      <c r="L288" s="169"/>
      <c r="M288" s="169"/>
      <c r="N288" s="169"/>
      <c r="O288" s="169"/>
      <c r="P288" s="169"/>
      <c r="Q288" s="169"/>
      <c r="R288" s="169"/>
      <c r="S288" s="169"/>
      <c r="T288" s="169"/>
      <c r="U288" s="169"/>
      <c r="V288" s="169"/>
      <c r="W288" s="169"/>
      <c r="X288" s="169"/>
      <c r="Y288" s="169"/>
      <c r="Z288" s="169"/>
      <c r="AA288" s="169"/>
      <c r="AB288" s="169"/>
      <c r="AC288" s="169"/>
      <c r="AD288" s="169"/>
      <c r="AE288" s="169"/>
      <c r="AF288" s="169"/>
      <c r="AG288" s="169"/>
      <c r="AH288" s="169"/>
      <c r="AI288" s="169"/>
      <c r="AJ288" s="169"/>
      <c r="AK288" s="169"/>
      <c r="AL288" s="169"/>
      <c r="AM288" s="169"/>
      <c r="AN288" s="169"/>
      <c r="AO288" s="169"/>
      <c r="AP288" s="169"/>
      <c r="AQ288" s="169"/>
      <c r="AR288" s="169"/>
      <c r="AS288" s="169"/>
      <c r="AT288" s="169"/>
      <c r="AU288" s="169"/>
      <c r="AV288" s="169"/>
      <c r="AW288" s="169"/>
      <c r="AX288" s="169"/>
      <c r="AY288" s="169"/>
      <c r="AZ288" s="169"/>
      <c r="BA288" s="169"/>
      <c r="BB288" s="169"/>
      <c r="BC288" s="169"/>
      <c r="BD288" s="169"/>
      <c r="BE288" s="169"/>
      <c r="BF288" s="169"/>
      <c r="BG288" s="169"/>
      <c r="BH288" s="169"/>
      <c r="BI288" s="169"/>
      <c r="BJ288" s="169"/>
      <c r="BK288" s="169"/>
      <c r="BL288" s="169"/>
      <c r="BM288" s="169"/>
      <c r="BN288" s="169"/>
      <c r="BO288" s="169"/>
      <c r="BP288" s="169"/>
      <c r="BQ288" s="169"/>
      <c r="BR288" s="169"/>
      <c r="BS288" s="169"/>
      <c r="BT288" s="169"/>
      <c r="BU288" s="169"/>
      <c r="BV288" s="169"/>
      <c r="BW288" s="169"/>
      <c r="BX288" s="169"/>
      <c r="BY288" s="169"/>
      <c r="BZ288" s="169"/>
      <c r="CA288" s="169"/>
      <c r="CB288" s="169"/>
      <c r="CC288" s="169"/>
      <c r="CD288" s="169"/>
      <c r="CE288" s="169"/>
      <c r="CF288" s="169"/>
      <c r="CG288" s="169"/>
      <c r="CH288" s="169"/>
      <c r="CI288" s="169"/>
      <c r="CJ288" s="169"/>
      <c r="CK288" s="169"/>
      <c r="CL288" s="169"/>
      <c r="CM288" s="169"/>
      <c r="CN288" s="169"/>
      <c r="CO288" s="169"/>
      <c r="CP288" s="169"/>
      <c r="CQ288" s="169"/>
      <c r="CR288" s="169"/>
      <c r="CS288" s="169"/>
      <c r="CT288" s="169"/>
      <c r="CU288" s="169"/>
      <c r="CV288" s="169"/>
      <c r="CW288" s="169"/>
      <c r="CX288" s="169"/>
      <c r="CY288" s="169"/>
      <c r="CZ288" s="169"/>
      <c r="DA288" s="169"/>
      <c r="DB288" s="169"/>
      <c r="DC288" s="169"/>
      <c r="DD288" s="169"/>
      <c r="DE288" s="169"/>
      <c r="DF288" s="169"/>
      <c r="DG288" s="169"/>
      <c r="DH288" s="169"/>
      <c r="DI288" s="169"/>
      <c r="DJ288" s="169"/>
      <c r="DK288" s="169"/>
      <c r="DL288" s="169"/>
      <c r="DM288" s="169"/>
      <c r="DN288" s="169"/>
      <c r="DO288" s="169"/>
      <c r="DP288" s="169"/>
      <c r="DQ288" s="169"/>
      <c r="DR288" s="169"/>
      <c r="DS288" s="169"/>
      <c r="DT288" s="169"/>
      <c r="DU288" s="169"/>
      <c r="DV288" s="169"/>
      <c r="DW288" s="169"/>
      <c r="DX288" s="169"/>
      <c r="DY288" s="169"/>
      <c r="DZ288" s="169"/>
      <c r="EA288" s="169"/>
      <c r="EB288" s="169"/>
      <c r="EC288" s="169"/>
      <c r="ED288" s="169"/>
      <c r="EE288" s="169"/>
      <c r="EF288" s="169"/>
      <c r="EG288" s="169"/>
      <c r="EH288" s="169"/>
      <c r="EI288" s="169"/>
      <c r="EJ288" s="169"/>
      <c r="EK288" s="169"/>
      <c r="EL288" s="169"/>
      <c r="EM288" s="169"/>
      <c r="EN288" s="169"/>
    </row>
    <row r="289" spans="3:144" x14ac:dyDescent="0.2">
      <c r="C289" s="169"/>
      <c r="D289" s="169"/>
      <c r="E289" s="169"/>
      <c r="F289" s="169"/>
      <c r="G289" s="169"/>
      <c r="H289" s="169"/>
      <c r="I289" s="169"/>
      <c r="J289" s="169"/>
      <c r="K289" s="169"/>
      <c r="L289" s="169"/>
      <c r="M289" s="169"/>
      <c r="N289" s="169"/>
      <c r="O289" s="169"/>
      <c r="P289" s="169"/>
      <c r="Q289" s="169"/>
      <c r="R289" s="169"/>
      <c r="S289" s="169"/>
      <c r="T289" s="169"/>
      <c r="U289" s="169"/>
      <c r="V289" s="169"/>
      <c r="W289" s="169"/>
      <c r="X289" s="169"/>
      <c r="Y289" s="169"/>
      <c r="Z289" s="169"/>
      <c r="AA289" s="169"/>
      <c r="AB289" s="169"/>
      <c r="AC289" s="169"/>
      <c r="AD289" s="169"/>
      <c r="AE289" s="169"/>
      <c r="AF289" s="169"/>
      <c r="AG289" s="169"/>
      <c r="AH289" s="169"/>
      <c r="AI289" s="169"/>
      <c r="AJ289" s="169"/>
      <c r="AK289" s="169"/>
      <c r="AL289" s="169"/>
      <c r="AM289" s="169"/>
      <c r="AN289" s="169"/>
      <c r="AO289" s="169"/>
      <c r="AP289" s="169"/>
      <c r="AQ289" s="169"/>
      <c r="AR289" s="169"/>
      <c r="AS289" s="169"/>
      <c r="AT289" s="169"/>
      <c r="AU289" s="169"/>
      <c r="AV289" s="169"/>
      <c r="AW289" s="169"/>
      <c r="AX289" s="169"/>
      <c r="AY289" s="169"/>
      <c r="AZ289" s="169"/>
      <c r="BA289" s="169"/>
      <c r="BB289" s="169"/>
      <c r="BC289" s="169"/>
      <c r="BD289" s="169"/>
      <c r="BE289" s="169"/>
      <c r="BF289" s="169"/>
      <c r="BG289" s="169"/>
      <c r="BH289" s="169"/>
      <c r="BI289" s="169"/>
      <c r="BJ289" s="169"/>
      <c r="BK289" s="169"/>
      <c r="BL289" s="169"/>
      <c r="BM289" s="169"/>
      <c r="BN289" s="169"/>
      <c r="BO289" s="169"/>
      <c r="BP289" s="169"/>
      <c r="BQ289" s="169"/>
      <c r="BR289" s="169"/>
      <c r="BS289" s="169"/>
      <c r="BT289" s="169"/>
      <c r="BU289" s="169"/>
      <c r="BV289" s="169"/>
      <c r="BW289" s="169"/>
      <c r="BX289" s="169"/>
      <c r="BY289" s="169"/>
      <c r="BZ289" s="169"/>
      <c r="CA289" s="169"/>
      <c r="CB289" s="169"/>
      <c r="CC289" s="169"/>
      <c r="CD289" s="169"/>
      <c r="CE289" s="169"/>
      <c r="CF289" s="169"/>
      <c r="CG289" s="169"/>
      <c r="CH289" s="169"/>
      <c r="CI289" s="169"/>
      <c r="CJ289" s="169"/>
      <c r="CK289" s="169"/>
      <c r="CL289" s="169"/>
      <c r="CM289" s="169"/>
      <c r="CN289" s="169"/>
      <c r="CO289" s="169"/>
      <c r="CP289" s="169"/>
      <c r="CQ289" s="169"/>
      <c r="CR289" s="169"/>
      <c r="CS289" s="169"/>
      <c r="CT289" s="169"/>
      <c r="CU289" s="169"/>
      <c r="CV289" s="169"/>
      <c r="CW289" s="169"/>
      <c r="CX289" s="169"/>
      <c r="CY289" s="169"/>
      <c r="CZ289" s="169"/>
      <c r="DA289" s="169"/>
      <c r="DB289" s="169"/>
      <c r="DC289" s="169"/>
      <c r="DD289" s="169"/>
      <c r="DE289" s="169"/>
      <c r="DF289" s="169"/>
      <c r="DG289" s="169"/>
      <c r="DH289" s="169"/>
      <c r="DI289" s="169"/>
      <c r="DJ289" s="169"/>
      <c r="DK289" s="169"/>
      <c r="DL289" s="169"/>
      <c r="DM289" s="169"/>
      <c r="DN289" s="169"/>
      <c r="DO289" s="169"/>
      <c r="DP289" s="169"/>
      <c r="DQ289" s="169"/>
      <c r="DR289" s="169"/>
      <c r="DS289" s="169"/>
      <c r="DT289" s="169"/>
      <c r="DU289" s="169"/>
      <c r="DV289" s="169"/>
      <c r="DW289" s="169"/>
      <c r="DX289" s="169"/>
      <c r="DY289" s="169"/>
      <c r="DZ289" s="169"/>
      <c r="EA289" s="169"/>
      <c r="EB289" s="169"/>
      <c r="EC289" s="169"/>
      <c r="ED289" s="169"/>
      <c r="EE289" s="169"/>
      <c r="EF289" s="169"/>
      <c r="EG289" s="169"/>
      <c r="EH289" s="169"/>
      <c r="EI289" s="169"/>
      <c r="EJ289" s="169"/>
      <c r="EK289" s="169"/>
      <c r="EL289" s="169"/>
      <c r="EM289" s="169"/>
      <c r="EN289" s="169"/>
    </row>
    <row r="290" spans="3:144" x14ac:dyDescent="0.2">
      <c r="C290" s="169"/>
      <c r="D290" s="169"/>
      <c r="E290" s="169"/>
      <c r="F290" s="169"/>
      <c r="G290" s="169"/>
      <c r="H290" s="169"/>
      <c r="I290" s="169"/>
      <c r="J290" s="169"/>
      <c r="K290" s="169"/>
      <c r="L290" s="169"/>
      <c r="M290" s="169"/>
      <c r="N290" s="169"/>
      <c r="O290" s="169"/>
      <c r="P290" s="169"/>
      <c r="Q290" s="169"/>
      <c r="R290" s="169"/>
      <c r="S290" s="169"/>
      <c r="T290" s="169"/>
      <c r="U290" s="169"/>
      <c r="V290" s="169"/>
      <c r="W290" s="169"/>
      <c r="X290" s="169"/>
      <c r="Y290" s="169"/>
      <c r="Z290" s="169"/>
      <c r="AA290" s="169"/>
      <c r="AB290" s="169"/>
      <c r="AC290" s="169"/>
      <c r="AD290" s="169"/>
      <c r="AE290" s="169"/>
      <c r="AF290" s="169"/>
      <c r="AG290" s="169"/>
      <c r="AH290" s="169"/>
      <c r="AI290" s="169"/>
      <c r="AJ290" s="169"/>
      <c r="AK290" s="169"/>
      <c r="AL290" s="169"/>
      <c r="AM290" s="169"/>
      <c r="AN290" s="169"/>
      <c r="AO290" s="169"/>
      <c r="AP290" s="169"/>
      <c r="AQ290" s="169"/>
      <c r="AR290" s="169"/>
      <c r="AS290" s="169"/>
      <c r="AT290" s="169"/>
      <c r="AU290" s="169"/>
      <c r="AV290" s="169"/>
      <c r="AW290" s="169"/>
      <c r="AX290" s="169"/>
      <c r="AY290" s="169"/>
      <c r="AZ290" s="169"/>
      <c r="BA290" s="169"/>
      <c r="BB290" s="169"/>
      <c r="BC290" s="169"/>
      <c r="BD290" s="169"/>
      <c r="BE290" s="169"/>
      <c r="BF290" s="169"/>
      <c r="BG290" s="169"/>
      <c r="BH290" s="169"/>
      <c r="BI290" s="169"/>
      <c r="BJ290" s="169"/>
      <c r="BK290" s="169"/>
      <c r="BL290" s="169"/>
      <c r="BM290" s="169"/>
      <c r="BN290" s="169"/>
      <c r="BO290" s="169"/>
      <c r="BP290" s="169"/>
      <c r="BQ290" s="169"/>
      <c r="BR290" s="169"/>
      <c r="BS290" s="169"/>
      <c r="BT290" s="169"/>
      <c r="BU290" s="169"/>
      <c r="BV290" s="169"/>
      <c r="BW290" s="169"/>
      <c r="BX290" s="169"/>
      <c r="BY290" s="169"/>
      <c r="BZ290" s="169"/>
      <c r="CA290" s="169"/>
      <c r="CB290" s="169"/>
      <c r="CC290" s="169"/>
      <c r="CD290" s="169"/>
      <c r="CE290" s="169"/>
      <c r="CF290" s="169"/>
      <c r="CG290" s="169"/>
      <c r="CH290" s="169"/>
      <c r="CI290" s="169"/>
      <c r="CJ290" s="169"/>
      <c r="CK290" s="169"/>
      <c r="CL290" s="169"/>
      <c r="CM290" s="169"/>
      <c r="CN290" s="169"/>
      <c r="CO290" s="169"/>
      <c r="CP290" s="169"/>
      <c r="CQ290" s="169"/>
      <c r="CR290" s="169"/>
      <c r="CS290" s="169"/>
      <c r="CT290" s="169"/>
      <c r="CU290" s="169"/>
      <c r="CV290" s="169"/>
      <c r="CW290" s="169"/>
      <c r="CX290" s="169"/>
      <c r="CY290" s="169"/>
      <c r="CZ290" s="169"/>
      <c r="DA290" s="169"/>
      <c r="DB290" s="169"/>
      <c r="DC290" s="169"/>
      <c r="DD290" s="169"/>
      <c r="DE290" s="169"/>
      <c r="DF290" s="169"/>
      <c r="DG290" s="169"/>
      <c r="DH290" s="169"/>
      <c r="DI290" s="169"/>
      <c r="DJ290" s="169"/>
      <c r="DK290" s="169"/>
      <c r="DL290" s="169"/>
      <c r="DM290" s="169"/>
      <c r="DN290" s="169"/>
      <c r="DO290" s="169"/>
      <c r="DP290" s="169"/>
      <c r="DQ290" s="169"/>
      <c r="DR290" s="169"/>
      <c r="DS290" s="169"/>
      <c r="DT290" s="169"/>
      <c r="DU290" s="169"/>
      <c r="DV290" s="169"/>
      <c r="DW290" s="169"/>
      <c r="DX290" s="169"/>
      <c r="DY290" s="169"/>
      <c r="DZ290" s="169"/>
      <c r="EA290" s="169"/>
      <c r="EB290" s="169"/>
      <c r="EC290" s="169"/>
      <c r="ED290" s="169"/>
      <c r="EE290" s="169"/>
      <c r="EF290" s="169"/>
      <c r="EG290" s="169"/>
      <c r="EH290" s="169"/>
      <c r="EI290" s="169"/>
      <c r="EJ290" s="169"/>
      <c r="EK290" s="169"/>
      <c r="EL290" s="169"/>
      <c r="EM290" s="169"/>
      <c r="EN290" s="169"/>
    </row>
    <row r="291" spans="3:144" x14ac:dyDescent="0.2">
      <c r="C291" s="169"/>
      <c r="D291" s="169"/>
      <c r="E291" s="169"/>
      <c r="F291" s="169"/>
      <c r="G291" s="169"/>
      <c r="H291" s="169"/>
      <c r="I291" s="169"/>
      <c r="J291" s="169"/>
      <c r="K291" s="169"/>
      <c r="L291" s="169"/>
      <c r="M291" s="169"/>
      <c r="N291" s="169"/>
      <c r="O291" s="169"/>
      <c r="P291" s="169"/>
      <c r="Q291" s="169"/>
      <c r="R291" s="169"/>
      <c r="S291" s="169"/>
      <c r="T291" s="169"/>
      <c r="U291" s="169"/>
      <c r="V291" s="169"/>
      <c r="W291" s="169"/>
      <c r="X291" s="169"/>
      <c r="Y291" s="169"/>
      <c r="Z291" s="169"/>
      <c r="AA291" s="169"/>
      <c r="AB291" s="169"/>
      <c r="AC291" s="169"/>
      <c r="AD291" s="169"/>
      <c r="AE291" s="169"/>
      <c r="AF291" s="169"/>
      <c r="AG291" s="169"/>
      <c r="AH291" s="169"/>
      <c r="AI291" s="169"/>
      <c r="AJ291" s="169"/>
      <c r="AK291" s="169"/>
      <c r="AL291" s="169"/>
      <c r="AM291" s="169"/>
      <c r="AN291" s="169"/>
      <c r="AO291" s="169"/>
      <c r="AP291" s="169"/>
      <c r="AQ291" s="169"/>
      <c r="AR291" s="169"/>
      <c r="AS291" s="169"/>
      <c r="AT291" s="169"/>
      <c r="AU291" s="169"/>
      <c r="AV291" s="169"/>
      <c r="AW291" s="169"/>
      <c r="AX291" s="169"/>
      <c r="AY291" s="169"/>
      <c r="AZ291" s="169"/>
      <c r="BA291" s="169"/>
      <c r="BB291" s="169"/>
      <c r="BC291" s="169"/>
      <c r="BD291" s="169"/>
      <c r="BE291" s="169"/>
      <c r="BF291" s="169"/>
      <c r="BG291" s="169"/>
      <c r="BH291" s="169"/>
      <c r="BI291" s="169"/>
      <c r="BJ291" s="169"/>
      <c r="BK291" s="169"/>
      <c r="BL291" s="169"/>
      <c r="BM291" s="169"/>
      <c r="BN291" s="169"/>
      <c r="BO291" s="169"/>
      <c r="BP291" s="169"/>
      <c r="BQ291" s="169"/>
      <c r="BR291" s="169"/>
      <c r="BS291" s="169"/>
      <c r="BT291" s="169"/>
      <c r="BU291" s="169"/>
      <c r="BV291" s="169"/>
      <c r="BW291" s="169"/>
      <c r="BX291" s="169"/>
      <c r="BY291" s="169"/>
      <c r="BZ291" s="169"/>
      <c r="CA291" s="169"/>
      <c r="CB291" s="169"/>
      <c r="CC291" s="169"/>
      <c r="CD291" s="169"/>
      <c r="CE291" s="169"/>
      <c r="CF291" s="169"/>
      <c r="CG291" s="169"/>
      <c r="CH291" s="169"/>
      <c r="CI291" s="169"/>
      <c r="CJ291" s="169"/>
      <c r="CK291" s="169"/>
      <c r="CL291" s="169"/>
      <c r="CM291" s="169"/>
      <c r="CN291" s="169"/>
      <c r="CO291" s="169"/>
      <c r="CP291" s="169"/>
      <c r="CQ291" s="169"/>
      <c r="CR291" s="169"/>
      <c r="CS291" s="169"/>
      <c r="CT291" s="169"/>
      <c r="CU291" s="169"/>
      <c r="CV291" s="169"/>
      <c r="CW291" s="169"/>
      <c r="CX291" s="169"/>
      <c r="CY291" s="169"/>
      <c r="CZ291" s="169"/>
      <c r="DA291" s="169"/>
      <c r="DB291" s="169"/>
      <c r="DC291" s="169"/>
      <c r="DD291" s="169"/>
      <c r="DE291" s="169"/>
      <c r="DF291" s="169"/>
      <c r="DG291" s="169"/>
      <c r="DH291" s="169"/>
      <c r="DI291" s="169"/>
      <c r="DJ291" s="169"/>
      <c r="DK291" s="169"/>
      <c r="DL291" s="169"/>
      <c r="DM291" s="169"/>
      <c r="DN291" s="169"/>
      <c r="DO291" s="169"/>
      <c r="DP291" s="169"/>
      <c r="DQ291" s="169"/>
      <c r="DR291" s="169"/>
      <c r="DS291" s="169"/>
      <c r="DT291" s="169"/>
      <c r="DU291" s="169"/>
      <c r="DV291" s="169"/>
      <c r="DW291" s="169"/>
      <c r="DX291" s="169"/>
      <c r="DY291" s="169"/>
      <c r="DZ291" s="169"/>
      <c r="EA291" s="169"/>
      <c r="EB291" s="169"/>
      <c r="EC291" s="169"/>
      <c r="ED291" s="169"/>
      <c r="EE291" s="169"/>
      <c r="EF291" s="169"/>
      <c r="EG291" s="169"/>
      <c r="EH291" s="169"/>
      <c r="EI291" s="169"/>
      <c r="EJ291" s="169"/>
      <c r="EK291" s="169"/>
      <c r="EL291" s="169"/>
      <c r="EM291" s="169"/>
      <c r="EN291" s="169"/>
    </row>
    <row r="292" spans="3:144" x14ac:dyDescent="0.2">
      <c r="C292" s="169"/>
      <c r="D292" s="169"/>
      <c r="E292" s="169"/>
      <c r="F292" s="169"/>
      <c r="G292" s="169"/>
      <c r="H292" s="169"/>
      <c r="I292" s="169"/>
      <c r="J292" s="169"/>
      <c r="K292" s="169"/>
      <c r="L292" s="169"/>
      <c r="M292" s="169"/>
      <c r="N292" s="169"/>
      <c r="O292" s="169"/>
      <c r="P292" s="169"/>
      <c r="Q292" s="169"/>
      <c r="R292" s="169"/>
      <c r="S292" s="169"/>
      <c r="T292" s="169"/>
      <c r="U292" s="169"/>
      <c r="V292" s="169"/>
      <c r="W292" s="169"/>
      <c r="X292" s="169"/>
      <c r="Y292" s="169"/>
      <c r="Z292" s="169"/>
      <c r="AA292" s="169"/>
      <c r="AB292" s="169"/>
      <c r="AC292" s="169"/>
      <c r="AD292" s="169"/>
      <c r="AE292" s="169"/>
      <c r="AF292" s="169"/>
      <c r="AG292" s="169"/>
      <c r="AH292" s="169"/>
      <c r="AI292" s="169"/>
      <c r="AJ292" s="169"/>
      <c r="AK292" s="169"/>
      <c r="AL292" s="169"/>
      <c r="AM292" s="169"/>
      <c r="AN292" s="169"/>
      <c r="AO292" s="169"/>
      <c r="AP292" s="169"/>
      <c r="AQ292" s="169"/>
      <c r="AR292" s="169"/>
      <c r="AS292" s="169"/>
      <c r="AT292" s="169"/>
      <c r="AU292" s="169"/>
      <c r="AV292" s="169"/>
      <c r="AW292" s="169"/>
      <c r="AX292" s="169"/>
      <c r="AY292" s="169"/>
      <c r="AZ292" s="169"/>
      <c r="BA292" s="169"/>
      <c r="BB292" s="169"/>
      <c r="BC292" s="169"/>
      <c r="BD292" s="169"/>
      <c r="BE292" s="169"/>
      <c r="BF292" s="169"/>
      <c r="BG292" s="169"/>
      <c r="BH292" s="169"/>
      <c r="BI292" s="169"/>
      <c r="BJ292" s="169"/>
      <c r="BK292" s="169"/>
      <c r="BL292" s="169"/>
      <c r="BM292" s="169"/>
      <c r="BN292" s="169"/>
      <c r="BO292" s="169"/>
      <c r="BP292" s="169"/>
      <c r="BQ292" s="169"/>
      <c r="BR292" s="169"/>
      <c r="BS292" s="169"/>
      <c r="BT292" s="169"/>
      <c r="BU292" s="169"/>
      <c r="BV292" s="169"/>
      <c r="BW292" s="169"/>
      <c r="BX292" s="169"/>
      <c r="BY292" s="169"/>
      <c r="BZ292" s="169"/>
      <c r="CA292" s="169"/>
      <c r="CB292" s="169"/>
      <c r="CC292" s="169"/>
      <c r="CD292" s="169"/>
      <c r="CE292" s="169"/>
      <c r="CF292" s="169"/>
      <c r="CG292" s="169"/>
      <c r="CH292" s="169"/>
      <c r="CI292" s="169"/>
      <c r="CJ292" s="169"/>
      <c r="CK292" s="169"/>
      <c r="CL292" s="169"/>
      <c r="CM292" s="169"/>
      <c r="CN292" s="169"/>
      <c r="CO292" s="169"/>
      <c r="CP292" s="169"/>
      <c r="CQ292" s="169"/>
      <c r="CR292" s="169"/>
      <c r="CS292" s="169"/>
      <c r="CT292" s="169"/>
      <c r="CU292" s="169"/>
      <c r="CV292" s="169"/>
      <c r="CW292" s="169"/>
      <c r="CX292" s="169"/>
      <c r="CY292" s="169"/>
      <c r="CZ292" s="169"/>
      <c r="DA292" s="169"/>
      <c r="DB292" s="169"/>
      <c r="DC292" s="169"/>
      <c r="DD292" s="169"/>
      <c r="DE292" s="169"/>
      <c r="DF292" s="169"/>
      <c r="DG292" s="169"/>
      <c r="DH292" s="169"/>
      <c r="DI292" s="169"/>
      <c r="DJ292" s="169"/>
      <c r="DK292" s="169"/>
      <c r="DL292" s="169"/>
      <c r="DM292" s="169"/>
      <c r="DN292" s="169"/>
      <c r="DO292" s="169"/>
      <c r="DP292" s="169"/>
      <c r="DQ292" s="169"/>
      <c r="DR292" s="169"/>
      <c r="DS292" s="169"/>
      <c r="DT292" s="169"/>
      <c r="DU292" s="169"/>
      <c r="DV292" s="169"/>
      <c r="DW292" s="169"/>
      <c r="DX292" s="169"/>
      <c r="DY292" s="169"/>
      <c r="DZ292" s="169"/>
      <c r="EA292" s="169"/>
      <c r="EB292" s="169"/>
      <c r="EC292" s="169"/>
      <c r="ED292" s="169"/>
      <c r="EE292" s="169"/>
      <c r="EF292" s="169"/>
      <c r="EG292" s="169"/>
      <c r="EH292" s="169"/>
      <c r="EI292" s="169"/>
      <c r="EJ292" s="169"/>
      <c r="EK292" s="169"/>
      <c r="EL292" s="169"/>
      <c r="EM292" s="169"/>
      <c r="EN292" s="169"/>
    </row>
    <row r="293" spans="3:144" x14ac:dyDescent="0.2">
      <c r="C293" s="169"/>
      <c r="D293" s="169"/>
      <c r="E293" s="169"/>
      <c r="F293" s="169"/>
      <c r="G293" s="169"/>
      <c r="H293" s="169"/>
      <c r="I293" s="169"/>
      <c r="J293" s="169"/>
      <c r="K293" s="169"/>
      <c r="L293" s="169"/>
      <c r="M293" s="169"/>
      <c r="N293" s="169"/>
      <c r="O293" s="169"/>
      <c r="P293" s="169"/>
      <c r="Q293" s="169"/>
      <c r="R293" s="169"/>
      <c r="S293" s="169"/>
      <c r="T293" s="169"/>
      <c r="U293" s="169"/>
      <c r="V293" s="169"/>
      <c r="W293" s="169"/>
      <c r="X293" s="169"/>
      <c r="Y293" s="169"/>
      <c r="Z293" s="169"/>
      <c r="AA293" s="169"/>
      <c r="AB293" s="169"/>
      <c r="AC293" s="169"/>
      <c r="AD293" s="169"/>
      <c r="AE293" s="169"/>
      <c r="AF293" s="169"/>
      <c r="AG293" s="169"/>
      <c r="AH293" s="169"/>
      <c r="AI293" s="169"/>
      <c r="AJ293" s="169"/>
      <c r="AK293" s="169"/>
      <c r="AL293" s="169"/>
      <c r="AM293" s="169"/>
      <c r="AN293" s="169"/>
      <c r="AO293" s="169"/>
      <c r="AP293" s="169"/>
      <c r="AQ293" s="169"/>
      <c r="AR293" s="169"/>
      <c r="AS293" s="169"/>
      <c r="AT293" s="169"/>
      <c r="AU293" s="169"/>
      <c r="AV293" s="169"/>
      <c r="AW293" s="169"/>
      <c r="AX293" s="169"/>
      <c r="AY293" s="169"/>
      <c r="AZ293" s="169"/>
      <c r="BA293" s="169"/>
      <c r="BB293" s="169"/>
      <c r="BC293" s="169"/>
      <c r="BD293" s="169"/>
      <c r="BE293" s="169"/>
      <c r="BF293" s="169"/>
      <c r="BG293" s="169"/>
      <c r="BH293" s="169"/>
      <c r="BI293" s="169"/>
      <c r="BJ293" s="169"/>
      <c r="BK293" s="169"/>
      <c r="BL293" s="169"/>
      <c r="BM293" s="169"/>
      <c r="BN293" s="169"/>
      <c r="BO293" s="169"/>
      <c r="BP293" s="169"/>
      <c r="BQ293" s="169"/>
      <c r="BR293" s="169"/>
      <c r="BS293" s="169"/>
      <c r="BT293" s="169"/>
      <c r="BU293" s="169"/>
      <c r="BV293" s="169"/>
      <c r="BW293" s="169"/>
      <c r="BX293" s="169"/>
      <c r="BY293" s="169"/>
      <c r="BZ293" s="169"/>
      <c r="CA293" s="169"/>
      <c r="CB293" s="169"/>
      <c r="CC293" s="169"/>
      <c r="CD293" s="169"/>
      <c r="CE293" s="169"/>
      <c r="CF293" s="169"/>
      <c r="CG293" s="169"/>
      <c r="CH293" s="169"/>
      <c r="CI293" s="169"/>
      <c r="CJ293" s="169"/>
      <c r="CK293" s="169"/>
      <c r="CL293" s="169"/>
      <c r="CM293" s="169"/>
      <c r="CN293" s="169"/>
      <c r="CO293" s="169"/>
      <c r="CP293" s="169"/>
      <c r="CQ293" s="169"/>
      <c r="CR293" s="169"/>
      <c r="CS293" s="169"/>
      <c r="CT293" s="169"/>
      <c r="CU293" s="169"/>
      <c r="CV293" s="169"/>
      <c r="CW293" s="169"/>
      <c r="CX293" s="169"/>
      <c r="CY293" s="169"/>
      <c r="CZ293" s="169"/>
      <c r="DA293" s="169"/>
      <c r="DB293" s="169"/>
      <c r="DC293" s="169"/>
      <c r="DD293" s="169"/>
      <c r="DE293" s="169"/>
      <c r="DF293" s="169"/>
      <c r="DG293" s="169"/>
      <c r="DH293" s="169"/>
      <c r="DI293" s="169"/>
      <c r="DJ293" s="169"/>
      <c r="DK293" s="169"/>
      <c r="DL293" s="169"/>
      <c r="DM293" s="169"/>
      <c r="DN293" s="169"/>
      <c r="DO293" s="169"/>
      <c r="DP293" s="169"/>
      <c r="DQ293" s="169"/>
      <c r="DR293" s="169"/>
      <c r="DS293" s="169"/>
      <c r="DT293" s="169"/>
      <c r="DU293" s="169"/>
      <c r="DV293" s="169"/>
      <c r="DW293" s="169"/>
      <c r="DX293" s="169"/>
      <c r="DY293" s="169"/>
      <c r="DZ293" s="169"/>
      <c r="EA293" s="169"/>
      <c r="EB293" s="169"/>
      <c r="EC293" s="169"/>
      <c r="ED293" s="169"/>
      <c r="EE293" s="169"/>
      <c r="EF293" s="169"/>
      <c r="EG293" s="169"/>
      <c r="EH293" s="169"/>
      <c r="EI293" s="169"/>
      <c r="EJ293" s="169"/>
      <c r="EK293" s="169"/>
      <c r="EL293" s="169"/>
      <c r="EM293" s="169"/>
      <c r="EN293" s="169"/>
    </row>
    <row r="294" spans="3:144" x14ac:dyDescent="0.2">
      <c r="C294" s="169"/>
      <c r="D294" s="169"/>
      <c r="E294" s="169"/>
      <c r="F294" s="169"/>
      <c r="G294" s="169"/>
      <c r="H294" s="169"/>
      <c r="I294" s="169"/>
      <c r="J294" s="169"/>
      <c r="K294" s="169"/>
      <c r="L294" s="169"/>
      <c r="M294" s="169"/>
      <c r="N294" s="169"/>
      <c r="O294" s="169"/>
      <c r="P294" s="169"/>
      <c r="Q294" s="169"/>
      <c r="R294" s="169"/>
      <c r="S294" s="169"/>
      <c r="T294" s="169"/>
      <c r="U294" s="169"/>
      <c r="V294" s="169"/>
      <c r="W294" s="169"/>
      <c r="X294" s="169"/>
      <c r="Y294" s="169"/>
      <c r="Z294" s="169"/>
      <c r="AA294" s="169"/>
      <c r="AB294" s="169"/>
      <c r="AC294" s="169"/>
      <c r="AD294" s="169"/>
      <c r="AE294" s="169"/>
      <c r="AF294" s="169"/>
      <c r="AG294" s="169"/>
      <c r="AH294" s="169"/>
      <c r="AI294" s="169"/>
      <c r="AJ294" s="169"/>
      <c r="AK294" s="169"/>
      <c r="AL294" s="169"/>
      <c r="AM294" s="169"/>
      <c r="AN294" s="169"/>
      <c r="AO294" s="169"/>
      <c r="AP294" s="169"/>
      <c r="AQ294" s="169"/>
      <c r="AR294" s="169"/>
      <c r="AS294" s="169"/>
      <c r="AT294" s="169"/>
      <c r="AU294" s="169"/>
      <c r="AV294" s="169"/>
      <c r="AW294" s="169"/>
      <c r="AX294" s="169"/>
      <c r="AY294" s="169"/>
      <c r="AZ294" s="169"/>
      <c r="BA294" s="169"/>
      <c r="BB294" s="169"/>
      <c r="BC294" s="169"/>
      <c r="BD294" s="169"/>
      <c r="BE294" s="169"/>
      <c r="BF294" s="169"/>
      <c r="BG294" s="169"/>
      <c r="BH294" s="169"/>
      <c r="BI294" s="169"/>
      <c r="BJ294" s="169"/>
      <c r="BK294" s="169"/>
      <c r="BL294" s="169"/>
      <c r="BM294" s="169"/>
      <c r="BN294" s="169"/>
      <c r="BO294" s="169"/>
      <c r="BP294" s="169"/>
      <c r="BQ294" s="169"/>
      <c r="BR294" s="169"/>
      <c r="BS294" s="169"/>
      <c r="BT294" s="169"/>
      <c r="BU294" s="169"/>
      <c r="BV294" s="169"/>
      <c r="BW294" s="169"/>
      <c r="BX294" s="169"/>
      <c r="BY294" s="169"/>
      <c r="BZ294" s="169"/>
      <c r="CA294" s="169"/>
      <c r="CB294" s="169"/>
      <c r="CC294" s="169"/>
      <c r="CD294" s="169"/>
      <c r="CE294" s="169"/>
      <c r="CF294" s="169"/>
      <c r="CG294" s="169"/>
      <c r="CH294" s="169"/>
      <c r="CI294" s="169"/>
      <c r="CJ294" s="169"/>
      <c r="CK294" s="169"/>
      <c r="CL294" s="169"/>
      <c r="CM294" s="169"/>
      <c r="CN294" s="169"/>
      <c r="CO294" s="169"/>
      <c r="CP294" s="169"/>
      <c r="CQ294" s="169"/>
      <c r="CR294" s="169"/>
      <c r="CS294" s="169"/>
      <c r="CT294" s="169"/>
      <c r="CU294" s="169"/>
      <c r="CV294" s="169"/>
      <c r="CW294" s="169"/>
      <c r="CX294" s="169"/>
      <c r="CY294" s="169"/>
      <c r="CZ294" s="169"/>
      <c r="DA294" s="169"/>
      <c r="DB294" s="169"/>
      <c r="DC294" s="169"/>
      <c r="DD294" s="169"/>
      <c r="DE294" s="169"/>
      <c r="DF294" s="169"/>
      <c r="DG294" s="169"/>
      <c r="DH294" s="169"/>
      <c r="DI294" s="169"/>
      <c r="DJ294" s="169"/>
      <c r="DK294" s="169"/>
      <c r="DL294" s="169"/>
      <c r="DM294" s="169"/>
      <c r="DN294" s="169"/>
      <c r="DO294" s="169"/>
      <c r="DP294" s="169"/>
      <c r="DQ294" s="169"/>
      <c r="DR294" s="169"/>
      <c r="DS294" s="169"/>
      <c r="DT294" s="169"/>
      <c r="DU294" s="169"/>
      <c r="DV294" s="169"/>
      <c r="DW294" s="169"/>
      <c r="DX294" s="169"/>
      <c r="DY294" s="169"/>
      <c r="DZ294" s="169"/>
      <c r="EA294" s="169"/>
      <c r="EB294" s="169"/>
      <c r="EC294" s="169"/>
      <c r="ED294" s="169"/>
      <c r="EE294" s="169"/>
      <c r="EF294" s="169"/>
      <c r="EG294" s="169"/>
      <c r="EH294" s="169"/>
      <c r="EI294" s="169"/>
      <c r="EJ294" s="169"/>
      <c r="EK294" s="169"/>
      <c r="EL294" s="169"/>
      <c r="EM294" s="169"/>
      <c r="EN294" s="169"/>
    </row>
    <row r="295" spans="3:144" x14ac:dyDescent="0.2">
      <c r="C295" s="169"/>
      <c r="D295" s="169"/>
      <c r="E295" s="169"/>
      <c r="F295" s="169"/>
      <c r="G295" s="169"/>
      <c r="H295" s="169"/>
      <c r="I295" s="169"/>
      <c r="J295" s="169"/>
      <c r="K295" s="169"/>
      <c r="L295" s="169"/>
      <c r="M295" s="169"/>
      <c r="N295" s="169"/>
      <c r="O295" s="169"/>
      <c r="P295" s="169"/>
      <c r="Q295" s="169"/>
      <c r="R295" s="169"/>
      <c r="S295" s="169"/>
      <c r="T295" s="169"/>
      <c r="U295" s="169"/>
      <c r="V295" s="169"/>
      <c r="W295" s="169"/>
      <c r="X295" s="169"/>
      <c r="Y295" s="169"/>
      <c r="Z295" s="169"/>
      <c r="AA295" s="169"/>
      <c r="AB295" s="169"/>
      <c r="AC295" s="169"/>
      <c r="AD295" s="169"/>
      <c r="AE295" s="169"/>
      <c r="AF295" s="169"/>
      <c r="AG295" s="169"/>
      <c r="AH295" s="169"/>
      <c r="AI295" s="169"/>
      <c r="AJ295" s="169"/>
      <c r="AK295" s="169"/>
      <c r="AL295" s="169"/>
      <c r="AM295" s="169"/>
      <c r="AN295" s="169"/>
      <c r="AO295" s="169"/>
      <c r="AP295" s="169"/>
      <c r="AQ295" s="169"/>
      <c r="AR295" s="169"/>
      <c r="AS295" s="169"/>
      <c r="AT295" s="169"/>
      <c r="AU295" s="169"/>
      <c r="AV295" s="169"/>
      <c r="AW295" s="169"/>
      <c r="AX295" s="169"/>
      <c r="AY295" s="169"/>
      <c r="AZ295" s="169"/>
      <c r="BA295" s="169"/>
      <c r="BB295" s="169"/>
      <c r="BC295" s="169"/>
      <c r="BD295" s="169"/>
      <c r="BE295" s="169"/>
      <c r="BF295" s="169"/>
      <c r="BG295" s="169"/>
      <c r="BH295" s="169"/>
      <c r="BI295" s="169"/>
      <c r="BJ295" s="169"/>
      <c r="BK295" s="169"/>
      <c r="BL295" s="169"/>
      <c r="BM295" s="169"/>
      <c r="BN295" s="169"/>
      <c r="BO295" s="169"/>
      <c r="BP295" s="169"/>
      <c r="BQ295" s="169"/>
      <c r="BR295" s="169"/>
      <c r="BS295" s="169"/>
      <c r="BT295" s="169"/>
      <c r="BU295" s="169"/>
      <c r="BV295" s="169"/>
      <c r="BW295" s="169"/>
      <c r="BX295" s="169"/>
      <c r="BY295" s="169"/>
      <c r="BZ295" s="169"/>
      <c r="CA295" s="169"/>
      <c r="CB295" s="169"/>
      <c r="CC295" s="169"/>
      <c r="CD295" s="169"/>
      <c r="CE295" s="169"/>
      <c r="CF295" s="169"/>
      <c r="CG295" s="169"/>
      <c r="CH295" s="169"/>
      <c r="CI295" s="169"/>
      <c r="CJ295" s="169"/>
      <c r="CK295" s="169"/>
      <c r="CL295" s="169"/>
      <c r="CM295" s="169"/>
      <c r="CN295" s="169"/>
      <c r="CO295" s="169"/>
      <c r="CP295" s="169"/>
      <c r="CQ295" s="169"/>
      <c r="CR295" s="169"/>
      <c r="CS295" s="169"/>
      <c r="CT295" s="169"/>
      <c r="CU295" s="169"/>
      <c r="CV295" s="169"/>
      <c r="CW295" s="169"/>
      <c r="CX295" s="169"/>
      <c r="CY295" s="169"/>
      <c r="CZ295" s="169"/>
      <c r="DA295" s="169"/>
      <c r="DB295" s="169"/>
      <c r="DC295" s="169"/>
      <c r="DD295" s="169"/>
      <c r="DE295" s="169"/>
      <c r="DF295" s="169"/>
      <c r="DG295" s="169"/>
      <c r="DH295" s="169"/>
      <c r="DI295" s="169"/>
      <c r="DJ295" s="169"/>
      <c r="DK295" s="169"/>
      <c r="DL295" s="169"/>
      <c r="DM295" s="169"/>
      <c r="DN295" s="169"/>
      <c r="DO295" s="169"/>
      <c r="DP295" s="169"/>
      <c r="DQ295" s="169"/>
      <c r="DR295" s="169"/>
      <c r="DS295" s="169"/>
      <c r="DT295" s="169"/>
      <c r="DU295" s="169"/>
      <c r="DV295" s="169"/>
      <c r="DW295" s="169"/>
      <c r="DX295" s="169"/>
      <c r="DY295" s="169"/>
      <c r="DZ295" s="169"/>
      <c r="EA295" s="169"/>
      <c r="EB295" s="169"/>
      <c r="EC295" s="169"/>
      <c r="ED295" s="169"/>
      <c r="EE295" s="169"/>
      <c r="EF295" s="169"/>
      <c r="EG295" s="169"/>
      <c r="EH295" s="169"/>
      <c r="EI295" s="169"/>
      <c r="EJ295" s="169"/>
      <c r="EK295" s="169"/>
      <c r="EL295" s="169"/>
      <c r="EM295" s="169"/>
      <c r="EN295" s="169"/>
    </row>
    <row r="296" spans="3:144" x14ac:dyDescent="0.2">
      <c r="C296" s="169"/>
      <c r="D296" s="169"/>
      <c r="E296" s="169"/>
      <c r="F296" s="169"/>
      <c r="G296" s="169"/>
      <c r="H296" s="169"/>
      <c r="I296" s="169"/>
      <c r="J296" s="169"/>
      <c r="K296" s="169"/>
      <c r="L296" s="169"/>
      <c r="M296" s="169"/>
      <c r="N296" s="169"/>
      <c r="O296" s="169"/>
      <c r="P296" s="169"/>
      <c r="Q296" s="169"/>
      <c r="R296" s="169"/>
      <c r="S296" s="169"/>
      <c r="T296" s="169"/>
      <c r="U296" s="169"/>
      <c r="V296" s="169"/>
      <c r="W296" s="169"/>
      <c r="X296" s="169"/>
      <c r="Y296" s="169"/>
      <c r="Z296" s="169"/>
      <c r="AA296" s="169"/>
      <c r="AB296" s="169"/>
      <c r="AC296" s="169"/>
      <c r="AD296" s="169"/>
      <c r="AE296" s="169"/>
      <c r="AF296" s="169"/>
      <c r="AG296" s="169"/>
      <c r="AH296" s="169"/>
      <c r="AI296" s="169"/>
      <c r="AJ296" s="169"/>
      <c r="AK296" s="169"/>
      <c r="AL296" s="169"/>
      <c r="AM296" s="169"/>
      <c r="AN296" s="169"/>
      <c r="AO296" s="169"/>
      <c r="AP296" s="169"/>
      <c r="AQ296" s="169"/>
      <c r="AR296" s="169"/>
      <c r="AS296" s="169"/>
      <c r="AT296" s="169"/>
      <c r="AU296" s="169"/>
      <c r="AV296" s="169"/>
      <c r="AW296" s="169"/>
      <c r="AX296" s="169"/>
      <c r="AY296" s="169"/>
      <c r="AZ296" s="169"/>
      <c r="BA296" s="169"/>
      <c r="BB296" s="169"/>
      <c r="BC296" s="169"/>
      <c r="BD296" s="169"/>
      <c r="BE296" s="169"/>
      <c r="BF296" s="169"/>
      <c r="BG296" s="169"/>
      <c r="BH296" s="169"/>
      <c r="BI296" s="169"/>
      <c r="BJ296" s="169"/>
      <c r="BK296" s="169"/>
      <c r="BL296" s="169"/>
      <c r="BM296" s="169"/>
      <c r="BN296" s="169"/>
      <c r="BO296" s="169"/>
      <c r="BP296" s="169"/>
      <c r="BQ296" s="169"/>
      <c r="BR296" s="169"/>
      <c r="BS296" s="169"/>
      <c r="BT296" s="169"/>
      <c r="BU296" s="169"/>
      <c r="BV296" s="169"/>
      <c r="BW296" s="169"/>
      <c r="BX296" s="169"/>
      <c r="BY296" s="169"/>
      <c r="BZ296" s="169"/>
      <c r="CA296" s="169"/>
      <c r="CB296" s="169"/>
      <c r="CC296" s="169"/>
      <c r="CD296" s="169"/>
      <c r="CE296" s="169"/>
      <c r="CF296" s="169"/>
      <c r="CG296" s="169"/>
      <c r="CH296" s="169"/>
      <c r="CI296" s="169"/>
      <c r="CJ296" s="169"/>
      <c r="CK296" s="169"/>
      <c r="CL296" s="169"/>
      <c r="CM296" s="169"/>
      <c r="CN296" s="169"/>
      <c r="CO296" s="169"/>
      <c r="CP296" s="169"/>
      <c r="CQ296" s="169"/>
      <c r="CR296" s="169"/>
      <c r="CS296" s="169"/>
      <c r="CT296" s="169"/>
      <c r="CU296" s="169"/>
      <c r="CV296" s="169"/>
      <c r="CW296" s="169"/>
      <c r="CX296" s="169"/>
      <c r="CY296" s="169"/>
      <c r="CZ296" s="169"/>
      <c r="DA296" s="169"/>
      <c r="DB296" s="169"/>
      <c r="DC296" s="169"/>
      <c r="DD296" s="169"/>
      <c r="DE296" s="169"/>
      <c r="DF296" s="169"/>
      <c r="DG296" s="169"/>
      <c r="DH296" s="169"/>
      <c r="DI296" s="169"/>
      <c r="DJ296" s="169"/>
      <c r="DK296" s="169"/>
      <c r="DL296" s="169"/>
      <c r="DM296" s="169"/>
      <c r="DN296" s="169"/>
      <c r="DO296" s="169"/>
      <c r="DP296" s="169"/>
      <c r="DQ296" s="169"/>
      <c r="DR296" s="169"/>
      <c r="DS296" s="169"/>
      <c r="DT296" s="169"/>
      <c r="DU296" s="169"/>
      <c r="DV296" s="169"/>
      <c r="DW296" s="169"/>
      <c r="DX296" s="169"/>
      <c r="DY296" s="169"/>
      <c r="DZ296" s="169"/>
      <c r="EA296" s="169"/>
      <c r="EB296" s="169"/>
      <c r="EC296" s="169"/>
      <c r="ED296" s="169"/>
      <c r="EE296" s="169"/>
      <c r="EF296" s="169"/>
      <c r="EG296" s="169"/>
      <c r="EH296" s="169"/>
      <c r="EI296" s="169"/>
      <c r="EJ296" s="169"/>
      <c r="EK296" s="169"/>
      <c r="EL296" s="169"/>
      <c r="EM296" s="169"/>
      <c r="EN296" s="169"/>
    </row>
    <row r="297" spans="3:144" x14ac:dyDescent="0.2">
      <c r="C297" s="169"/>
      <c r="D297" s="169"/>
      <c r="E297" s="169"/>
      <c r="F297" s="169"/>
      <c r="G297" s="169"/>
      <c r="H297" s="169"/>
      <c r="I297" s="169"/>
      <c r="J297" s="169"/>
      <c r="K297" s="169"/>
      <c r="L297" s="169"/>
      <c r="M297" s="169"/>
      <c r="N297" s="169"/>
      <c r="O297" s="169"/>
      <c r="P297" s="169"/>
      <c r="Q297" s="169"/>
      <c r="R297" s="169"/>
      <c r="S297" s="169"/>
      <c r="T297" s="169"/>
      <c r="U297" s="169"/>
      <c r="V297" s="169"/>
      <c r="W297" s="169"/>
      <c r="X297" s="169"/>
      <c r="Y297" s="169"/>
      <c r="Z297" s="169"/>
      <c r="AA297" s="169"/>
      <c r="AB297" s="169"/>
      <c r="AC297" s="169"/>
      <c r="AD297" s="169"/>
      <c r="AE297" s="169"/>
      <c r="AF297" s="169"/>
      <c r="AG297" s="169"/>
      <c r="AH297" s="169"/>
      <c r="AI297" s="169"/>
      <c r="AJ297" s="169"/>
      <c r="AK297" s="169"/>
      <c r="AL297" s="169"/>
      <c r="AM297" s="169"/>
      <c r="AN297" s="169"/>
      <c r="AO297" s="169"/>
      <c r="AP297" s="169"/>
      <c r="AQ297" s="169"/>
      <c r="AR297" s="169"/>
      <c r="AS297" s="169"/>
      <c r="AT297" s="169"/>
      <c r="AU297" s="169"/>
      <c r="AV297" s="169"/>
      <c r="AW297" s="169"/>
      <c r="AX297" s="169"/>
      <c r="AY297" s="169"/>
      <c r="AZ297" s="169"/>
      <c r="BA297" s="169"/>
      <c r="BB297" s="169"/>
      <c r="BC297" s="169"/>
      <c r="BD297" s="169"/>
      <c r="BE297" s="169"/>
      <c r="BF297" s="169"/>
      <c r="BG297" s="169"/>
      <c r="BH297" s="169"/>
      <c r="BI297" s="169"/>
      <c r="BJ297" s="169"/>
      <c r="BK297" s="169"/>
      <c r="BL297" s="169"/>
      <c r="BM297" s="169"/>
      <c r="BN297" s="169"/>
      <c r="BO297" s="169"/>
      <c r="BP297" s="169"/>
      <c r="BQ297" s="169"/>
      <c r="BR297" s="169"/>
      <c r="BS297" s="169"/>
      <c r="BT297" s="169"/>
      <c r="BU297" s="169"/>
      <c r="BV297" s="169"/>
      <c r="BW297" s="169"/>
      <c r="BX297" s="169"/>
      <c r="BY297" s="169"/>
      <c r="BZ297" s="169"/>
      <c r="CA297" s="169"/>
      <c r="CB297" s="169"/>
      <c r="CC297" s="169"/>
      <c r="CD297" s="169"/>
      <c r="CE297" s="169"/>
      <c r="CF297" s="169"/>
      <c r="CG297" s="169"/>
      <c r="CH297" s="169"/>
      <c r="CI297" s="169"/>
      <c r="CJ297" s="169"/>
      <c r="CK297" s="169"/>
      <c r="CL297" s="169"/>
      <c r="CM297" s="169"/>
      <c r="CN297" s="169"/>
      <c r="CO297" s="169"/>
      <c r="CP297" s="169"/>
      <c r="CQ297" s="169"/>
      <c r="CR297" s="169"/>
      <c r="CS297" s="169"/>
      <c r="CT297" s="169"/>
      <c r="CU297" s="169"/>
      <c r="CV297" s="169"/>
      <c r="CW297" s="169"/>
      <c r="CX297" s="169"/>
      <c r="CY297" s="169"/>
      <c r="CZ297" s="169"/>
      <c r="DA297" s="169"/>
      <c r="DB297" s="169"/>
      <c r="DC297" s="169"/>
      <c r="DD297" s="169"/>
      <c r="DE297" s="169"/>
      <c r="DF297" s="169"/>
      <c r="DG297" s="169"/>
      <c r="DH297" s="169"/>
      <c r="DI297" s="169"/>
      <c r="DJ297" s="169"/>
      <c r="DK297" s="169"/>
      <c r="DL297" s="169"/>
      <c r="DM297" s="169"/>
      <c r="DN297" s="169"/>
      <c r="DO297" s="169"/>
      <c r="DP297" s="169"/>
      <c r="DQ297" s="169"/>
      <c r="DR297" s="169"/>
      <c r="DS297" s="169"/>
      <c r="DT297" s="169"/>
      <c r="DU297" s="169"/>
      <c r="DV297" s="169"/>
      <c r="DW297" s="169"/>
      <c r="DX297" s="169"/>
      <c r="DY297" s="169"/>
      <c r="DZ297" s="169"/>
      <c r="EA297" s="169"/>
      <c r="EB297" s="169"/>
      <c r="EC297" s="169"/>
      <c r="ED297" s="169"/>
      <c r="EE297" s="169"/>
      <c r="EF297" s="169"/>
      <c r="EG297" s="169"/>
      <c r="EH297" s="169"/>
      <c r="EI297" s="169"/>
      <c r="EJ297" s="169"/>
      <c r="EK297" s="169"/>
      <c r="EL297" s="169"/>
      <c r="EM297" s="169"/>
      <c r="EN297" s="169"/>
    </row>
    <row r="298" spans="3:144" x14ac:dyDescent="0.2">
      <c r="C298" s="169"/>
      <c r="D298" s="169"/>
      <c r="E298" s="169"/>
      <c r="F298" s="169"/>
      <c r="G298" s="169"/>
      <c r="H298" s="169"/>
      <c r="I298" s="169"/>
      <c r="J298" s="169"/>
      <c r="K298" s="169"/>
      <c r="L298" s="169"/>
      <c r="M298" s="169"/>
      <c r="N298" s="169"/>
      <c r="O298" s="169"/>
      <c r="P298" s="169"/>
      <c r="Q298" s="169"/>
      <c r="R298" s="169"/>
      <c r="S298" s="169"/>
      <c r="T298" s="169"/>
      <c r="U298" s="169"/>
      <c r="V298" s="169"/>
      <c r="W298" s="169"/>
      <c r="X298" s="169"/>
      <c r="Y298" s="169"/>
      <c r="Z298" s="169"/>
      <c r="AA298" s="169"/>
      <c r="AB298" s="169"/>
      <c r="AC298" s="169"/>
      <c r="AD298" s="169"/>
      <c r="AE298" s="169"/>
      <c r="AF298" s="169"/>
      <c r="AG298" s="169"/>
      <c r="AH298" s="169"/>
      <c r="AI298" s="169"/>
      <c r="AJ298" s="169"/>
      <c r="AK298" s="169"/>
      <c r="AL298" s="169"/>
      <c r="AM298" s="169"/>
      <c r="AN298" s="169"/>
      <c r="AO298" s="169"/>
      <c r="AP298" s="169"/>
      <c r="AQ298" s="169"/>
      <c r="AR298" s="169"/>
      <c r="AS298" s="169"/>
      <c r="AT298" s="169"/>
      <c r="AU298" s="169"/>
      <c r="AV298" s="169"/>
      <c r="AW298" s="169"/>
      <c r="AX298" s="169"/>
      <c r="AY298" s="169"/>
      <c r="AZ298" s="169"/>
      <c r="BA298" s="169"/>
      <c r="BB298" s="169"/>
      <c r="BC298" s="169"/>
      <c r="BD298" s="169"/>
      <c r="BE298" s="169"/>
      <c r="BF298" s="169"/>
      <c r="BG298" s="169"/>
      <c r="BH298" s="169"/>
      <c r="BI298" s="169"/>
      <c r="BJ298" s="169"/>
      <c r="BK298" s="169"/>
      <c r="BL298" s="169"/>
      <c r="BM298" s="169"/>
      <c r="BN298" s="169"/>
      <c r="BO298" s="169"/>
      <c r="BP298" s="169"/>
      <c r="BQ298" s="169"/>
      <c r="BR298" s="169"/>
      <c r="BS298" s="169"/>
      <c r="BT298" s="169"/>
      <c r="BU298" s="169"/>
      <c r="BV298" s="169"/>
      <c r="BW298" s="169"/>
      <c r="BX298" s="169"/>
      <c r="BY298" s="169"/>
      <c r="BZ298" s="169"/>
      <c r="CA298" s="169"/>
      <c r="CB298" s="169"/>
      <c r="CC298" s="169"/>
      <c r="CD298" s="169"/>
      <c r="CE298" s="169"/>
      <c r="CF298" s="169"/>
      <c r="CG298" s="169"/>
      <c r="CH298" s="169"/>
      <c r="CI298" s="169"/>
      <c r="CJ298" s="169"/>
      <c r="CK298" s="169"/>
      <c r="CL298" s="169"/>
      <c r="CM298" s="169"/>
      <c r="CN298" s="169"/>
      <c r="CO298" s="169"/>
      <c r="CP298" s="169"/>
      <c r="CQ298" s="169"/>
      <c r="CR298" s="169"/>
      <c r="CS298" s="169"/>
      <c r="CT298" s="169"/>
      <c r="CU298" s="169"/>
      <c r="CV298" s="169"/>
      <c r="CW298" s="169"/>
      <c r="CX298" s="169"/>
      <c r="CY298" s="169"/>
      <c r="CZ298" s="169"/>
      <c r="DA298" s="169"/>
      <c r="DB298" s="169"/>
      <c r="DC298" s="169"/>
      <c r="DD298" s="169"/>
      <c r="DE298" s="169"/>
      <c r="DF298" s="169"/>
      <c r="DG298" s="169"/>
      <c r="DH298" s="169"/>
      <c r="DI298" s="169"/>
      <c r="DJ298" s="169"/>
      <c r="DK298" s="169"/>
      <c r="DL298" s="169"/>
      <c r="DM298" s="169"/>
      <c r="DN298" s="169"/>
      <c r="DO298" s="169"/>
      <c r="DP298" s="169"/>
      <c r="DQ298" s="169"/>
      <c r="DR298" s="169"/>
      <c r="DS298" s="169"/>
      <c r="DT298" s="169"/>
      <c r="DU298" s="169"/>
      <c r="DV298" s="169"/>
      <c r="DW298" s="169"/>
      <c r="DX298" s="169"/>
      <c r="DY298" s="169"/>
      <c r="DZ298" s="169"/>
      <c r="EA298" s="169"/>
      <c r="EB298" s="169"/>
      <c r="EC298" s="169"/>
      <c r="ED298" s="169"/>
      <c r="EE298" s="169"/>
      <c r="EF298" s="169"/>
      <c r="EG298" s="169"/>
      <c r="EH298" s="169"/>
      <c r="EI298" s="169"/>
      <c r="EJ298" s="169"/>
      <c r="EK298" s="169"/>
      <c r="EL298" s="169"/>
      <c r="EM298" s="169"/>
      <c r="EN298" s="169"/>
    </row>
    <row r="299" spans="3:144" x14ac:dyDescent="0.2">
      <c r="C299" s="169"/>
      <c r="D299" s="169"/>
      <c r="E299" s="169"/>
      <c r="F299" s="169"/>
      <c r="G299" s="169"/>
      <c r="H299" s="169"/>
      <c r="I299" s="169"/>
      <c r="J299" s="169"/>
      <c r="K299" s="169"/>
      <c r="L299" s="169"/>
      <c r="M299" s="169"/>
      <c r="N299" s="169"/>
      <c r="O299" s="169"/>
      <c r="P299" s="169"/>
      <c r="Q299" s="169"/>
      <c r="R299" s="169"/>
      <c r="S299" s="169"/>
      <c r="T299" s="169"/>
      <c r="U299" s="169"/>
      <c r="V299" s="169"/>
      <c r="W299" s="169"/>
      <c r="X299" s="169"/>
      <c r="Y299" s="169"/>
      <c r="Z299" s="169"/>
      <c r="AA299" s="169"/>
      <c r="AB299" s="169"/>
      <c r="AC299" s="169"/>
      <c r="AD299" s="169"/>
      <c r="AE299" s="169"/>
      <c r="AF299" s="169"/>
      <c r="AG299" s="169"/>
      <c r="AH299" s="169"/>
      <c r="AI299" s="169"/>
      <c r="AJ299" s="169"/>
      <c r="AK299" s="169"/>
      <c r="AL299" s="169"/>
      <c r="AM299" s="169"/>
      <c r="AN299" s="169"/>
      <c r="AO299" s="169"/>
      <c r="AP299" s="169"/>
      <c r="AQ299" s="169"/>
      <c r="AR299" s="169"/>
      <c r="AS299" s="169"/>
      <c r="AT299" s="169"/>
      <c r="AU299" s="169"/>
      <c r="AV299" s="169"/>
      <c r="AW299" s="169"/>
      <c r="AX299" s="169"/>
      <c r="AY299" s="169"/>
      <c r="AZ299" s="169"/>
      <c r="BA299" s="169"/>
      <c r="BB299" s="169"/>
      <c r="BC299" s="169"/>
      <c r="BD299" s="169"/>
      <c r="BE299" s="169"/>
      <c r="BF299" s="169"/>
      <c r="BG299" s="169"/>
      <c r="BH299" s="169"/>
      <c r="BI299" s="169"/>
      <c r="BJ299" s="169"/>
      <c r="BK299" s="169"/>
      <c r="BL299" s="169"/>
      <c r="BM299" s="169"/>
      <c r="BN299" s="169"/>
      <c r="BO299" s="169"/>
      <c r="BP299" s="169"/>
      <c r="BQ299" s="169"/>
      <c r="BR299" s="169"/>
      <c r="BS299" s="169"/>
      <c r="BT299" s="169"/>
      <c r="BU299" s="169"/>
      <c r="BV299" s="169"/>
      <c r="BW299" s="169"/>
      <c r="BX299" s="169"/>
      <c r="BY299" s="169"/>
      <c r="BZ299" s="169"/>
      <c r="CA299" s="169"/>
      <c r="CB299" s="169"/>
      <c r="CC299" s="169"/>
      <c r="CD299" s="169"/>
      <c r="CE299" s="169"/>
      <c r="CF299" s="169"/>
      <c r="CG299" s="169"/>
      <c r="CH299" s="169"/>
      <c r="CI299" s="169"/>
      <c r="CJ299" s="169"/>
      <c r="CK299" s="169"/>
      <c r="CL299" s="169"/>
      <c r="CM299" s="169"/>
      <c r="CN299" s="169"/>
      <c r="CO299" s="169"/>
      <c r="CP299" s="169"/>
      <c r="CQ299" s="169"/>
      <c r="CR299" s="169"/>
      <c r="CS299" s="169"/>
      <c r="CT299" s="169"/>
      <c r="CU299" s="169"/>
      <c r="CV299" s="169"/>
      <c r="CW299" s="169"/>
      <c r="CX299" s="169"/>
      <c r="CY299" s="169"/>
      <c r="CZ299" s="169"/>
      <c r="DA299" s="169"/>
      <c r="DB299" s="169"/>
      <c r="DC299" s="169"/>
      <c r="DD299" s="169"/>
      <c r="DE299" s="169"/>
      <c r="DF299" s="169"/>
      <c r="DG299" s="169"/>
      <c r="DH299" s="169"/>
      <c r="DI299" s="169"/>
      <c r="DJ299" s="169"/>
      <c r="DK299" s="169"/>
      <c r="DL299" s="169"/>
      <c r="DM299" s="169"/>
      <c r="DN299" s="169"/>
      <c r="DO299" s="169"/>
      <c r="DP299" s="169"/>
      <c r="DQ299" s="169"/>
      <c r="DR299" s="169"/>
      <c r="DS299" s="169"/>
      <c r="DT299" s="169"/>
      <c r="DU299" s="169"/>
      <c r="DV299" s="169"/>
      <c r="DW299" s="169"/>
      <c r="DX299" s="169"/>
      <c r="DY299" s="169"/>
      <c r="DZ299" s="169"/>
      <c r="EA299" s="169"/>
      <c r="EB299" s="169"/>
      <c r="EC299" s="169"/>
      <c r="ED299" s="169"/>
      <c r="EE299" s="169"/>
      <c r="EF299" s="169"/>
      <c r="EG299" s="169"/>
      <c r="EH299" s="169"/>
      <c r="EI299" s="169"/>
      <c r="EJ299" s="169"/>
      <c r="EK299" s="169"/>
      <c r="EL299" s="169"/>
      <c r="EM299" s="169"/>
      <c r="EN299" s="169"/>
    </row>
    <row r="300" spans="3:144" x14ac:dyDescent="0.2">
      <c r="C300" s="169"/>
      <c r="D300" s="169"/>
      <c r="E300" s="169"/>
      <c r="F300" s="169"/>
      <c r="G300" s="169"/>
      <c r="H300" s="169"/>
      <c r="I300" s="169"/>
      <c r="J300" s="169"/>
      <c r="K300" s="169"/>
      <c r="L300" s="169"/>
      <c r="M300" s="169"/>
      <c r="N300" s="169"/>
      <c r="O300" s="169"/>
      <c r="P300" s="169"/>
      <c r="Q300" s="169"/>
      <c r="R300" s="169"/>
      <c r="S300" s="169"/>
      <c r="T300" s="169"/>
      <c r="U300" s="169"/>
      <c r="V300" s="169"/>
      <c r="W300" s="169"/>
      <c r="X300" s="169"/>
      <c r="Y300" s="169"/>
      <c r="Z300" s="169"/>
      <c r="AA300" s="169"/>
      <c r="AB300" s="169"/>
      <c r="AC300" s="169"/>
      <c r="AD300" s="169"/>
      <c r="AE300" s="169"/>
      <c r="AF300" s="169"/>
      <c r="AG300" s="169"/>
      <c r="AH300" s="169"/>
      <c r="AI300" s="169"/>
      <c r="AJ300" s="169"/>
      <c r="AK300" s="169"/>
      <c r="AL300" s="169"/>
      <c r="AM300" s="169"/>
      <c r="AN300" s="169"/>
      <c r="AO300" s="169"/>
      <c r="AP300" s="169"/>
      <c r="AQ300" s="169"/>
      <c r="AR300" s="169"/>
      <c r="AS300" s="169"/>
      <c r="AT300" s="169"/>
      <c r="AU300" s="169"/>
      <c r="AV300" s="169"/>
      <c r="AW300" s="169"/>
      <c r="AX300" s="169"/>
      <c r="AY300" s="169"/>
      <c r="AZ300" s="169"/>
      <c r="BA300" s="169"/>
      <c r="BB300" s="169"/>
      <c r="BC300" s="169"/>
      <c r="BD300" s="169"/>
      <c r="BE300" s="169"/>
      <c r="BF300" s="169"/>
      <c r="BG300" s="169"/>
      <c r="BH300" s="169"/>
      <c r="BI300" s="169"/>
      <c r="BJ300" s="169"/>
      <c r="BK300" s="169"/>
      <c r="BL300" s="169"/>
      <c r="BM300" s="169"/>
      <c r="BN300" s="169"/>
      <c r="BO300" s="169"/>
      <c r="BP300" s="169"/>
      <c r="BQ300" s="169"/>
      <c r="BR300" s="169"/>
      <c r="BS300" s="169"/>
      <c r="BT300" s="169"/>
      <c r="BU300" s="169"/>
      <c r="BV300" s="169"/>
      <c r="BW300" s="169"/>
      <c r="BX300" s="169"/>
      <c r="BY300" s="169"/>
      <c r="BZ300" s="169"/>
      <c r="CA300" s="169"/>
      <c r="CB300" s="169"/>
      <c r="CC300" s="169"/>
      <c r="CD300" s="169"/>
      <c r="CE300" s="169"/>
      <c r="CF300" s="169"/>
      <c r="CG300" s="169"/>
      <c r="CH300" s="169"/>
      <c r="CI300" s="169"/>
      <c r="CJ300" s="169"/>
      <c r="CK300" s="169"/>
      <c r="CL300" s="169"/>
      <c r="CM300" s="169"/>
      <c r="CN300" s="169"/>
      <c r="CO300" s="169"/>
      <c r="CP300" s="169"/>
      <c r="CQ300" s="169"/>
      <c r="CR300" s="169"/>
      <c r="CS300" s="169"/>
      <c r="CT300" s="169"/>
      <c r="CU300" s="169"/>
      <c r="CV300" s="169"/>
      <c r="CW300" s="169"/>
      <c r="CX300" s="169"/>
      <c r="CY300" s="169"/>
      <c r="CZ300" s="169"/>
      <c r="DA300" s="169"/>
      <c r="DB300" s="169"/>
      <c r="DC300" s="169"/>
      <c r="DD300" s="169"/>
      <c r="DE300" s="169"/>
      <c r="DF300" s="169"/>
      <c r="DG300" s="169"/>
      <c r="DH300" s="169"/>
      <c r="DI300" s="169"/>
      <c r="DJ300" s="169"/>
      <c r="DK300" s="169"/>
      <c r="DL300" s="169"/>
      <c r="DM300" s="169"/>
      <c r="DN300" s="169"/>
      <c r="DO300" s="169"/>
      <c r="DP300" s="169"/>
      <c r="DQ300" s="169"/>
      <c r="DR300" s="169"/>
      <c r="DS300" s="169"/>
      <c r="DT300" s="169"/>
      <c r="DU300" s="169"/>
      <c r="DV300" s="169"/>
      <c r="DW300" s="169"/>
      <c r="DX300" s="169"/>
      <c r="DY300" s="169"/>
      <c r="DZ300" s="169"/>
      <c r="EA300" s="169"/>
      <c r="EB300" s="169"/>
      <c r="EC300" s="169"/>
      <c r="ED300" s="169"/>
      <c r="EE300" s="169"/>
      <c r="EF300" s="169"/>
      <c r="EG300" s="169"/>
      <c r="EH300" s="169"/>
      <c r="EI300" s="169"/>
      <c r="EJ300" s="169"/>
      <c r="EK300" s="169"/>
      <c r="EL300" s="169"/>
      <c r="EM300" s="169"/>
      <c r="EN300" s="169"/>
    </row>
    <row r="301" spans="3:144" x14ac:dyDescent="0.2">
      <c r="C301" s="169"/>
      <c r="D301" s="169"/>
      <c r="E301" s="169"/>
      <c r="F301" s="169"/>
      <c r="G301" s="169"/>
      <c r="H301" s="169"/>
      <c r="I301" s="169"/>
      <c r="J301" s="169"/>
      <c r="K301" s="169"/>
      <c r="L301" s="169"/>
      <c r="M301" s="169"/>
      <c r="N301" s="169"/>
      <c r="O301" s="169"/>
      <c r="P301" s="169"/>
      <c r="Q301" s="169"/>
      <c r="R301" s="169"/>
      <c r="S301" s="169"/>
      <c r="T301" s="169"/>
      <c r="U301" s="169"/>
      <c r="V301" s="169"/>
      <c r="W301" s="169"/>
      <c r="X301" s="169"/>
      <c r="Y301" s="169"/>
      <c r="Z301" s="169"/>
      <c r="AA301" s="169"/>
      <c r="AB301" s="169"/>
      <c r="AC301" s="169"/>
      <c r="AD301" s="169"/>
      <c r="AE301" s="169"/>
      <c r="AF301" s="169"/>
      <c r="AG301" s="169"/>
      <c r="AH301" s="169"/>
      <c r="AI301" s="169"/>
      <c r="AJ301" s="169"/>
      <c r="AK301" s="169"/>
      <c r="AL301" s="169"/>
      <c r="AM301" s="169"/>
      <c r="AN301" s="169"/>
      <c r="AO301" s="169"/>
      <c r="AP301" s="169"/>
      <c r="AQ301" s="169"/>
      <c r="AR301" s="169"/>
      <c r="AS301" s="169"/>
      <c r="AT301" s="169"/>
      <c r="AU301" s="169"/>
      <c r="AV301" s="169"/>
      <c r="AW301" s="169"/>
      <c r="AX301" s="169"/>
      <c r="AY301" s="169"/>
      <c r="AZ301" s="169"/>
      <c r="BA301" s="169"/>
      <c r="BB301" s="169"/>
      <c r="BC301" s="169"/>
      <c r="BD301" s="169"/>
      <c r="BE301" s="169"/>
      <c r="BF301" s="169"/>
      <c r="BG301" s="169"/>
      <c r="BH301" s="169"/>
      <c r="BI301" s="169"/>
      <c r="BJ301" s="169"/>
      <c r="BK301" s="169"/>
      <c r="BL301" s="169"/>
      <c r="BM301" s="169"/>
      <c r="BN301" s="169"/>
      <c r="BO301" s="169"/>
      <c r="BP301" s="169"/>
      <c r="BQ301" s="169"/>
      <c r="BR301" s="169"/>
      <c r="BS301" s="169"/>
      <c r="BT301" s="169"/>
      <c r="BU301" s="169"/>
      <c r="BV301" s="169"/>
      <c r="BW301" s="169"/>
      <c r="BX301" s="169"/>
      <c r="BY301" s="169"/>
      <c r="BZ301" s="169"/>
      <c r="CA301" s="169"/>
      <c r="CB301" s="169"/>
      <c r="CC301" s="169"/>
      <c r="CD301" s="169"/>
      <c r="CE301" s="169"/>
      <c r="CF301" s="169"/>
      <c r="CG301" s="169"/>
      <c r="CH301" s="169"/>
      <c r="CI301" s="169"/>
      <c r="CJ301" s="169"/>
      <c r="CK301" s="169"/>
      <c r="CL301" s="169"/>
      <c r="CM301" s="169"/>
      <c r="CN301" s="169"/>
      <c r="CO301" s="169"/>
      <c r="CP301" s="169"/>
      <c r="CQ301" s="169"/>
      <c r="CR301" s="169"/>
      <c r="CS301" s="169"/>
      <c r="CT301" s="169"/>
      <c r="CU301" s="169"/>
      <c r="CV301" s="169"/>
      <c r="CW301" s="169"/>
      <c r="CX301" s="169"/>
      <c r="CY301" s="169"/>
      <c r="CZ301" s="169"/>
      <c r="DA301" s="169"/>
      <c r="DB301" s="169"/>
      <c r="DC301" s="169"/>
      <c r="DD301" s="169"/>
      <c r="DE301" s="169"/>
      <c r="DF301" s="169"/>
      <c r="DG301" s="169"/>
      <c r="DH301" s="169"/>
      <c r="DI301" s="169"/>
      <c r="DJ301" s="169"/>
      <c r="DK301" s="169"/>
      <c r="DL301" s="169"/>
      <c r="DM301" s="169"/>
      <c r="DN301" s="169"/>
      <c r="DO301" s="169"/>
      <c r="DP301" s="169"/>
      <c r="DQ301" s="169"/>
      <c r="DR301" s="169"/>
      <c r="DS301" s="169"/>
      <c r="DT301" s="169"/>
      <c r="DU301" s="169"/>
      <c r="DV301" s="169"/>
      <c r="DW301" s="169"/>
      <c r="DX301" s="169"/>
      <c r="DY301" s="169"/>
      <c r="DZ301" s="169"/>
      <c r="EA301" s="169"/>
      <c r="EB301" s="169"/>
      <c r="EC301" s="169"/>
      <c r="ED301" s="169"/>
      <c r="EE301" s="169"/>
      <c r="EF301" s="169"/>
      <c r="EG301" s="169"/>
      <c r="EH301" s="169"/>
      <c r="EI301" s="169"/>
      <c r="EJ301" s="169"/>
      <c r="EK301" s="169"/>
      <c r="EL301" s="169"/>
      <c r="EM301" s="169"/>
      <c r="EN301" s="169"/>
    </row>
    <row r="302" spans="3:144" x14ac:dyDescent="0.2">
      <c r="C302" s="169"/>
      <c r="D302" s="169"/>
      <c r="E302" s="169"/>
      <c r="F302" s="169"/>
      <c r="G302" s="169"/>
      <c r="H302" s="169"/>
      <c r="I302" s="169"/>
      <c r="J302" s="169"/>
      <c r="K302" s="169"/>
      <c r="L302" s="169"/>
      <c r="M302" s="169"/>
      <c r="N302" s="169"/>
      <c r="O302" s="169"/>
      <c r="P302" s="169"/>
      <c r="Q302" s="169"/>
      <c r="R302" s="169"/>
      <c r="S302" s="169"/>
      <c r="T302" s="169"/>
      <c r="U302" s="169"/>
      <c r="V302" s="169"/>
      <c r="W302" s="169"/>
      <c r="X302" s="169"/>
      <c r="Y302" s="169"/>
      <c r="Z302" s="169"/>
      <c r="AA302" s="169"/>
      <c r="AB302" s="169"/>
      <c r="AC302" s="169"/>
      <c r="AD302" s="169"/>
      <c r="AE302" s="169"/>
      <c r="AF302" s="169"/>
      <c r="AG302" s="169"/>
      <c r="AH302" s="169"/>
      <c r="AI302" s="169"/>
      <c r="AJ302" s="169"/>
      <c r="AK302" s="169"/>
      <c r="AL302" s="169"/>
      <c r="AM302" s="169"/>
      <c r="AN302" s="169"/>
      <c r="AO302" s="169"/>
      <c r="AP302" s="169"/>
      <c r="AQ302" s="169"/>
      <c r="AR302" s="169"/>
      <c r="AS302" s="169"/>
      <c r="AT302" s="169"/>
      <c r="AU302" s="169"/>
      <c r="AV302" s="169"/>
      <c r="AW302" s="169"/>
      <c r="AX302" s="169"/>
      <c r="AY302" s="169"/>
      <c r="AZ302" s="169"/>
      <c r="BA302" s="169"/>
      <c r="BB302" s="169"/>
      <c r="BC302" s="169"/>
      <c r="BD302" s="169"/>
      <c r="BE302" s="169"/>
      <c r="BF302" s="169"/>
      <c r="BG302" s="169"/>
      <c r="BH302" s="169"/>
      <c r="BI302" s="169"/>
      <c r="BJ302" s="169"/>
      <c r="BK302" s="169"/>
      <c r="BL302" s="169"/>
      <c r="BM302" s="169"/>
      <c r="BN302" s="169"/>
      <c r="BO302" s="169"/>
      <c r="BP302" s="169"/>
      <c r="BQ302" s="169"/>
      <c r="BR302" s="169"/>
      <c r="BS302" s="169"/>
      <c r="BT302" s="169"/>
      <c r="BU302" s="169"/>
      <c r="BV302" s="169"/>
      <c r="BW302" s="169"/>
      <c r="BX302" s="169"/>
      <c r="BY302" s="169"/>
      <c r="BZ302" s="169"/>
      <c r="CA302" s="169"/>
      <c r="CB302" s="169"/>
      <c r="CC302" s="169"/>
      <c r="CD302" s="169"/>
      <c r="CE302" s="169"/>
      <c r="CF302" s="169"/>
      <c r="CG302" s="169"/>
      <c r="CH302" s="169"/>
      <c r="CI302" s="169"/>
      <c r="CJ302" s="169"/>
      <c r="CK302" s="169"/>
      <c r="CL302" s="169"/>
      <c r="CM302" s="169"/>
      <c r="CN302" s="169"/>
      <c r="CO302" s="169"/>
      <c r="CP302" s="169"/>
      <c r="CQ302" s="169"/>
      <c r="CR302" s="169"/>
      <c r="CS302" s="169"/>
      <c r="CT302" s="169"/>
      <c r="CU302" s="169"/>
      <c r="CV302" s="169"/>
      <c r="CW302" s="169"/>
      <c r="CX302" s="169"/>
      <c r="CY302" s="169"/>
      <c r="CZ302" s="169"/>
      <c r="DA302" s="169"/>
      <c r="DB302" s="169"/>
      <c r="DC302" s="169"/>
      <c r="DD302" s="169"/>
      <c r="DE302" s="169"/>
      <c r="DF302" s="169"/>
      <c r="DG302" s="169"/>
      <c r="DH302" s="169"/>
      <c r="DI302" s="169"/>
      <c r="DJ302" s="169"/>
      <c r="DK302" s="169"/>
      <c r="DL302" s="169"/>
      <c r="DM302" s="169"/>
      <c r="DN302" s="169"/>
      <c r="DO302" s="169"/>
      <c r="DP302" s="169"/>
      <c r="DQ302" s="169"/>
      <c r="DR302" s="169"/>
      <c r="DS302" s="169"/>
      <c r="DT302" s="169"/>
      <c r="DU302" s="169"/>
      <c r="DV302" s="169"/>
      <c r="DW302" s="169"/>
      <c r="DX302" s="169"/>
      <c r="DY302" s="169"/>
      <c r="DZ302" s="169"/>
      <c r="EA302" s="169"/>
      <c r="EB302" s="169"/>
      <c r="EC302" s="169"/>
      <c r="ED302" s="169"/>
      <c r="EE302" s="169"/>
      <c r="EF302" s="169"/>
      <c r="EG302" s="169"/>
      <c r="EH302" s="169"/>
      <c r="EI302" s="169"/>
      <c r="EJ302" s="169"/>
      <c r="EK302" s="169"/>
      <c r="EL302" s="169"/>
      <c r="EM302" s="169"/>
      <c r="EN302" s="169"/>
    </row>
    <row r="303" spans="3:144" x14ac:dyDescent="0.2">
      <c r="C303" s="169"/>
      <c r="D303" s="169"/>
      <c r="E303" s="169"/>
      <c r="F303" s="169"/>
      <c r="G303" s="169"/>
      <c r="H303" s="169"/>
      <c r="I303" s="169"/>
      <c r="J303" s="169"/>
      <c r="K303" s="169"/>
      <c r="L303" s="169"/>
      <c r="M303" s="169"/>
      <c r="N303" s="169"/>
      <c r="O303" s="169"/>
      <c r="P303" s="169"/>
      <c r="Q303" s="169"/>
      <c r="R303" s="169"/>
      <c r="S303" s="169"/>
      <c r="T303" s="169"/>
      <c r="U303" s="169"/>
      <c r="V303" s="169"/>
      <c r="W303" s="169"/>
      <c r="X303" s="169"/>
      <c r="Y303" s="169"/>
      <c r="Z303" s="169"/>
      <c r="AA303" s="169"/>
      <c r="AB303" s="169"/>
      <c r="AC303" s="169"/>
      <c r="AD303" s="169"/>
      <c r="AE303" s="169"/>
      <c r="AF303" s="169"/>
      <c r="AG303" s="169"/>
      <c r="AH303" s="169"/>
      <c r="AI303" s="169"/>
      <c r="AJ303" s="169"/>
      <c r="AK303" s="169"/>
      <c r="AL303" s="169"/>
      <c r="AM303" s="169"/>
      <c r="AN303" s="169"/>
      <c r="AO303" s="169"/>
      <c r="AP303" s="169"/>
      <c r="AQ303" s="169"/>
      <c r="AR303" s="169"/>
      <c r="AS303" s="169"/>
      <c r="AT303" s="169"/>
      <c r="AU303" s="169"/>
      <c r="AV303" s="169"/>
      <c r="AW303" s="169"/>
      <c r="AX303" s="169"/>
      <c r="AY303" s="169"/>
      <c r="AZ303" s="169"/>
      <c r="BA303" s="169"/>
      <c r="BB303" s="169"/>
      <c r="BC303" s="169"/>
      <c r="BD303" s="169"/>
      <c r="BE303" s="169"/>
      <c r="BF303" s="169"/>
      <c r="BG303" s="169"/>
      <c r="BH303" s="169"/>
      <c r="BI303" s="169"/>
      <c r="BJ303" s="169"/>
      <c r="BK303" s="169"/>
      <c r="BL303" s="169"/>
      <c r="BM303" s="169"/>
      <c r="BN303" s="169"/>
      <c r="BO303" s="169"/>
      <c r="BP303" s="169"/>
      <c r="BQ303" s="169"/>
      <c r="BR303" s="169"/>
      <c r="BS303" s="169"/>
      <c r="BT303" s="169"/>
      <c r="BU303" s="169"/>
      <c r="BV303" s="169"/>
      <c r="BW303" s="169"/>
      <c r="BX303" s="169"/>
      <c r="BY303" s="169"/>
      <c r="BZ303" s="169"/>
      <c r="CA303" s="169"/>
      <c r="CB303" s="169"/>
      <c r="CC303" s="169"/>
      <c r="CD303" s="169"/>
      <c r="CE303" s="169"/>
      <c r="CF303" s="169"/>
      <c r="CG303" s="169"/>
      <c r="CH303" s="169"/>
      <c r="CI303" s="169"/>
      <c r="CJ303" s="169"/>
      <c r="CK303" s="169"/>
      <c r="CL303" s="169"/>
      <c r="CM303" s="169"/>
      <c r="CN303" s="169"/>
      <c r="CO303" s="169"/>
      <c r="CP303" s="169"/>
      <c r="CQ303" s="169"/>
      <c r="CR303" s="169"/>
      <c r="CS303" s="169"/>
      <c r="CT303" s="169"/>
      <c r="CU303" s="169"/>
      <c r="CV303" s="169"/>
      <c r="CW303" s="169"/>
      <c r="CX303" s="169"/>
      <c r="CY303" s="169"/>
      <c r="CZ303" s="169"/>
      <c r="DA303" s="169"/>
      <c r="DB303" s="169"/>
      <c r="DC303" s="169"/>
      <c r="DD303" s="169"/>
      <c r="DE303" s="169"/>
      <c r="DF303" s="169"/>
      <c r="DG303" s="169"/>
      <c r="DH303" s="169"/>
      <c r="DI303" s="169"/>
      <c r="DJ303" s="169"/>
      <c r="DK303" s="169"/>
      <c r="DL303" s="169"/>
      <c r="DM303" s="169"/>
      <c r="DN303" s="169"/>
      <c r="DO303" s="169"/>
      <c r="DP303" s="169"/>
      <c r="DQ303" s="169"/>
      <c r="DR303" s="169"/>
      <c r="DS303" s="169"/>
      <c r="DT303" s="169"/>
      <c r="DU303" s="169"/>
      <c r="DV303" s="169"/>
      <c r="DW303" s="169"/>
      <c r="DX303" s="169"/>
      <c r="DY303" s="169"/>
      <c r="DZ303" s="169"/>
      <c r="EA303" s="169"/>
      <c r="EB303" s="169"/>
      <c r="EC303" s="169"/>
      <c r="ED303" s="169"/>
      <c r="EE303" s="169"/>
      <c r="EF303" s="169"/>
      <c r="EG303" s="169"/>
      <c r="EH303" s="169"/>
      <c r="EI303" s="169"/>
      <c r="EJ303" s="169"/>
      <c r="EK303" s="169"/>
      <c r="EL303" s="169"/>
      <c r="EM303" s="169"/>
      <c r="EN303" s="169"/>
    </row>
    <row r="304" spans="3:144" x14ac:dyDescent="0.2">
      <c r="C304" s="169"/>
      <c r="D304" s="169"/>
      <c r="E304" s="169"/>
      <c r="F304" s="169"/>
      <c r="G304" s="169"/>
      <c r="H304" s="169"/>
      <c r="I304" s="169"/>
      <c r="J304" s="169"/>
      <c r="K304" s="169"/>
      <c r="L304" s="169"/>
      <c r="M304" s="169"/>
      <c r="N304" s="169"/>
      <c r="O304" s="169"/>
      <c r="P304" s="169"/>
      <c r="Q304" s="169"/>
      <c r="R304" s="169"/>
      <c r="S304" s="169"/>
      <c r="T304" s="169"/>
      <c r="U304" s="169"/>
      <c r="V304" s="169"/>
      <c r="W304" s="169"/>
      <c r="X304" s="169"/>
      <c r="Y304" s="169"/>
      <c r="Z304" s="169"/>
      <c r="AA304" s="169"/>
      <c r="AB304" s="169"/>
      <c r="AC304" s="169"/>
      <c r="AD304" s="169"/>
      <c r="AE304" s="169"/>
      <c r="AF304" s="169"/>
      <c r="AG304" s="169"/>
      <c r="AH304" s="169"/>
      <c r="AI304" s="169"/>
      <c r="AJ304" s="169"/>
      <c r="AK304" s="169"/>
      <c r="AL304" s="169"/>
      <c r="AM304" s="169"/>
      <c r="AN304" s="169"/>
      <c r="AO304" s="169"/>
      <c r="AP304" s="169"/>
      <c r="AQ304" s="169"/>
      <c r="AR304" s="169"/>
      <c r="AS304" s="169"/>
      <c r="AT304" s="169"/>
      <c r="AU304" s="169"/>
      <c r="AV304" s="169"/>
      <c r="AW304" s="169"/>
      <c r="AX304" s="169"/>
      <c r="AY304" s="169"/>
      <c r="AZ304" s="169"/>
      <c r="BA304" s="169"/>
      <c r="BB304" s="169"/>
      <c r="BC304" s="169"/>
      <c r="BD304" s="169"/>
      <c r="BE304" s="169"/>
      <c r="BF304" s="169"/>
      <c r="BG304" s="169"/>
      <c r="BH304" s="169"/>
      <c r="BI304" s="169"/>
      <c r="BJ304" s="169"/>
      <c r="BK304" s="169"/>
      <c r="BL304" s="169"/>
      <c r="BM304" s="169"/>
      <c r="BN304" s="169"/>
      <c r="BO304" s="169"/>
      <c r="BP304" s="169"/>
      <c r="BQ304" s="169"/>
      <c r="BR304" s="169"/>
      <c r="BS304" s="169"/>
      <c r="BT304" s="169"/>
      <c r="BU304" s="169"/>
      <c r="BV304" s="169"/>
      <c r="BW304" s="169"/>
      <c r="BX304" s="169"/>
      <c r="BY304" s="169"/>
      <c r="BZ304" s="169"/>
      <c r="CA304" s="169"/>
      <c r="CB304" s="169"/>
      <c r="CC304" s="169"/>
      <c r="CD304" s="169"/>
      <c r="CE304" s="169"/>
      <c r="CF304" s="169"/>
      <c r="CG304" s="169"/>
      <c r="CH304" s="169"/>
      <c r="CI304" s="169"/>
      <c r="CJ304" s="169"/>
      <c r="CK304" s="169"/>
      <c r="CL304" s="169"/>
      <c r="CM304" s="169"/>
      <c r="CN304" s="169"/>
      <c r="CO304" s="169"/>
      <c r="CP304" s="169"/>
      <c r="CQ304" s="169"/>
      <c r="CR304" s="169"/>
      <c r="CS304" s="169"/>
      <c r="CT304" s="169"/>
      <c r="CU304" s="169"/>
      <c r="CV304" s="169"/>
      <c r="CW304" s="169"/>
      <c r="CX304" s="169"/>
      <c r="CY304" s="169"/>
      <c r="CZ304" s="169"/>
      <c r="DA304" s="169"/>
      <c r="DB304" s="169"/>
      <c r="DC304" s="169"/>
      <c r="DD304" s="169"/>
      <c r="DE304" s="169"/>
      <c r="DF304" s="169"/>
      <c r="DG304" s="169"/>
      <c r="DH304" s="169"/>
      <c r="DI304" s="169"/>
      <c r="DJ304" s="169"/>
      <c r="DK304" s="169"/>
      <c r="DL304" s="169"/>
      <c r="DM304" s="169"/>
      <c r="DN304" s="169"/>
      <c r="DO304" s="169"/>
      <c r="DP304" s="169"/>
      <c r="DQ304" s="169"/>
      <c r="DR304" s="169"/>
      <c r="DS304" s="169"/>
      <c r="DT304" s="169"/>
      <c r="DU304" s="169"/>
      <c r="DV304" s="169"/>
      <c r="DW304" s="169"/>
      <c r="DX304" s="169"/>
      <c r="DY304" s="169"/>
      <c r="DZ304" s="169"/>
      <c r="EA304" s="169"/>
      <c r="EB304" s="169"/>
      <c r="EC304" s="169"/>
      <c r="ED304" s="169"/>
      <c r="EE304" s="169"/>
      <c r="EF304" s="169"/>
      <c r="EG304" s="169"/>
      <c r="EH304" s="169"/>
      <c r="EI304" s="169"/>
      <c r="EJ304" s="169"/>
      <c r="EK304" s="169"/>
      <c r="EL304" s="169"/>
      <c r="EM304" s="169"/>
      <c r="EN304" s="169"/>
    </row>
    <row r="305" spans="3:144" x14ac:dyDescent="0.2">
      <c r="C305" s="169"/>
      <c r="D305" s="169"/>
      <c r="E305" s="169"/>
      <c r="F305" s="169"/>
      <c r="G305" s="169"/>
      <c r="H305" s="169"/>
      <c r="I305" s="169"/>
      <c r="J305" s="169"/>
      <c r="K305" s="169"/>
      <c r="L305" s="169"/>
      <c r="M305" s="169"/>
      <c r="N305" s="169"/>
      <c r="O305" s="169"/>
      <c r="P305" s="169"/>
      <c r="Q305" s="169"/>
      <c r="R305" s="169"/>
      <c r="S305" s="169"/>
      <c r="T305" s="169"/>
      <c r="U305" s="169"/>
      <c r="V305" s="169"/>
      <c r="W305" s="169"/>
      <c r="X305" s="169"/>
      <c r="Y305" s="169"/>
      <c r="Z305" s="169"/>
      <c r="AA305" s="169"/>
      <c r="AB305" s="169"/>
      <c r="AC305" s="169"/>
      <c r="AD305" s="169"/>
      <c r="AE305" s="169"/>
      <c r="AF305" s="169"/>
      <c r="AG305" s="169"/>
      <c r="AH305" s="169"/>
      <c r="AI305" s="169"/>
      <c r="AJ305" s="169"/>
      <c r="AK305" s="169"/>
      <c r="AL305" s="169"/>
      <c r="AM305" s="169"/>
      <c r="AN305" s="169"/>
      <c r="AO305" s="169"/>
      <c r="AP305" s="169"/>
      <c r="AQ305" s="169"/>
      <c r="AR305" s="169"/>
      <c r="AS305" s="169"/>
      <c r="AT305" s="169"/>
      <c r="AU305" s="169"/>
      <c r="AV305" s="169"/>
      <c r="AW305" s="169"/>
      <c r="AX305" s="169"/>
      <c r="AY305" s="169"/>
      <c r="AZ305" s="169"/>
      <c r="BA305" s="169"/>
      <c r="BB305" s="169"/>
      <c r="BC305" s="169"/>
      <c r="BD305" s="169"/>
      <c r="BE305" s="169"/>
      <c r="BF305" s="169"/>
      <c r="BG305" s="169"/>
      <c r="BH305" s="169"/>
      <c r="BI305" s="169"/>
      <c r="BJ305" s="169"/>
      <c r="BK305" s="169"/>
      <c r="BL305" s="169"/>
      <c r="BM305" s="169"/>
      <c r="BN305" s="169"/>
      <c r="BO305" s="169"/>
      <c r="BP305" s="169"/>
      <c r="BQ305" s="169"/>
      <c r="BR305" s="169"/>
      <c r="BS305" s="169"/>
      <c r="BT305" s="169"/>
      <c r="BU305" s="169"/>
      <c r="BV305" s="169"/>
      <c r="BW305" s="169"/>
      <c r="BX305" s="169"/>
      <c r="BY305" s="169"/>
      <c r="BZ305" s="169"/>
      <c r="CA305" s="169"/>
      <c r="CB305" s="169"/>
      <c r="CC305" s="169"/>
      <c r="CD305" s="169"/>
      <c r="CE305" s="169"/>
      <c r="CF305" s="169"/>
      <c r="CG305" s="169"/>
      <c r="CH305" s="169"/>
      <c r="CI305" s="169"/>
      <c r="CJ305" s="169"/>
      <c r="CK305" s="169"/>
      <c r="CL305" s="169"/>
      <c r="CM305" s="169"/>
      <c r="CN305" s="169"/>
      <c r="CO305" s="169"/>
      <c r="CP305" s="169"/>
      <c r="CQ305" s="169"/>
      <c r="CR305" s="169"/>
      <c r="CS305" s="169"/>
      <c r="CT305" s="169"/>
      <c r="CU305" s="169"/>
      <c r="CV305" s="169"/>
      <c r="CW305" s="169"/>
      <c r="CX305" s="169"/>
      <c r="CY305" s="169"/>
      <c r="CZ305" s="169"/>
      <c r="DA305" s="169"/>
      <c r="DB305" s="169"/>
      <c r="DC305" s="169"/>
      <c r="DD305" s="169"/>
      <c r="DE305" s="169"/>
      <c r="DF305" s="169"/>
      <c r="DG305" s="169"/>
      <c r="DH305" s="169"/>
      <c r="DI305" s="169"/>
      <c r="DJ305" s="169"/>
      <c r="DK305" s="169"/>
      <c r="DL305" s="169"/>
      <c r="DM305" s="169"/>
      <c r="DN305" s="169"/>
      <c r="DO305" s="169"/>
      <c r="DP305" s="169"/>
      <c r="DQ305" s="169"/>
      <c r="DR305" s="169"/>
      <c r="DS305" s="169"/>
      <c r="DT305" s="169"/>
      <c r="DU305" s="169"/>
      <c r="DV305" s="169"/>
      <c r="DW305" s="169"/>
      <c r="DX305" s="169"/>
      <c r="DY305" s="169"/>
      <c r="DZ305" s="169"/>
      <c r="EA305" s="169"/>
      <c r="EB305" s="169"/>
      <c r="EC305" s="169"/>
      <c r="ED305" s="169"/>
      <c r="EE305" s="169"/>
      <c r="EF305" s="169"/>
      <c r="EG305" s="169"/>
      <c r="EH305" s="169"/>
      <c r="EI305" s="169"/>
      <c r="EJ305" s="169"/>
      <c r="EK305" s="169"/>
      <c r="EL305" s="169"/>
      <c r="EM305" s="169"/>
      <c r="EN305" s="169"/>
    </row>
    <row r="306" spans="3:144" x14ac:dyDescent="0.2">
      <c r="C306" s="169"/>
      <c r="D306" s="169"/>
      <c r="E306" s="169"/>
      <c r="F306" s="169"/>
      <c r="G306" s="169"/>
      <c r="H306" s="169"/>
      <c r="I306" s="169"/>
      <c r="J306" s="169"/>
      <c r="K306" s="169"/>
      <c r="L306" s="169"/>
      <c r="M306" s="169"/>
      <c r="N306" s="169"/>
      <c r="O306" s="169"/>
      <c r="P306" s="169"/>
      <c r="Q306" s="169"/>
      <c r="R306" s="169"/>
      <c r="S306" s="169"/>
      <c r="T306" s="169"/>
      <c r="U306" s="169"/>
      <c r="V306" s="169"/>
      <c r="W306" s="169"/>
      <c r="X306" s="169"/>
      <c r="Y306" s="169"/>
      <c r="Z306" s="169"/>
      <c r="AA306" s="169"/>
      <c r="AB306" s="169"/>
      <c r="AC306" s="169"/>
      <c r="AD306" s="169"/>
      <c r="AE306" s="169"/>
      <c r="AF306" s="169"/>
      <c r="AG306" s="169"/>
      <c r="AH306" s="169"/>
      <c r="AI306" s="169"/>
      <c r="AJ306" s="169"/>
      <c r="AK306" s="169"/>
      <c r="AL306" s="169"/>
      <c r="AM306" s="169"/>
      <c r="AN306" s="169"/>
      <c r="AO306" s="169"/>
      <c r="AP306" s="169"/>
      <c r="AQ306" s="169"/>
      <c r="AR306" s="169"/>
      <c r="AS306" s="169"/>
      <c r="AT306" s="169"/>
      <c r="AU306" s="169"/>
      <c r="AV306" s="169"/>
      <c r="AW306" s="169"/>
      <c r="AX306" s="169"/>
      <c r="AY306" s="169"/>
      <c r="AZ306" s="169"/>
      <c r="BA306" s="169"/>
      <c r="BB306" s="169"/>
      <c r="BC306" s="169"/>
      <c r="BD306" s="169"/>
      <c r="BE306" s="169"/>
      <c r="BF306" s="169"/>
      <c r="BG306" s="169"/>
      <c r="BH306" s="169"/>
      <c r="BI306" s="169"/>
      <c r="BJ306" s="169"/>
      <c r="BK306" s="169"/>
      <c r="BL306" s="169"/>
      <c r="BM306" s="169"/>
      <c r="BN306" s="169"/>
      <c r="BO306" s="169"/>
      <c r="BP306" s="169"/>
      <c r="BQ306" s="169"/>
      <c r="BR306" s="169"/>
      <c r="BS306" s="169"/>
      <c r="BT306" s="169"/>
      <c r="BU306" s="169"/>
      <c r="BV306" s="169"/>
      <c r="BW306" s="169"/>
      <c r="BX306" s="169"/>
      <c r="BY306" s="169"/>
      <c r="BZ306" s="169"/>
      <c r="CA306" s="169"/>
      <c r="CB306" s="169"/>
      <c r="CC306" s="169"/>
      <c r="CD306" s="169"/>
      <c r="CE306" s="169"/>
      <c r="CF306" s="169"/>
      <c r="CG306" s="169"/>
      <c r="CH306" s="169"/>
      <c r="CI306" s="169"/>
      <c r="CJ306" s="169"/>
      <c r="CK306" s="169"/>
      <c r="CL306" s="169"/>
      <c r="CM306" s="169"/>
      <c r="CN306" s="169"/>
      <c r="CO306" s="169"/>
      <c r="CP306" s="169"/>
      <c r="CQ306" s="169"/>
      <c r="CR306" s="169"/>
      <c r="CS306" s="169"/>
      <c r="CT306" s="169"/>
      <c r="CU306" s="169"/>
      <c r="CV306" s="169"/>
      <c r="CW306" s="169"/>
      <c r="CX306" s="169"/>
      <c r="CY306" s="169"/>
      <c r="CZ306" s="169"/>
      <c r="DA306" s="169"/>
      <c r="DB306" s="169"/>
      <c r="DC306" s="169"/>
      <c r="DD306" s="169"/>
      <c r="DE306" s="169"/>
      <c r="DF306" s="169"/>
      <c r="DG306" s="169"/>
      <c r="DH306" s="169"/>
      <c r="DI306" s="169"/>
      <c r="DJ306" s="169"/>
      <c r="DK306" s="169"/>
      <c r="DL306" s="169"/>
      <c r="DM306" s="169"/>
      <c r="DN306" s="169"/>
      <c r="DO306" s="169"/>
      <c r="DP306" s="169"/>
      <c r="DQ306" s="169"/>
      <c r="DR306" s="169"/>
      <c r="DS306" s="169"/>
      <c r="DT306" s="169"/>
      <c r="DU306" s="169"/>
      <c r="DV306" s="169"/>
      <c r="DW306" s="169"/>
      <c r="DX306" s="169"/>
      <c r="DY306" s="169"/>
      <c r="DZ306" s="169"/>
      <c r="EA306" s="169"/>
      <c r="EB306" s="169"/>
      <c r="EC306" s="169"/>
      <c r="ED306" s="169"/>
      <c r="EE306" s="169"/>
      <c r="EF306" s="169"/>
      <c r="EG306" s="169"/>
      <c r="EH306" s="169"/>
      <c r="EI306" s="169"/>
      <c r="EJ306" s="169"/>
      <c r="EK306" s="169"/>
      <c r="EL306" s="169"/>
      <c r="EM306" s="169"/>
      <c r="EN306" s="169"/>
    </row>
    <row r="307" spans="3:144" x14ac:dyDescent="0.2">
      <c r="C307" s="169"/>
      <c r="D307" s="169"/>
      <c r="E307" s="169"/>
      <c r="F307" s="169"/>
      <c r="G307" s="169"/>
      <c r="H307" s="169"/>
      <c r="I307" s="169"/>
      <c r="J307" s="169"/>
      <c r="K307" s="169"/>
      <c r="L307" s="169"/>
      <c r="M307" s="169"/>
      <c r="N307" s="169"/>
      <c r="O307" s="169"/>
      <c r="P307" s="169"/>
      <c r="Q307" s="169"/>
      <c r="R307" s="169"/>
      <c r="S307" s="169"/>
      <c r="T307" s="169"/>
      <c r="U307" s="169"/>
      <c r="V307" s="169"/>
      <c r="W307" s="169"/>
      <c r="X307" s="169"/>
      <c r="Y307" s="169"/>
      <c r="Z307" s="169"/>
      <c r="AA307" s="169"/>
      <c r="AB307" s="169"/>
      <c r="AC307" s="169"/>
      <c r="AD307" s="169"/>
      <c r="AE307" s="169"/>
      <c r="AF307" s="169"/>
      <c r="AG307" s="169"/>
      <c r="AH307" s="169"/>
      <c r="AI307" s="169"/>
      <c r="AJ307" s="169"/>
      <c r="AK307" s="169"/>
      <c r="AL307" s="169"/>
      <c r="AM307" s="169"/>
      <c r="AN307" s="169"/>
      <c r="AO307" s="169"/>
      <c r="AP307" s="169"/>
      <c r="AQ307" s="169"/>
      <c r="AR307" s="169"/>
      <c r="AS307" s="169"/>
      <c r="AT307" s="169"/>
      <c r="AU307" s="169"/>
      <c r="AV307" s="169"/>
      <c r="AW307" s="169"/>
      <c r="AX307" s="169"/>
      <c r="AY307" s="169"/>
      <c r="AZ307" s="169"/>
      <c r="BA307" s="169"/>
      <c r="BB307" s="169"/>
      <c r="BC307" s="169"/>
      <c r="BD307" s="169"/>
      <c r="BE307" s="169"/>
      <c r="BF307" s="169"/>
      <c r="BG307" s="169"/>
      <c r="BH307" s="169"/>
      <c r="BI307" s="169"/>
      <c r="BJ307" s="169"/>
      <c r="BK307" s="169"/>
      <c r="BL307" s="169"/>
      <c r="BM307" s="169"/>
      <c r="BN307" s="169"/>
      <c r="BO307" s="169"/>
      <c r="BP307" s="169"/>
      <c r="BQ307" s="169"/>
      <c r="BR307" s="169"/>
      <c r="BS307" s="169"/>
      <c r="BT307" s="169"/>
      <c r="BU307" s="169"/>
      <c r="BV307" s="169"/>
      <c r="BW307" s="169"/>
      <c r="BX307" s="169"/>
      <c r="BY307" s="169"/>
      <c r="BZ307" s="169"/>
      <c r="CA307" s="169"/>
      <c r="CB307" s="169"/>
      <c r="CC307" s="169"/>
      <c r="CD307" s="169"/>
      <c r="CE307" s="169"/>
      <c r="CF307" s="169"/>
      <c r="CG307" s="169"/>
      <c r="CH307" s="169"/>
      <c r="CI307" s="169"/>
      <c r="CJ307" s="169"/>
      <c r="CK307" s="169"/>
      <c r="CL307" s="169"/>
      <c r="CM307" s="169"/>
      <c r="CN307" s="169"/>
      <c r="CO307" s="169"/>
      <c r="CP307" s="169"/>
      <c r="CQ307" s="169"/>
      <c r="CR307" s="169"/>
      <c r="CS307" s="169"/>
      <c r="CT307" s="169"/>
      <c r="CU307" s="169"/>
      <c r="CV307" s="169"/>
      <c r="CW307" s="169"/>
      <c r="CX307" s="169"/>
      <c r="CY307" s="169"/>
      <c r="CZ307" s="169"/>
      <c r="DA307" s="169"/>
      <c r="DB307" s="169"/>
      <c r="DC307" s="169"/>
      <c r="DD307" s="169"/>
      <c r="DE307" s="169"/>
      <c r="DF307" s="169"/>
      <c r="DG307" s="169"/>
      <c r="DH307" s="169"/>
      <c r="DI307" s="169"/>
      <c r="DJ307" s="169"/>
      <c r="DK307" s="169"/>
      <c r="DL307" s="169"/>
      <c r="DM307" s="169"/>
      <c r="DN307" s="169"/>
      <c r="DO307" s="169"/>
      <c r="DP307" s="169"/>
      <c r="DQ307" s="169"/>
      <c r="DR307" s="169"/>
      <c r="DS307" s="169"/>
      <c r="DT307" s="169"/>
      <c r="DU307" s="169"/>
      <c r="DV307" s="169"/>
      <c r="DW307" s="169"/>
      <c r="DX307" s="169"/>
      <c r="DY307" s="169"/>
      <c r="DZ307" s="169"/>
      <c r="EA307" s="169"/>
      <c r="EB307" s="169"/>
      <c r="EC307" s="169"/>
      <c r="ED307" s="169"/>
      <c r="EE307" s="169"/>
      <c r="EF307" s="169"/>
      <c r="EG307" s="169"/>
      <c r="EH307" s="169"/>
      <c r="EI307" s="169"/>
      <c r="EJ307" s="169"/>
      <c r="EK307" s="169"/>
      <c r="EL307" s="169"/>
      <c r="EM307" s="169"/>
      <c r="EN307" s="169"/>
    </row>
    <row r="308" spans="3:144" x14ac:dyDescent="0.2">
      <c r="C308" s="169"/>
      <c r="D308" s="169"/>
      <c r="E308" s="169"/>
      <c r="F308" s="169"/>
      <c r="G308" s="169"/>
      <c r="H308" s="169"/>
      <c r="I308" s="169"/>
      <c r="J308" s="169"/>
      <c r="K308" s="169"/>
      <c r="L308" s="169"/>
      <c r="M308" s="169"/>
      <c r="N308" s="169"/>
      <c r="O308" s="169"/>
      <c r="P308" s="169"/>
      <c r="Q308" s="169"/>
      <c r="R308" s="169"/>
      <c r="S308" s="169"/>
      <c r="T308" s="169"/>
      <c r="U308" s="169"/>
      <c r="V308" s="169"/>
      <c r="W308" s="169"/>
      <c r="X308" s="169"/>
      <c r="Y308" s="169"/>
      <c r="Z308" s="169"/>
      <c r="AA308" s="169"/>
      <c r="AB308" s="169"/>
      <c r="AC308" s="169"/>
      <c r="AD308" s="169"/>
      <c r="AE308" s="169"/>
      <c r="AF308" s="169"/>
      <c r="AG308" s="169"/>
      <c r="AH308" s="169"/>
      <c r="AI308" s="169"/>
      <c r="AJ308" s="169"/>
      <c r="AK308" s="169"/>
      <c r="AL308" s="169"/>
      <c r="AM308" s="169"/>
      <c r="AN308" s="169"/>
      <c r="AO308" s="169"/>
      <c r="AP308" s="169"/>
      <c r="AQ308" s="169"/>
      <c r="AR308" s="169"/>
      <c r="AS308" s="169"/>
      <c r="AT308" s="169"/>
      <c r="AU308" s="169"/>
      <c r="AV308" s="169"/>
      <c r="AW308" s="169"/>
      <c r="AX308" s="169"/>
      <c r="AY308" s="169"/>
      <c r="AZ308" s="169"/>
      <c r="BA308" s="169"/>
      <c r="BB308" s="169"/>
      <c r="BC308" s="169"/>
      <c r="BD308" s="169"/>
      <c r="BE308" s="169"/>
      <c r="BF308" s="169"/>
      <c r="BG308" s="169"/>
      <c r="BH308" s="169"/>
      <c r="BI308" s="169"/>
      <c r="BJ308" s="169"/>
      <c r="BK308" s="169"/>
      <c r="BL308" s="169"/>
      <c r="BM308" s="169"/>
      <c r="BN308" s="169"/>
      <c r="BO308" s="169"/>
      <c r="BP308" s="169"/>
      <c r="BQ308" s="169"/>
      <c r="BR308" s="169"/>
      <c r="BS308" s="169"/>
      <c r="BT308" s="169"/>
      <c r="BU308" s="169"/>
      <c r="BV308" s="169"/>
      <c r="BW308" s="169"/>
      <c r="BX308" s="169"/>
      <c r="BY308" s="169"/>
      <c r="BZ308" s="169"/>
      <c r="CA308" s="169"/>
      <c r="CB308" s="169"/>
      <c r="CC308" s="169"/>
      <c r="CD308" s="169"/>
      <c r="CE308" s="169"/>
      <c r="CF308" s="169"/>
      <c r="CG308" s="169"/>
      <c r="CH308" s="169"/>
      <c r="CI308" s="169"/>
      <c r="CJ308" s="169"/>
      <c r="CK308" s="169"/>
      <c r="CL308" s="169"/>
      <c r="CM308" s="169"/>
      <c r="CN308" s="169"/>
      <c r="CO308" s="169"/>
      <c r="CP308" s="169"/>
      <c r="CQ308" s="169"/>
      <c r="CR308" s="169"/>
      <c r="CS308" s="169"/>
      <c r="CT308" s="169"/>
      <c r="CU308" s="169"/>
      <c r="CV308" s="169"/>
      <c r="CW308" s="169"/>
      <c r="CX308" s="169"/>
      <c r="CY308" s="169"/>
      <c r="CZ308" s="169"/>
      <c r="DA308" s="169"/>
      <c r="DB308" s="169"/>
      <c r="DC308" s="169"/>
      <c r="DD308" s="169"/>
      <c r="DE308" s="169"/>
      <c r="DF308" s="169"/>
      <c r="DG308" s="169"/>
      <c r="DH308" s="169"/>
      <c r="DI308" s="169"/>
      <c r="DJ308" s="169"/>
      <c r="DK308" s="169"/>
      <c r="DL308" s="169"/>
      <c r="DM308" s="169"/>
      <c r="DN308" s="169"/>
      <c r="DO308" s="169"/>
      <c r="DP308" s="169"/>
      <c r="DQ308" s="169"/>
      <c r="DR308" s="169"/>
      <c r="DS308" s="169"/>
      <c r="DT308" s="169"/>
      <c r="DU308" s="169"/>
      <c r="DV308" s="169"/>
      <c r="DW308" s="169"/>
      <c r="DX308" s="169"/>
      <c r="DY308" s="169"/>
      <c r="DZ308" s="169"/>
      <c r="EA308" s="169"/>
      <c r="EB308" s="169"/>
      <c r="EC308" s="169"/>
      <c r="ED308" s="169"/>
      <c r="EE308" s="169"/>
      <c r="EF308" s="169"/>
      <c r="EG308" s="169"/>
      <c r="EH308" s="169"/>
      <c r="EI308" s="169"/>
      <c r="EJ308" s="169"/>
      <c r="EK308" s="169"/>
      <c r="EL308" s="169"/>
      <c r="EM308" s="169"/>
      <c r="EN308" s="169"/>
    </row>
    <row r="309" spans="3:144" x14ac:dyDescent="0.2">
      <c r="C309" s="169"/>
      <c r="D309" s="169"/>
      <c r="E309" s="169"/>
      <c r="F309" s="169"/>
      <c r="G309" s="169"/>
      <c r="H309" s="169"/>
      <c r="I309" s="169"/>
      <c r="J309" s="169"/>
      <c r="K309" s="169"/>
      <c r="L309" s="169"/>
      <c r="M309" s="169"/>
      <c r="N309" s="169"/>
      <c r="O309" s="169"/>
      <c r="P309" s="169"/>
      <c r="Q309" s="169"/>
      <c r="R309" s="169"/>
      <c r="S309" s="169"/>
      <c r="T309" s="169"/>
      <c r="U309" s="169"/>
      <c r="V309" s="169"/>
      <c r="W309" s="169"/>
      <c r="X309" s="169"/>
      <c r="Y309" s="169"/>
      <c r="Z309" s="169"/>
      <c r="AA309" s="169"/>
      <c r="AB309" s="169"/>
      <c r="AC309" s="169"/>
      <c r="AD309" s="169"/>
      <c r="AE309" s="169"/>
      <c r="AF309" s="169"/>
      <c r="AG309" s="169"/>
      <c r="AH309" s="169"/>
      <c r="AI309" s="169"/>
      <c r="AJ309" s="169"/>
      <c r="AK309" s="169"/>
      <c r="AL309" s="169"/>
      <c r="AM309" s="169"/>
      <c r="AN309" s="169"/>
      <c r="AO309" s="169"/>
      <c r="AP309" s="169"/>
      <c r="AQ309" s="169"/>
      <c r="AR309" s="169"/>
      <c r="AS309" s="169"/>
      <c r="AT309" s="169"/>
      <c r="AU309" s="169"/>
      <c r="AV309" s="169"/>
      <c r="AW309" s="169"/>
      <c r="AX309" s="169"/>
      <c r="AY309" s="169"/>
      <c r="AZ309" s="169"/>
      <c r="BA309" s="169"/>
      <c r="BB309" s="169"/>
      <c r="BC309" s="169"/>
      <c r="BD309" s="169"/>
      <c r="BE309" s="169"/>
      <c r="BF309" s="169"/>
      <c r="BG309" s="169"/>
      <c r="BH309" s="169"/>
      <c r="BI309" s="169"/>
      <c r="BJ309" s="169"/>
      <c r="BK309" s="169"/>
      <c r="BL309" s="169"/>
      <c r="BM309" s="169"/>
      <c r="BN309" s="169"/>
      <c r="BO309" s="169"/>
      <c r="BP309" s="169"/>
      <c r="BQ309" s="169"/>
      <c r="BR309" s="169"/>
      <c r="BS309" s="169"/>
      <c r="BT309" s="169"/>
      <c r="BU309" s="169"/>
      <c r="BV309" s="169"/>
      <c r="BW309" s="169"/>
      <c r="BX309" s="169"/>
      <c r="BY309" s="169"/>
      <c r="BZ309" s="169"/>
      <c r="CA309" s="169"/>
      <c r="CB309" s="169"/>
      <c r="CC309" s="169"/>
      <c r="CD309" s="169"/>
      <c r="CE309" s="169"/>
      <c r="CF309" s="169"/>
      <c r="CG309" s="169"/>
      <c r="CH309" s="169"/>
      <c r="CI309" s="169"/>
      <c r="CJ309" s="169"/>
      <c r="CK309" s="169"/>
      <c r="CL309" s="169"/>
      <c r="CM309" s="169"/>
      <c r="CN309" s="169"/>
      <c r="CO309" s="169"/>
      <c r="CP309" s="169"/>
      <c r="CQ309" s="169"/>
      <c r="CR309" s="169"/>
      <c r="CS309" s="169"/>
      <c r="CT309" s="169"/>
      <c r="CU309" s="169"/>
      <c r="CV309" s="169"/>
      <c r="CW309" s="169"/>
      <c r="CX309" s="169"/>
      <c r="CY309" s="169"/>
      <c r="CZ309" s="169"/>
      <c r="DA309" s="169"/>
      <c r="DB309" s="169"/>
      <c r="DC309" s="169"/>
      <c r="DD309" s="169"/>
      <c r="DE309" s="169"/>
      <c r="DF309" s="169"/>
      <c r="DG309" s="169"/>
      <c r="DH309" s="169"/>
      <c r="DI309" s="169"/>
      <c r="DJ309" s="169"/>
      <c r="DK309" s="169"/>
      <c r="DL309" s="169"/>
      <c r="DM309" s="169"/>
      <c r="DN309" s="169"/>
      <c r="DO309" s="169"/>
      <c r="DP309" s="169"/>
      <c r="DQ309" s="169"/>
      <c r="DR309" s="169"/>
      <c r="DS309" s="169"/>
      <c r="DT309" s="169"/>
      <c r="DU309" s="169"/>
      <c r="DV309" s="169"/>
      <c r="DW309" s="169"/>
      <c r="DX309" s="169"/>
      <c r="DY309" s="169"/>
      <c r="DZ309" s="169"/>
      <c r="EA309" s="169"/>
      <c r="EB309" s="169"/>
      <c r="EC309" s="169"/>
      <c r="ED309" s="169"/>
      <c r="EE309" s="169"/>
      <c r="EF309" s="169"/>
      <c r="EG309" s="169"/>
      <c r="EH309" s="169"/>
      <c r="EI309" s="169"/>
      <c r="EJ309" s="169"/>
      <c r="EK309" s="169"/>
      <c r="EL309" s="169"/>
      <c r="EM309" s="169"/>
      <c r="EN309" s="169"/>
    </row>
    <row r="310" spans="3:144" x14ac:dyDescent="0.2">
      <c r="C310" s="169"/>
      <c r="D310" s="169"/>
      <c r="E310" s="169"/>
      <c r="F310" s="169"/>
      <c r="G310" s="169"/>
      <c r="H310" s="169"/>
      <c r="I310" s="169"/>
      <c r="J310" s="169"/>
      <c r="K310" s="169"/>
      <c r="L310" s="169"/>
      <c r="M310" s="169"/>
      <c r="N310" s="169"/>
      <c r="O310" s="169"/>
      <c r="P310" s="169"/>
      <c r="Q310" s="169"/>
      <c r="R310" s="169"/>
      <c r="S310" s="169"/>
      <c r="T310" s="169"/>
      <c r="U310" s="169"/>
      <c r="V310" s="169"/>
      <c r="W310" s="169"/>
      <c r="X310" s="169"/>
      <c r="Y310" s="169"/>
      <c r="Z310" s="169"/>
      <c r="AA310" s="169"/>
      <c r="AB310" s="169"/>
      <c r="AC310" s="169"/>
      <c r="AD310" s="169"/>
      <c r="AE310" s="169"/>
      <c r="AF310" s="169"/>
      <c r="AG310" s="169"/>
      <c r="AH310" s="169"/>
      <c r="AI310" s="169"/>
      <c r="AJ310" s="169"/>
      <c r="AK310" s="169"/>
      <c r="AL310" s="169"/>
      <c r="AM310" s="169"/>
      <c r="AN310" s="169"/>
      <c r="AO310" s="169"/>
      <c r="AP310" s="169"/>
      <c r="AQ310" s="169"/>
      <c r="AR310" s="169"/>
      <c r="AS310" s="169"/>
      <c r="AT310" s="169"/>
      <c r="AU310" s="169"/>
      <c r="AV310" s="169"/>
      <c r="AW310" s="169"/>
      <c r="AX310" s="169"/>
      <c r="AY310" s="169"/>
      <c r="AZ310" s="169"/>
      <c r="BA310" s="169"/>
      <c r="BB310" s="169"/>
      <c r="BC310" s="169"/>
      <c r="BD310" s="169"/>
      <c r="BE310" s="169"/>
      <c r="BF310" s="169"/>
      <c r="BG310" s="169"/>
      <c r="BH310" s="169"/>
      <c r="BI310" s="169"/>
      <c r="BJ310" s="169"/>
      <c r="BK310" s="169"/>
      <c r="BL310" s="169"/>
      <c r="BM310" s="169"/>
      <c r="BN310" s="169"/>
      <c r="BO310" s="169"/>
      <c r="BP310" s="169"/>
      <c r="BQ310" s="169"/>
      <c r="BR310" s="169"/>
      <c r="BS310" s="169"/>
      <c r="BT310" s="169"/>
      <c r="BU310" s="169"/>
      <c r="BV310" s="169"/>
      <c r="BW310" s="169"/>
      <c r="BX310" s="169"/>
      <c r="BY310" s="169"/>
      <c r="BZ310" s="169"/>
      <c r="CA310" s="169"/>
      <c r="CB310" s="169"/>
      <c r="CC310" s="169"/>
      <c r="CD310" s="169"/>
      <c r="CE310" s="169"/>
      <c r="CF310" s="169"/>
      <c r="CG310" s="169"/>
      <c r="CH310" s="169"/>
      <c r="CI310" s="169"/>
      <c r="CJ310" s="169"/>
      <c r="CK310" s="169"/>
      <c r="CL310" s="169"/>
      <c r="CM310" s="169"/>
      <c r="CN310" s="169"/>
      <c r="CO310" s="169"/>
      <c r="CP310" s="169"/>
      <c r="CQ310" s="169"/>
      <c r="CR310" s="169"/>
      <c r="CS310" s="169"/>
      <c r="CT310" s="169"/>
      <c r="CU310" s="169"/>
      <c r="CV310" s="169"/>
      <c r="CW310" s="169"/>
      <c r="CX310" s="169"/>
      <c r="CY310" s="169"/>
      <c r="CZ310" s="169"/>
      <c r="DA310" s="169"/>
      <c r="DB310" s="169"/>
      <c r="DC310" s="169"/>
      <c r="DD310" s="169"/>
      <c r="DE310" s="169"/>
      <c r="DF310" s="169"/>
      <c r="DG310" s="169"/>
      <c r="DH310" s="169"/>
      <c r="DI310" s="169"/>
      <c r="DJ310" s="169"/>
      <c r="DK310" s="169"/>
      <c r="DL310" s="169"/>
      <c r="DM310" s="169"/>
      <c r="DN310" s="169"/>
      <c r="DO310" s="169"/>
      <c r="DP310" s="169"/>
      <c r="DQ310" s="169"/>
      <c r="DR310" s="169"/>
      <c r="DS310" s="169"/>
      <c r="DT310" s="169"/>
      <c r="DU310" s="169"/>
      <c r="DV310" s="169"/>
      <c r="DW310" s="169"/>
      <c r="DX310" s="169"/>
      <c r="DY310" s="169"/>
      <c r="DZ310" s="169"/>
      <c r="EA310" s="169"/>
      <c r="EB310" s="169"/>
      <c r="EC310" s="169"/>
      <c r="ED310" s="169"/>
      <c r="EE310" s="169"/>
      <c r="EF310" s="169"/>
      <c r="EG310" s="169"/>
      <c r="EH310" s="169"/>
      <c r="EI310" s="169"/>
      <c r="EJ310" s="169"/>
      <c r="EK310" s="169"/>
      <c r="EL310" s="169"/>
      <c r="EM310" s="169"/>
      <c r="EN310" s="169"/>
    </row>
    <row r="311" spans="3:144" x14ac:dyDescent="0.2">
      <c r="C311" s="169"/>
      <c r="D311" s="169"/>
      <c r="E311" s="169"/>
      <c r="F311" s="169"/>
      <c r="G311" s="169"/>
      <c r="H311" s="169"/>
      <c r="I311" s="169"/>
      <c r="J311" s="169"/>
      <c r="K311" s="169"/>
      <c r="L311" s="169"/>
      <c r="M311" s="169"/>
      <c r="N311" s="169"/>
      <c r="O311" s="169"/>
      <c r="P311" s="169"/>
      <c r="Q311" s="169"/>
      <c r="R311" s="169"/>
      <c r="S311" s="169"/>
      <c r="T311" s="169"/>
      <c r="U311" s="169"/>
      <c r="V311" s="169"/>
      <c r="W311" s="169"/>
      <c r="X311" s="169"/>
      <c r="Y311" s="169"/>
      <c r="Z311" s="169"/>
      <c r="AA311" s="169"/>
      <c r="AB311" s="169"/>
      <c r="AC311" s="169"/>
      <c r="AD311" s="169"/>
      <c r="AE311" s="169"/>
      <c r="AF311" s="169"/>
      <c r="AG311" s="169"/>
      <c r="AH311" s="169"/>
      <c r="AI311" s="169"/>
      <c r="AJ311" s="169"/>
      <c r="AK311" s="169"/>
      <c r="AL311" s="169"/>
      <c r="AM311" s="169"/>
      <c r="AN311" s="169"/>
      <c r="AO311" s="169"/>
      <c r="AP311" s="169"/>
      <c r="AQ311" s="169"/>
      <c r="AR311" s="169"/>
      <c r="AS311" s="169"/>
      <c r="AT311" s="169"/>
      <c r="AU311" s="169"/>
      <c r="AV311" s="169"/>
      <c r="AW311" s="169"/>
      <c r="AX311" s="169"/>
      <c r="AY311" s="169"/>
      <c r="AZ311" s="169"/>
      <c r="BA311" s="169"/>
      <c r="BB311" s="169"/>
      <c r="BC311" s="169"/>
      <c r="BD311" s="169"/>
      <c r="BE311" s="169"/>
      <c r="BF311" s="169"/>
      <c r="BG311" s="169"/>
      <c r="BH311" s="169"/>
      <c r="BI311" s="169"/>
      <c r="BJ311" s="169"/>
      <c r="BK311" s="169"/>
      <c r="BL311" s="169"/>
      <c r="BM311" s="169"/>
      <c r="BN311" s="169"/>
      <c r="BO311" s="169"/>
      <c r="BP311" s="169"/>
      <c r="BQ311" s="169"/>
      <c r="BR311" s="169"/>
      <c r="BS311" s="169"/>
      <c r="BT311" s="169"/>
      <c r="BU311" s="169"/>
      <c r="BV311" s="169"/>
      <c r="BW311" s="169"/>
      <c r="BX311" s="169"/>
      <c r="BY311" s="169"/>
      <c r="BZ311" s="169"/>
      <c r="CA311" s="169"/>
      <c r="CB311" s="169"/>
      <c r="CC311" s="169"/>
      <c r="CD311" s="169"/>
      <c r="CE311" s="169"/>
      <c r="CF311" s="169"/>
      <c r="CG311" s="169"/>
      <c r="CH311" s="169"/>
      <c r="CI311" s="169"/>
      <c r="CJ311" s="169"/>
      <c r="CK311" s="169"/>
      <c r="CL311" s="169"/>
      <c r="CM311" s="169"/>
      <c r="CN311" s="169"/>
      <c r="CO311" s="169"/>
      <c r="CP311" s="169"/>
      <c r="CQ311" s="169"/>
      <c r="CR311" s="169"/>
      <c r="CS311" s="169"/>
      <c r="CT311" s="169"/>
      <c r="CU311" s="169"/>
      <c r="CV311" s="169"/>
      <c r="CW311" s="169"/>
      <c r="CX311" s="169"/>
      <c r="CY311" s="169"/>
      <c r="CZ311" s="169"/>
      <c r="DA311" s="169"/>
      <c r="DB311" s="169"/>
      <c r="DC311" s="169"/>
      <c r="DD311" s="169"/>
      <c r="DE311" s="169"/>
      <c r="DF311" s="169"/>
      <c r="DG311" s="169"/>
      <c r="DH311" s="169"/>
      <c r="DI311" s="169"/>
      <c r="DJ311" s="169"/>
      <c r="DK311" s="169"/>
      <c r="DL311" s="169"/>
      <c r="DM311" s="169"/>
      <c r="DN311" s="169"/>
      <c r="DO311" s="169"/>
      <c r="DP311" s="169"/>
      <c r="DQ311" s="169"/>
      <c r="DR311" s="169"/>
      <c r="DS311" s="169"/>
      <c r="DT311" s="169"/>
      <c r="DU311" s="169"/>
      <c r="DV311" s="169"/>
      <c r="DW311" s="169"/>
      <c r="DX311" s="169"/>
      <c r="DY311" s="169"/>
      <c r="DZ311" s="169"/>
      <c r="EA311" s="169"/>
      <c r="EB311" s="169"/>
      <c r="EC311" s="169"/>
      <c r="ED311" s="169"/>
      <c r="EE311" s="169"/>
      <c r="EF311" s="169"/>
      <c r="EG311" s="169"/>
      <c r="EH311" s="169"/>
      <c r="EI311" s="169"/>
      <c r="EJ311" s="169"/>
      <c r="EK311" s="169"/>
      <c r="EL311" s="169"/>
      <c r="EM311" s="169"/>
      <c r="EN311" s="169"/>
    </row>
    <row r="312" spans="3:144" x14ac:dyDescent="0.2">
      <c r="C312" s="169"/>
      <c r="D312" s="169"/>
      <c r="E312" s="169"/>
      <c r="F312" s="169"/>
      <c r="G312" s="169"/>
      <c r="H312" s="169"/>
      <c r="I312" s="169"/>
      <c r="J312" s="169"/>
      <c r="K312" s="169"/>
      <c r="L312" s="169"/>
      <c r="M312" s="169"/>
      <c r="N312" s="169"/>
      <c r="O312" s="169"/>
      <c r="P312" s="169"/>
      <c r="Q312" s="169"/>
      <c r="R312" s="169"/>
      <c r="S312" s="169"/>
      <c r="T312" s="169"/>
      <c r="U312" s="169"/>
      <c r="V312" s="169"/>
      <c r="W312" s="169"/>
      <c r="X312" s="169"/>
      <c r="Y312" s="169"/>
      <c r="Z312" s="169"/>
      <c r="AA312" s="169"/>
      <c r="AB312" s="169"/>
      <c r="AC312" s="169"/>
      <c r="AD312" s="169"/>
      <c r="AE312" s="169"/>
      <c r="AF312" s="169"/>
      <c r="AG312" s="169"/>
      <c r="AH312" s="169"/>
      <c r="AI312" s="169"/>
      <c r="AJ312" s="169"/>
      <c r="AK312" s="169"/>
      <c r="AL312" s="169"/>
      <c r="AM312" s="169"/>
      <c r="AN312" s="169"/>
      <c r="AO312" s="169"/>
      <c r="AP312" s="169"/>
      <c r="AQ312" s="169"/>
      <c r="AR312" s="169"/>
      <c r="AS312" s="169"/>
      <c r="AT312" s="169"/>
      <c r="AU312" s="169"/>
      <c r="AV312" s="169"/>
      <c r="AW312" s="169"/>
      <c r="AX312" s="169"/>
      <c r="AY312" s="169"/>
      <c r="AZ312" s="169"/>
      <c r="BA312" s="169"/>
      <c r="BB312" s="169"/>
      <c r="BC312" s="169"/>
      <c r="BD312" s="169"/>
      <c r="BE312" s="169"/>
      <c r="BF312" s="169"/>
      <c r="BG312" s="169"/>
      <c r="BH312" s="169"/>
      <c r="BI312" s="169"/>
      <c r="BJ312" s="169"/>
      <c r="BK312" s="169"/>
      <c r="BL312" s="169"/>
      <c r="BM312" s="169"/>
      <c r="BN312" s="169"/>
      <c r="BO312" s="169"/>
      <c r="BP312" s="169"/>
      <c r="BQ312" s="169"/>
      <c r="BR312" s="169"/>
      <c r="BS312" s="169"/>
      <c r="BT312" s="169"/>
      <c r="BU312" s="169"/>
      <c r="BV312" s="169"/>
      <c r="BW312" s="169"/>
      <c r="BX312" s="169"/>
      <c r="BY312" s="169"/>
      <c r="BZ312" s="169"/>
      <c r="CA312" s="169"/>
      <c r="CB312" s="169"/>
      <c r="CC312" s="169"/>
      <c r="CD312" s="169"/>
      <c r="CE312" s="169"/>
      <c r="CF312" s="169"/>
      <c r="CG312" s="169"/>
      <c r="CH312" s="169"/>
      <c r="CI312" s="169"/>
      <c r="CJ312" s="169"/>
      <c r="CK312" s="169"/>
      <c r="CL312" s="169"/>
      <c r="CM312" s="169"/>
      <c r="CN312" s="169"/>
      <c r="CO312" s="169"/>
      <c r="CP312" s="169"/>
      <c r="CQ312" s="169"/>
      <c r="CR312" s="169"/>
      <c r="CS312" s="169"/>
      <c r="CT312" s="169"/>
      <c r="CU312" s="169"/>
      <c r="CV312" s="169"/>
      <c r="CW312" s="169"/>
      <c r="CX312" s="169"/>
      <c r="CY312" s="169"/>
      <c r="CZ312" s="169"/>
      <c r="DA312" s="169"/>
      <c r="DB312" s="169"/>
      <c r="DC312" s="169"/>
      <c r="DD312" s="169"/>
      <c r="DE312" s="169"/>
      <c r="DF312" s="169"/>
      <c r="DG312" s="169"/>
      <c r="DH312" s="169"/>
      <c r="DI312" s="169"/>
      <c r="DJ312" s="169"/>
      <c r="DK312" s="169"/>
      <c r="DL312" s="169"/>
      <c r="DM312" s="169"/>
      <c r="DN312" s="169"/>
      <c r="DO312" s="169"/>
      <c r="DP312" s="169"/>
      <c r="DQ312" s="169"/>
      <c r="DR312" s="169"/>
      <c r="DS312" s="169"/>
      <c r="DT312" s="169"/>
      <c r="DU312" s="169"/>
      <c r="DV312" s="169"/>
      <c r="DW312" s="169"/>
      <c r="DX312" s="169"/>
      <c r="DY312" s="169"/>
      <c r="DZ312" s="169"/>
      <c r="EA312" s="169"/>
      <c r="EB312" s="169"/>
      <c r="EC312" s="169"/>
      <c r="ED312" s="169"/>
      <c r="EE312" s="169"/>
      <c r="EF312" s="169"/>
      <c r="EG312" s="169"/>
      <c r="EH312" s="169"/>
      <c r="EI312" s="169"/>
      <c r="EJ312" s="169"/>
      <c r="EK312" s="169"/>
      <c r="EL312" s="169"/>
      <c r="EM312" s="169"/>
      <c r="EN312" s="169"/>
    </row>
    <row r="313" spans="3:144" x14ac:dyDescent="0.2">
      <c r="C313" s="169"/>
      <c r="D313" s="169"/>
      <c r="E313" s="169"/>
      <c r="F313" s="169"/>
      <c r="G313" s="169"/>
      <c r="H313" s="169"/>
      <c r="I313" s="169"/>
      <c r="J313" s="169"/>
      <c r="K313" s="169"/>
      <c r="L313" s="169"/>
      <c r="M313" s="169"/>
      <c r="N313" s="169"/>
      <c r="O313" s="169"/>
      <c r="P313" s="169"/>
      <c r="Q313" s="169"/>
      <c r="R313" s="169"/>
      <c r="S313" s="169"/>
      <c r="T313" s="169"/>
      <c r="U313" s="169"/>
      <c r="V313" s="169"/>
      <c r="W313" s="169"/>
      <c r="X313" s="169"/>
      <c r="Y313" s="169"/>
      <c r="Z313" s="169"/>
      <c r="AA313" s="169"/>
      <c r="AB313" s="169"/>
      <c r="AC313" s="169"/>
      <c r="AD313" s="169"/>
      <c r="AE313" s="169"/>
      <c r="AF313" s="169"/>
      <c r="AG313" s="169"/>
      <c r="AH313" s="169"/>
      <c r="AI313" s="169"/>
      <c r="AJ313" s="169"/>
      <c r="AK313" s="169"/>
      <c r="AL313" s="169"/>
      <c r="AM313" s="169"/>
      <c r="AN313" s="169"/>
      <c r="AO313" s="169"/>
      <c r="AP313" s="169"/>
      <c r="AQ313" s="169"/>
      <c r="AR313" s="169"/>
      <c r="AS313" s="169"/>
      <c r="AT313" s="169"/>
      <c r="AU313" s="169"/>
      <c r="AV313" s="169"/>
      <c r="AW313" s="169"/>
      <c r="AX313" s="169"/>
      <c r="AY313" s="169"/>
      <c r="AZ313" s="169"/>
      <c r="BA313" s="169"/>
      <c r="BB313" s="169"/>
      <c r="BC313" s="169"/>
      <c r="BD313" s="169"/>
      <c r="BE313" s="169"/>
      <c r="BF313" s="169"/>
      <c r="BG313" s="169"/>
      <c r="BH313" s="169"/>
      <c r="BI313" s="169"/>
      <c r="BJ313" s="169"/>
      <c r="BK313" s="169"/>
      <c r="BL313" s="169"/>
      <c r="BM313" s="169"/>
      <c r="BN313" s="169"/>
      <c r="BO313" s="169"/>
      <c r="BP313" s="169"/>
      <c r="BQ313" s="169"/>
      <c r="BR313" s="169"/>
      <c r="BS313" s="169"/>
      <c r="BT313" s="169"/>
      <c r="BU313" s="169"/>
      <c r="BV313" s="169"/>
      <c r="BW313" s="169"/>
      <c r="BX313" s="169"/>
      <c r="BY313" s="169"/>
      <c r="BZ313" s="169"/>
      <c r="CA313" s="169"/>
      <c r="CB313" s="169"/>
      <c r="CC313" s="169"/>
      <c r="CD313" s="169"/>
      <c r="CE313" s="169"/>
      <c r="CF313" s="169"/>
      <c r="CG313" s="169"/>
      <c r="CH313" s="169"/>
      <c r="CI313" s="169"/>
      <c r="CJ313" s="169"/>
      <c r="CK313" s="169"/>
      <c r="CL313" s="169"/>
      <c r="CM313" s="169"/>
      <c r="CN313" s="169"/>
      <c r="CO313" s="169"/>
      <c r="CP313" s="169"/>
      <c r="CQ313" s="169"/>
      <c r="CR313" s="169"/>
      <c r="CS313" s="169"/>
      <c r="CT313" s="169"/>
      <c r="CU313" s="169"/>
      <c r="CV313" s="169"/>
      <c r="CW313" s="169"/>
      <c r="CX313" s="169"/>
      <c r="CY313" s="169"/>
      <c r="CZ313" s="169"/>
      <c r="DA313" s="169"/>
      <c r="DB313" s="169"/>
      <c r="DC313" s="169"/>
      <c r="DD313" s="169"/>
      <c r="DE313" s="169"/>
      <c r="DF313" s="169"/>
      <c r="DG313" s="169"/>
      <c r="DH313" s="169"/>
      <c r="DI313" s="169"/>
      <c r="DJ313" s="169"/>
      <c r="DK313" s="169"/>
      <c r="DL313" s="169"/>
      <c r="DM313" s="169"/>
      <c r="DN313" s="169"/>
      <c r="DO313" s="169"/>
      <c r="DP313" s="169"/>
      <c r="DQ313" s="169"/>
      <c r="DR313" s="169"/>
      <c r="DS313" s="169"/>
      <c r="DT313" s="169"/>
      <c r="DU313" s="169"/>
      <c r="DV313" s="169"/>
      <c r="DW313" s="169"/>
      <c r="DX313" s="169"/>
      <c r="DY313" s="169"/>
      <c r="DZ313" s="169"/>
      <c r="EA313" s="169"/>
      <c r="EB313" s="169"/>
      <c r="EC313" s="169"/>
      <c r="ED313" s="169"/>
      <c r="EE313" s="169"/>
      <c r="EF313" s="169"/>
      <c r="EG313" s="169"/>
      <c r="EH313" s="169"/>
      <c r="EI313" s="169"/>
      <c r="EJ313" s="169"/>
      <c r="EK313" s="169"/>
      <c r="EL313" s="169"/>
      <c r="EM313" s="169"/>
      <c r="EN313" s="169"/>
    </row>
    <row r="314" spans="3:144" x14ac:dyDescent="0.2">
      <c r="C314" s="169"/>
      <c r="D314" s="169"/>
      <c r="E314" s="169"/>
      <c r="F314" s="169"/>
      <c r="G314" s="169"/>
      <c r="H314" s="169"/>
      <c r="I314" s="169"/>
      <c r="J314" s="169"/>
      <c r="K314" s="169"/>
      <c r="L314" s="169"/>
      <c r="M314" s="169"/>
      <c r="N314" s="169"/>
      <c r="O314" s="169"/>
      <c r="P314" s="169"/>
      <c r="Q314" s="169"/>
      <c r="R314" s="169"/>
      <c r="S314" s="169"/>
      <c r="T314" s="169"/>
      <c r="U314" s="169"/>
      <c r="V314" s="169"/>
      <c r="W314" s="169"/>
      <c r="X314" s="169"/>
      <c r="Y314" s="169"/>
      <c r="Z314" s="169"/>
      <c r="AA314" s="169"/>
      <c r="AB314" s="169"/>
      <c r="AC314" s="169"/>
      <c r="AD314" s="169"/>
      <c r="AE314" s="169"/>
      <c r="AF314" s="169"/>
      <c r="AG314" s="169"/>
      <c r="AH314" s="169"/>
      <c r="AI314" s="169"/>
      <c r="AJ314" s="169"/>
      <c r="AK314" s="169"/>
      <c r="AL314" s="169"/>
      <c r="AM314" s="169"/>
      <c r="AN314" s="169"/>
      <c r="AO314" s="169"/>
      <c r="AP314" s="169"/>
      <c r="AQ314" s="169"/>
      <c r="AR314" s="169"/>
      <c r="AS314" s="169"/>
      <c r="AT314" s="169"/>
      <c r="AU314" s="169"/>
      <c r="AV314" s="169"/>
      <c r="AW314" s="169"/>
      <c r="AX314" s="169"/>
      <c r="AY314" s="169"/>
      <c r="AZ314" s="169"/>
      <c r="BA314" s="169"/>
      <c r="BB314" s="169"/>
      <c r="BC314" s="169"/>
      <c r="BD314" s="169"/>
      <c r="BE314" s="169"/>
      <c r="BF314" s="169"/>
      <c r="BG314" s="169"/>
      <c r="BH314" s="169"/>
      <c r="BI314" s="169"/>
      <c r="BJ314" s="169"/>
      <c r="BK314" s="169"/>
      <c r="BL314" s="169"/>
      <c r="BM314" s="169"/>
      <c r="BN314" s="169"/>
      <c r="BO314" s="169"/>
      <c r="BP314" s="169"/>
      <c r="BQ314" s="169"/>
      <c r="BR314" s="169"/>
      <c r="BS314" s="169"/>
      <c r="BT314" s="169"/>
      <c r="BU314" s="169"/>
      <c r="BV314" s="169"/>
      <c r="BW314" s="169"/>
      <c r="BX314" s="169"/>
      <c r="BY314" s="169"/>
      <c r="BZ314" s="169"/>
      <c r="CA314" s="169"/>
      <c r="CB314" s="169"/>
      <c r="CC314" s="169"/>
      <c r="CD314" s="169"/>
      <c r="CE314" s="169"/>
      <c r="CF314" s="169"/>
      <c r="CG314" s="169"/>
      <c r="CH314" s="169"/>
      <c r="CI314" s="169"/>
      <c r="CJ314" s="169"/>
      <c r="CK314" s="169"/>
      <c r="CL314" s="169"/>
      <c r="CM314" s="169"/>
      <c r="CN314" s="169"/>
      <c r="CO314" s="169"/>
      <c r="CP314" s="169"/>
      <c r="CQ314" s="169"/>
      <c r="CR314" s="169"/>
      <c r="CS314" s="169"/>
      <c r="CT314" s="169"/>
      <c r="CU314" s="169"/>
      <c r="CV314" s="169"/>
      <c r="CW314" s="169"/>
      <c r="CX314" s="169"/>
      <c r="CY314" s="169"/>
      <c r="CZ314" s="169"/>
      <c r="DA314" s="169"/>
      <c r="DB314" s="169"/>
      <c r="DC314" s="169"/>
      <c r="DD314" s="169"/>
      <c r="DE314" s="169"/>
      <c r="DF314" s="169"/>
      <c r="DG314" s="169"/>
      <c r="DH314" s="169"/>
      <c r="DI314" s="169"/>
      <c r="DJ314" s="169"/>
      <c r="DK314" s="169"/>
      <c r="DL314" s="169"/>
      <c r="DM314" s="169"/>
      <c r="DN314" s="169"/>
      <c r="DO314" s="169"/>
      <c r="DP314" s="169"/>
      <c r="DQ314" s="169"/>
      <c r="DR314" s="169"/>
      <c r="DS314" s="169"/>
      <c r="DT314" s="169"/>
      <c r="DU314" s="169"/>
      <c r="DV314" s="169"/>
      <c r="DW314" s="169"/>
      <c r="DX314" s="169"/>
      <c r="DY314" s="169"/>
      <c r="DZ314" s="169"/>
      <c r="EA314" s="169"/>
      <c r="EB314" s="169"/>
      <c r="EC314" s="169"/>
      <c r="ED314" s="169"/>
      <c r="EE314" s="169"/>
      <c r="EF314" s="169"/>
      <c r="EG314" s="169"/>
      <c r="EH314" s="169"/>
      <c r="EI314" s="169"/>
      <c r="EJ314" s="169"/>
      <c r="EK314" s="169"/>
      <c r="EL314" s="169"/>
      <c r="EM314" s="169"/>
      <c r="EN314" s="169"/>
    </row>
    <row r="315" spans="3:144" x14ac:dyDescent="0.2">
      <c r="C315" s="169"/>
      <c r="D315" s="169"/>
      <c r="E315" s="169"/>
      <c r="F315" s="169"/>
      <c r="G315" s="169"/>
      <c r="H315" s="169"/>
      <c r="I315" s="169"/>
      <c r="J315" s="169"/>
      <c r="K315" s="169"/>
      <c r="L315" s="169"/>
      <c r="M315" s="169"/>
      <c r="N315" s="169"/>
      <c r="O315" s="169"/>
      <c r="P315" s="169"/>
      <c r="Q315" s="169"/>
      <c r="R315" s="169"/>
      <c r="S315" s="169"/>
      <c r="T315" s="169"/>
      <c r="U315" s="169"/>
      <c r="V315" s="169"/>
      <c r="W315" s="169"/>
      <c r="X315" s="169"/>
      <c r="Y315" s="169"/>
      <c r="Z315" s="169"/>
      <c r="AA315" s="169"/>
      <c r="AB315" s="169"/>
      <c r="AC315" s="169"/>
      <c r="AD315" s="169"/>
      <c r="AE315" s="169"/>
      <c r="AF315" s="169"/>
      <c r="AG315" s="169"/>
      <c r="AH315" s="169"/>
      <c r="AI315" s="169"/>
      <c r="AJ315" s="169"/>
      <c r="AK315" s="169"/>
      <c r="AL315" s="169"/>
      <c r="AM315" s="169"/>
      <c r="AN315" s="169"/>
      <c r="AO315" s="169"/>
      <c r="AP315" s="169"/>
      <c r="AQ315" s="169"/>
      <c r="AR315" s="169"/>
      <c r="AS315" s="169"/>
      <c r="AT315" s="169"/>
      <c r="AU315" s="169"/>
      <c r="AV315" s="169"/>
      <c r="AW315" s="169"/>
      <c r="AX315" s="169"/>
      <c r="AY315" s="169"/>
      <c r="AZ315" s="169"/>
      <c r="BA315" s="169"/>
      <c r="BB315" s="169"/>
      <c r="BC315" s="169"/>
      <c r="BD315" s="169"/>
      <c r="BE315" s="169"/>
      <c r="BF315" s="169"/>
      <c r="BG315" s="169"/>
      <c r="BH315" s="169"/>
      <c r="BI315" s="169"/>
      <c r="BJ315" s="169"/>
      <c r="BK315" s="169"/>
      <c r="BL315" s="169"/>
      <c r="BM315" s="169"/>
      <c r="BN315" s="169"/>
      <c r="BO315" s="169"/>
      <c r="BP315" s="169"/>
      <c r="BQ315" s="169"/>
      <c r="BR315" s="169"/>
      <c r="BS315" s="169"/>
      <c r="BT315" s="169"/>
      <c r="BU315" s="169"/>
      <c r="BV315" s="169"/>
      <c r="BW315" s="169"/>
      <c r="BX315" s="169"/>
      <c r="BY315" s="169"/>
      <c r="BZ315" s="169"/>
      <c r="CA315" s="169"/>
      <c r="CB315" s="169"/>
      <c r="CC315" s="169"/>
      <c r="CD315" s="169"/>
      <c r="CE315" s="169"/>
      <c r="CF315" s="169"/>
      <c r="CG315" s="169"/>
      <c r="CH315" s="169"/>
      <c r="CI315" s="169"/>
      <c r="CJ315" s="169"/>
      <c r="CK315" s="169"/>
      <c r="CL315" s="169"/>
      <c r="CM315" s="169"/>
      <c r="CN315" s="169"/>
      <c r="CO315" s="169"/>
      <c r="CP315" s="169"/>
      <c r="CQ315" s="169"/>
      <c r="CR315" s="169"/>
      <c r="CS315" s="169"/>
      <c r="CT315" s="169"/>
      <c r="CU315" s="169"/>
      <c r="CV315" s="169"/>
      <c r="CW315" s="169"/>
      <c r="CX315" s="169"/>
      <c r="CY315" s="169"/>
      <c r="CZ315" s="169"/>
      <c r="DA315" s="169"/>
      <c r="DB315" s="169"/>
      <c r="DC315" s="169"/>
      <c r="DD315" s="169"/>
      <c r="DE315" s="169"/>
      <c r="DF315" s="169"/>
      <c r="DG315" s="169"/>
      <c r="DH315" s="169"/>
      <c r="DI315" s="169"/>
      <c r="DJ315" s="169"/>
      <c r="DK315" s="169"/>
      <c r="DL315" s="169"/>
      <c r="DM315" s="169"/>
      <c r="DN315" s="169"/>
      <c r="DO315" s="169"/>
      <c r="DP315" s="169"/>
      <c r="DQ315" s="169"/>
      <c r="DR315" s="169"/>
      <c r="DS315" s="169"/>
      <c r="DT315" s="169"/>
      <c r="DU315" s="169"/>
      <c r="DV315" s="169"/>
      <c r="DW315" s="169"/>
      <c r="DX315" s="169"/>
      <c r="DY315" s="169"/>
      <c r="DZ315" s="169"/>
      <c r="EA315" s="169"/>
      <c r="EB315" s="169"/>
      <c r="EC315" s="169"/>
      <c r="ED315" s="169"/>
      <c r="EE315" s="169"/>
      <c r="EF315" s="169"/>
      <c r="EG315" s="169"/>
      <c r="EH315" s="169"/>
      <c r="EI315" s="169"/>
      <c r="EJ315" s="169"/>
      <c r="EK315" s="169"/>
      <c r="EL315" s="169"/>
      <c r="EM315" s="169"/>
      <c r="EN315" s="169"/>
    </row>
    <row r="316" spans="3:144" x14ac:dyDescent="0.2">
      <c r="C316" s="169"/>
      <c r="D316" s="169"/>
      <c r="E316" s="169"/>
      <c r="F316" s="169"/>
      <c r="G316" s="169"/>
      <c r="H316" s="169"/>
      <c r="I316" s="169"/>
      <c r="J316" s="169"/>
      <c r="K316" s="169"/>
      <c r="L316" s="169"/>
      <c r="M316" s="169"/>
      <c r="N316" s="169"/>
      <c r="O316" s="169"/>
      <c r="P316" s="169"/>
      <c r="Q316" s="169"/>
      <c r="R316" s="169"/>
      <c r="S316" s="169"/>
      <c r="T316" s="169"/>
      <c r="U316" s="169"/>
      <c r="V316" s="169"/>
      <c r="W316" s="169"/>
      <c r="X316" s="169"/>
      <c r="Y316" s="169"/>
      <c r="Z316" s="169"/>
      <c r="AA316" s="169"/>
      <c r="AB316" s="169"/>
      <c r="AC316" s="169"/>
      <c r="AD316" s="169"/>
      <c r="AE316" s="169"/>
      <c r="AF316" s="169"/>
      <c r="AG316" s="169"/>
      <c r="AH316" s="169"/>
      <c r="AI316" s="169"/>
      <c r="AJ316" s="169"/>
      <c r="AK316" s="169"/>
      <c r="AL316" s="169"/>
      <c r="AM316" s="169"/>
      <c r="AN316" s="169"/>
      <c r="AO316" s="169"/>
      <c r="AP316" s="169"/>
      <c r="AQ316" s="169"/>
      <c r="AR316" s="169"/>
      <c r="AS316" s="169"/>
      <c r="AT316" s="169"/>
      <c r="AU316" s="169"/>
      <c r="AV316" s="169"/>
      <c r="AW316" s="169"/>
      <c r="AX316" s="169"/>
      <c r="AY316" s="169"/>
      <c r="AZ316" s="169"/>
      <c r="BA316" s="169"/>
      <c r="BB316" s="169"/>
      <c r="BC316" s="169"/>
      <c r="BD316" s="169"/>
      <c r="BE316" s="169"/>
      <c r="BF316" s="169"/>
      <c r="BG316" s="169"/>
      <c r="BH316" s="169"/>
      <c r="BI316" s="169"/>
      <c r="BJ316" s="169"/>
      <c r="BK316" s="169"/>
      <c r="BL316" s="169"/>
      <c r="BM316" s="169"/>
      <c r="BN316" s="169"/>
      <c r="BO316" s="169"/>
      <c r="BP316" s="169"/>
      <c r="BQ316" s="169"/>
      <c r="BR316" s="169"/>
      <c r="BS316" s="169"/>
      <c r="BT316" s="169"/>
      <c r="BU316" s="169"/>
      <c r="BV316" s="169"/>
      <c r="BW316" s="169"/>
      <c r="BX316" s="169"/>
      <c r="BY316" s="169"/>
      <c r="BZ316" s="169"/>
      <c r="CA316" s="169"/>
      <c r="CB316" s="169"/>
      <c r="CC316" s="169"/>
      <c r="CD316" s="169"/>
      <c r="CE316" s="169"/>
      <c r="CF316" s="169"/>
      <c r="CG316" s="169"/>
      <c r="CH316" s="169"/>
      <c r="CI316" s="169"/>
      <c r="CJ316" s="169"/>
      <c r="CK316" s="169"/>
      <c r="CL316" s="169"/>
      <c r="CM316" s="169"/>
      <c r="CN316" s="169"/>
      <c r="CO316" s="169"/>
      <c r="CP316" s="169"/>
      <c r="CQ316" s="169"/>
      <c r="CR316" s="169"/>
      <c r="CS316" s="169"/>
      <c r="CT316" s="169"/>
      <c r="CU316" s="169"/>
      <c r="CV316" s="169"/>
      <c r="CW316" s="169"/>
      <c r="CX316" s="169"/>
      <c r="CY316" s="169"/>
      <c r="CZ316" s="169"/>
      <c r="DA316" s="169"/>
      <c r="DB316" s="169"/>
      <c r="DC316" s="169"/>
      <c r="DD316" s="169"/>
      <c r="DE316" s="169"/>
      <c r="DF316" s="169"/>
      <c r="DG316" s="169"/>
      <c r="DH316" s="169"/>
      <c r="DI316" s="169"/>
      <c r="DJ316" s="169"/>
      <c r="DK316" s="169"/>
      <c r="DL316" s="169"/>
      <c r="DM316" s="169"/>
      <c r="DN316" s="169"/>
      <c r="DO316" s="169"/>
      <c r="DP316" s="169"/>
      <c r="DQ316" s="169"/>
      <c r="DR316" s="169"/>
      <c r="DS316" s="169"/>
      <c r="DT316" s="169"/>
      <c r="DU316" s="169"/>
      <c r="DV316" s="169"/>
      <c r="DW316" s="169"/>
      <c r="DX316" s="169"/>
      <c r="DY316" s="169"/>
      <c r="DZ316" s="169"/>
      <c r="EA316" s="169"/>
      <c r="EB316" s="169"/>
      <c r="EC316" s="169"/>
      <c r="ED316" s="169"/>
      <c r="EE316" s="169"/>
      <c r="EF316" s="169"/>
      <c r="EG316" s="169"/>
      <c r="EH316" s="169"/>
      <c r="EI316" s="169"/>
      <c r="EJ316" s="169"/>
      <c r="EK316" s="169"/>
      <c r="EL316" s="169"/>
      <c r="EM316" s="169"/>
      <c r="EN316" s="169"/>
    </row>
    <row r="317" spans="3:144" x14ac:dyDescent="0.2">
      <c r="C317" s="169"/>
      <c r="D317" s="169"/>
      <c r="E317" s="169"/>
      <c r="F317" s="169"/>
      <c r="G317" s="169"/>
      <c r="H317" s="169"/>
      <c r="I317" s="169"/>
      <c r="J317" s="169"/>
      <c r="K317" s="169"/>
      <c r="L317" s="169"/>
      <c r="M317" s="169"/>
      <c r="N317" s="169"/>
      <c r="O317" s="169"/>
      <c r="P317" s="169"/>
      <c r="Q317" s="169"/>
      <c r="R317" s="169"/>
      <c r="S317" s="169"/>
      <c r="T317" s="169"/>
      <c r="U317" s="169"/>
      <c r="V317" s="169"/>
      <c r="W317" s="169"/>
      <c r="X317" s="169"/>
      <c r="Y317" s="169"/>
      <c r="Z317" s="169"/>
      <c r="AA317" s="169"/>
      <c r="AB317" s="169"/>
      <c r="AC317" s="169"/>
      <c r="AD317" s="169"/>
      <c r="AE317" s="169"/>
      <c r="AF317" s="169"/>
      <c r="AG317" s="169"/>
      <c r="AH317" s="169"/>
      <c r="AI317" s="169"/>
      <c r="AJ317" s="169"/>
      <c r="AK317" s="169"/>
      <c r="AL317" s="169"/>
      <c r="AM317" s="169"/>
      <c r="AN317" s="169"/>
      <c r="AO317" s="169"/>
      <c r="AP317" s="169"/>
      <c r="AQ317" s="169"/>
      <c r="AR317" s="169"/>
      <c r="AS317" s="169"/>
      <c r="AT317" s="169"/>
      <c r="AU317" s="169"/>
      <c r="AV317" s="169"/>
      <c r="AW317" s="169"/>
      <c r="AX317" s="169"/>
      <c r="AY317" s="169"/>
      <c r="AZ317" s="169"/>
      <c r="BA317" s="169"/>
      <c r="BB317" s="169"/>
      <c r="BC317" s="169"/>
      <c r="BD317" s="169"/>
      <c r="BE317" s="169"/>
      <c r="BF317" s="169"/>
      <c r="BG317" s="169"/>
      <c r="BH317" s="169"/>
      <c r="BI317" s="169"/>
      <c r="BJ317" s="169"/>
      <c r="BK317" s="169"/>
      <c r="BL317" s="169"/>
      <c r="BM317" s="169"/>
      <c r="BN317" s="169"/>
      <c r="BO317" s="169"/>
      <c r="BP317" s="169"/>
      <c r="BQ317" s="169"/>
      <c r="BR317" s="169"/>
      <c r="BS317" s="169"/>
      <c r="BT317" s="169"/>
      <c r="BU317" s="169"/>
      <c r="BV317" s="169"/>
      <c r="BW317" s="169"/>
      <c r="BX317" s="169"/>
      <c r="BY317" s="169"/>
      <c r="BZ317" s="169"/>
      <c r="CA317" s="169"/>
      <c r="CB317" s="169"/>
      <c r="CC317" s="169"/>
      <c r="CD317" s="169"/>
      <c r="CE317" s="169"/>
      <c r="CF317" s="169"/>
      <c r="CG317" s="169"/>
      <c r="CH317" s="169"/>
      <c r="CI317" s="169"/>
      <c r="CJ317" s="169"/>
      <c r="CK317" s="169"/>
      <c r="CL317" s="169"/>
      <c r="CM317" s="169"/>
      <c r="CN317" s="169"/>
      <c r="CO317" s="169"/>
      <c r="CP317" s="169"/>
      <c r="CQ317" s="169"/>
      <c r="CR317" s="169"/>
      <c r="CS317" s="169"/>
      <c r="CT317" s="169"/>
      <c r="CU317" s="169"/>
      <c r="CV317" s="169"/>
      <c r="CW317" s="169"/>
      <c r="CX317" s="169"/>
      <c r="CY317" s="169"/>
      <c r="CZ317" s="169"/>
      <c r="DA317" s="169"/>
      <c r="DB317" s="169"/>
      <c r="DC317" s="169"/>
      <c r="DD317" s="169"/>
      <c r="DE317" s="169"/>
      <c r="DF317" s="169"/>
      <c r="DG317" s="169"/>
      <c r="DH317" s="169"/>
      <c r="DI317" s="169"/>
      <c r="DJ317" s="169"/>
      <c r="DK317" s="169"/>
      <c r="DL317" s="169"/>
      <c r="DM317" s="169"/>
      <c r="DN317" s="169"/>
      <c r="DO317" s="169"/>
      <c r="DP317" s="169"/>
      <c r="DQ317" s="169"/>
      <c r="DR317" s="169"/>
      <c r="DS317" s="169"/>
      <c r="DT317" s="169"/>
      <c r="DU317" s="169"/>
      <c r="DV317" s="169"/>
      <c r="DW317" s="169"/>
      <c r="DX317" s="169"/>
      <c r="DY317" s="169"/>
      <c r="DZ317" s="169"/>
      <c r="EA317" s="169"/>
      <c r="EB317" s="169"/>
      <c r="EC317" s="169"/>
      <c r="ED317" s="169"/>
      <c r="EE317" s="169"/>
      <c r="EF317" s="169"/>
      <c r="EG317" s="169"/>
      <c r="EH317" s="169"/>
      <c r="EI317" s="169"/>
      <c r="EJ317" s="169"/>
      <c r="EK317" s="169"/>
      <c r="EL317" s="169"/>
      <c r="EM317" s="169"/>
      <c r="EN317" s="169"/>
    </row>
    <row r="318" spans="3:144" x14ac:dyDescent="0.2">
      <c r="C318" s="169"/>
      <c r="D318" s="169"/>
      <c r="E318" s="169"/>
      <c r="F318" s="169"/>
      <c r="G318" s="169"/>
      <c r="H318" s="169"/>
      <c r="I318" s="169"/>
      <c r="J318" s="169"/>
      <c r="K318" s="169"/>
      <c r="L318" s="169"/>
      <c r="M318" s="169"/>
      <c r="N318" s="169"/>
      <c r="O318" s="169"/>
      <c r="P318" s="169"/>
      <c r="Q318" s="169"/>
      <c r="R318" s="169"/>
      <c r="S318" s="169"/>
      <c r="T318" s="169"/>
      <c r="U318" s="169"/>
      <c r="V318" s="169"/>
      <c r="W318" s="169"/>
      <c r="X318" s="169"/>
      <c r="Y318" s="169"/>
      <c r="Z318" s="169"/>
      <c r="AA318" s="169"/>
      <c r="AB318" s="169"/>
      <c r="AC318" s="169"/>
      <c r="AD318" s="169"/>
      <c r="AE318" s="169"/>
      <c r="AF318" s="169"/>
      <c r="AG318" s="169"/>
      <c r="AH318" s="169"/>
      <c r="AI318" s="169"/>
      <c r="AJ318" s="169"/>
      <c r="AK318" s="169"/>
      <c r="AL318" s="169"/>
      <c r="AM318" s="169"/>
      <c r="AN318" s="169"/>
      <c r="AO318" s="169"/>
      <c r="AP318" s="169"/>
      <c r="AQ318" s="169"/>
      <c r="AR318" s="169"/>
      <c r="AS318" s="169"/>
      <c r="AT318" s="169"/>
      <c r="AU318" s="169"/>
      <c r="AV318" s="169"/>
      <c r="AW318" s="169"/>
      <c r="AX318" s="169"/>
      <c r="AY318" s="169"/>
      <c r="AZ318" s="169"/>
      <c r="BA318" s="169"/>
      <c r="BB318" s="169"/>
      <c r="BC318" s="169"/>
      <c r="BD318" s="169"/>
      <c r="BE318" s="169"/>
      <c r="BF318" s="169"/>
      <c r="BG318" s="169"/>
      <c r="BH318" s="169"/>
      <c r="BI318" s="169"/>
      <c r="BJ318" s="169"/>
      <c r="BK318" s="169"/>
      <c r="BL318" s="169"/>
      <c r="BM318" s="169"/>
      <c r="BN318" s="169"/>
      <c r="BO318" s="169"/>
      <c r="BP318" s="169"/>
      <c r="BQ318" s="169"/>
      <c r="BR318" s="169"/>
      <c r="BS318" s="169"/>
      <c r="BT318" s="169"/>
      <c r="BU318" s="169"/>
      <c r="BV318" s="169"/>
      <c r="BW318" s="169"/>
      <c r="BX318" s="169"/>
      <c r="BY318" s="169"/>
      <c r="BZ318" s="169"/>
      <c r="CA318" s="169"/>
      <c r="CB318" s="169"/>
      <c r="CC318" s="169"/>
      <c r="CD318" s="169"/>
      <c r="CE318" s="169"/>
      <c r="CF318" s="169"/>
      <c r="CG318" s="169"/>
      <c r="CH318" s="169"/>
      <c r="CI318" s="169"/>
      <c r="CJ318" s="169"/>
      <c r="CK318" s="169"/>
      <c r="CL318" s="169"/>
      <c r="CM318" s="169"/>
      <c r="CN318" s="169"/>
      <c r="CO318" s="169"/>
      <c r="CP318" s="169"/>
      <c r="CQ318" s="169"/>
      <c r="CR318" s="169"/>
      <c r="CS318" s="169"/>
      <c r="CT318" s="169"/>
      <c r="CU318" s="169"/>
      <c r="CV318" s="169"/>
      <c r="CW318" s="169"/>
      <c r="CX318" s="169"/>
      <c r="CY318" s="169"/>
      <c r="CZ318" s="169"/>
      <c r="DA318" s="169"/>
      <c r="DB318" s="169"/>
      <c r="DC318" s="169"/>
      <c r="DD318" s="169"/>
      <c r="DE318" s="169"/>
      <c r="DF318" s="169"/>
      <c r="DG318" s="169"/>
      <c r="DH318" s="169"/>
      <c r="DI318" s="169"/>
      <c r="DJ318" s="169"/>
      <c r="DK318" s="169"/>
      <c r="DL318" s="169"/>
      <c r="DM318" s="169"/>
      <c r="DN318" s="169"/>
      <c r="DO318" s="169"/>
      <c r="DP318" s="169"/>
      <c r="DQ318" s="169"/>
      <c r="DR318" s="169"/>
      <c r="DS318" s="169"/>
      <c r="DT318" s="169"/>
      <c r="DU318" s="169"/>
      <c r="DV318" s="169"/>
      <c r="DW318" s="169"/>
      <c r="DX318" s="169"/>
      <c r="DY318" s="169"/>
      <c r="DZ318" s="169"/>
      <c r="EA318" s="169"/>
      <c r="EB318" s="169"/>
      <c r="EC318" s="169"/>
      <c r="ED318" s="169"/>
      <c r="EE318" s="169"/>
      <c r="EF318" s="169"/>
      <c r="EG318" s="169"/>
      <c r="EH318" s="169"/>
      <c r="EI318" s="169"/>
      <c r="EJ318" s="169"/>
      <c r="EK318" s="169"/>
      <c r="EL318" s="169"/>
      <c r="EM318" s="169"/>
      <c r="EN318" s="169"/>
    </row>
    <row r="319" spans="3:144" x14ac:dyDescent="0.2">
      <c r="C319" s="169"/>
      <c r="D319" s="169"/>
      <c r="E319" s="169"/>
      <c r="F319" s="169"/>
      <c r="G319" s="169"/>
      <c r="H319" s="169"/>
      <c r="I319" s="169"/>
      <c r="J319" s="169"/>
      <c r="K319" s="169"/>
      <c r="L319" s="169"/>
      <c r="M319" s="169"/>
      <c r="N319" s="169"/>
      <c r="O319" s="169"/>
      <c r="P319" s="169"/>
      <c r="Q319" s="169"/>
      <c r="R319" s="169"/>
      <c r="S319" s="169"/>
      <c r="T319" s="169"/>
      <c r="U319" s="169"/>
      <c r="V319" s="169"/>
      <c r="W319" s="169"/>
      <c r="X319" s="169"/>
      <c r="Y319" s="169"/>
      <c r="Z319" s="169"/>
      <c r="AA319" s="169"/>
      <c r="AB319" s="169"/>
      <c r="AC319" s="169"/>
      <c r="AD319" s="169"/>
      <c r="AE319" s="169"/>
      <c r="AF319" s="169"/>
      <c r="AG319" s="169"/>
      <c r="AH319" s="169"/>
      <c r="AI319" s="169"/>
      <c r="AJ319" s="169"/>
      <c r="AK319" s="169"/>
      <c r="AL319" s="169"/>
      <c r="AM319" s="169"/>
      <c r="AN319" s="169"/>
      <c r="AO319" s="169"/>
      <c r="AP319" s="169"/>
      <c r="AQ319" s="169"/>
      <c r="AR319" s="169"/>
      <c r="AS319" s="169"/>
      <c r="AT319" s="169"/>
      <c r="AU319" s="169"/>
      <c r="AV319" s="169"/>
      <c r="AW319" s="169"/>
      <c r="AX319" s="169"/>
      <c r="AY319" s="169"/>
      <c r="AZ319" s="169"/>
      <c r="BA319" s="169"/>
      <c r="BB319" s="169"/>
      <c r="BC319" s="169"/>
      <c r="BD319" s="169"/>
      <c r="BE319" s="169"/>
      <c r="BF319" s="169"/>
      <c r="BG319" s="169"/>
      <c r="BH319" s="169"/>
      <c r="BI319" s="169"/>
      <c r="BJ319" s="169"/>
      <c r="BK319" s="169"/>
      <c r="BL319" s="169"/>
      <c r="BM319" s="169"/>
      <c r="BN319" s="169"/>
      <c r="BO319" s="169"/>
      <c r="BP319" s="169"/>
      <c r="BQ319" s="169"/>
      <c r="BR319" s="169"/>
      <c r="BS319" s="169"/>
      <c r="BT319" s="169"/>
      <c r="BU319" s="169"/>
      <c r="BV319" s="169"/>
      <c r="BW319" s="169"/>
      <c r="BX319" s="169"/>
      <c r="BY319" s="169"/>
      <c r="BZ319" s="169"/>
      <c r="CA319" s="169"/>
      <c r="CB319" s="169"/>
      <c r="CC319" s="169"/>
      <c r="CD319" s="169"/>
      <c r="CE319" s="169"/>
      <c r="CF319" s="169"/>
      <c r="CG319" s="169"/>
      <c r="CH319" s="169"/>
      <c r="CI319" s="169"/>
      <c r="CJ319" s="169"/>
      <c r="CK319" s="169"/>
      <c r="CL319" s="169"/>
      <c r="CM319" s="169"/>
      <c r="CN319" s="169"/>
      <c r="CO319" s="169"/>
      <c r="CP319" s="169"/>
      <c r="CQ319" s="169"/>
      <c r="CR319" s="169"/>
      <c r="CS319" s="169"/>
      <c r="CT319" s="169"/>
      <c r="CU319" s="169"/>
      <c r="CV319" s="169"/>
      <c r="CW319" s="169"/>
      <c r="CX319" s="169"/>
      <c r="CY319" s="169"/>
      <c r="CZ319" s="169"/>
      <c r="DA319" s="169"/>
      <c r="DB319" s="169"/>
      <c r="DC319" s="169"/>
      <c r="DD319" s="169"/>
      <c r="DE319" s="169"/>
      <c r="DF319" s="169"/>
      <c r="DG319" s="169"/>
      <c r="DH319" s="169"/>
      <c r="DI319" s="169"/>
      <c r="DJ319" s="169"/>
      <c r="DK319" s="169"/>
      <c r="DL319" s="169"/>
      <c r="DM319" s="169"/>
      <c r="DN319" s="169"/>
      <c r="DO319" s="169"/>
      <c r="DP319" s="169"/>
      <c r="DQ319" s="169"/>
      <c r="DR319" s="169"/>
      <c r="DS319" s="169"/>
      <c r="DT319" s="169"/>
      <c r="DU319" s="169"/>
      <c r="DV319" s="169"/>
      <c r="DW319" s="169"/>
      <c r="DX319" s="169"/>
      <c r="DY319" s="169"/>
      <c r="DZ319" s="169"/>
      <c r="EA319" s="169"/>
      <c r="EB319" s="169"/>
      <c r="EC319" s="169"/>
      <c r="ED319" s="169"/>
      <c r="EE319" s="169"/>
      <c r="EF319" s="169"/>
      <c r="EG319" s="169"/>
      <c r="EH319" s="169"/>
      <c r="EI319" s="169"/>
      <c r="EJ319" s="169"/>
      <c r="EK319" s="169"/>
      <c r="EL319" s="169"/>
      <c r="EM319" s="169"/>
      <c r="EN319" s="169"/>
    </row>
    <row r="320" spans="3:144" x14ac:dyDescent="0.2">
      <c r="C320" s="169"/>
      <c r="D320" s="169"/>
      <c r="E320" s="169"/>
      <c r="F320" s="169"/>
      <c r="G320" s="169"/>
      <c r="H320" s="169"/>
      <c r="I320" s="169"/>
      <c r="J320" s="169"/>
      <c r="K320" s="169"/>
      <c r="L320" s="169"/>
      <c r="M320" s="169"/>
      <c r="N320" s="169"/>
      <c r="O320" s="169"/>
      <c r="P320" s="169"/>
      <c r="Q320" s="169"/>
      <c r="R320" s="169"/>
      <c r="S320" s="169"/>
      <c r="T320" s="169"/>
      <c r="U320" s="169"/>
      <c r="V320" s="169"/>
      <c r="W320" s="169"/>
      <c r="X320" s="169"/>
      <c r="Y320" s="169"/>
      <c r="Z320" s="169"/>
      <c r="AA320" s="169"/>
      <c r="AB320" s="169"/>
      <c r="AC320" s="169"/>
      <c r="AD320" s="169"/>
      <c r="AE320" s="169"/>
      <c r="AF320" s="169"/>
      <c r="AG320" s="169"/>
      <c r="AH320" s="169"/>
      <c r="AI320" s="169"/>
      <c r="AJ320" s="169"/>
      <c r="AK320" s="169"/>
      <c r="AL320" s="169"/>
      <c r="AM320" s="169"/>
      <c r="AN320" s="169"/>
      <c r="AO320" s="169"/>
      <c r="AP320" s="169"/>
      <c r="AQ320" s="169"/>
      <c r="AR320" s="169"/>
      <c r="AS320" s="169"/>
      <c r="AT320" s="169"/>
      <c r="AU320" s="169"/>
      <c r="AV320" s="169"/>
      <c r="AW320" s="169"/>
      <c r="AX320" s="169"/>
      <c r="AY320" s="169"/>
      <c r="AZ320" s="169"/>
      <c r="BA320" s="169"/>
      <c r="BB320" s="169"/>
      <c r="BC320" s="169"/>
      <c r="BD320" s="169"/>
      <c r="BE320" s="169"/>
      <c r="BF320" s="169"/>
      <c r="BG320" s="169"/>
      <c r="BH320" s="169"/>
      <c r="BI320" s="169"/>
      <c r="BJ320" s="169"/>
      <c r="BK320" s="169"/>
      <c r="BL320" s="169"/>
      <c r="BM320" s="169"/>
      <c r="BN320" s="169"/>
      <c r="BO320" s="169"/>
      <c r="BP320" s="169"/>
      <c r="BQ320" s="169"/>
      <c r="BR320" s="169"/>
      <c r="BS320" s="169"/>
      <c r="BT320" s="169"/>
      <c r="BU320" s="169"/>
      <c r="BV320" s="169"/>
      <c r="BW320" s="169"/>
      <c r="BX320" s="169"/>
      <c r="BY320" s="169"/>
      <c r="BZ320" s="169"/>
      <c r="CA320" s="169"/>
      <c r="CB320" s="169"/>
      <c r="CC320" s="169"/>
      <c r="CD320" s="169"/>
      <c r="CE320" s="169"/>
      <c r="CF320" s="169"/>
      <c r="CG320" s="169"/>
      <c r="CH320" s="169"/>
      <c r="CI320" s="169"/>
      <c r="CJ320" s="169"/>
      <c r="CK320" s="169"/>
      <c r="CL320" s="169"/>
      <c r="CM320" s="169"/>
      <c r="CN320" s="169"/>
      <c r="CO320" s="169"/>
      <c r="CP320" s="169"/>
      <c r="CQ320" s="169"/>
      <c r="CR320" s="169"/>
      <c r="CS320" s="169"/>
      <c r="CT320" s="169"/>
      <c r="CU320" s="169"/>
      <c r="CV320" s="169"/>
      <c r="CW320" s="169"/>
      <c r="CX320" s="169"/>
      <c r="CY320" s="169"/>
      <c r="CZ320" s="169"/>
      <c r="DA320" s="169"/>
      <c r="DB320" s="169"/>
      <c r="DC320" s="169"/>
      <c r="DD320" s="169"/>
      <c r="DE320" s="169"/>
      <c r="DF320" s="169"/>
      <c r="DG320" s="169"/>
      <c r="DH320" s="169"/>
      <c r="DI320" s="169"/>
      <c r="DJ320" s="169"/>
      <c r="DK320" s="169"/>
      <c r="DL320" s="169"/>
      <c r="DM320" s="169"/>
      <c r="DN320" s="169"/>
      <c r="DO320" s="169"/>
      <c r="DP320" s="169"/>
      <c r="DQ320" s="169"/>
      <c r="DR320" s="169"/>
      <c r="DS320" s="169"/>
      <c r="DT320" s="169"/>
      <c r="DU320" s="169"/>
      <c r="DV320" s="169"/>
      <c r="DW320" s="169"/>
      <c r="DX320" s="169"/>
      <c r="DY320" s="169"/>
      <c r="DZ320" s="169"/>
      <c r="EA320" s="169"/>
      <c r="EB320" s="169"/>
      <c r="EC320" s="169"/>
      <c r="ED320" s="169"/>
      <c r="EE320" s="169"/>
      <c r="EF320" s="169"/>
      <c r="EG320" s="169"/>
      <c r="EH320" s="169"/>
      <c r="EI320" s="169"/>
      <c r="EJ320" s="169"/>
      <c r="EK320" s="169"/>
      <c r="EL320" s="169"/>
      <c r="EM320" s="169"/>
      <c r="EN320" s="169"/>
    </row>
    <row r="321" spans="3:144" x14ac:dyDescent="0.2">
      <c r="C321" s="169"/>
      <c r="D321" s="169"/>
      <c r="E321" s="169"/>
      <c r="F321" s="169"/>
      <c r="G321" s="169"/>
      <c r="H321" s="169"/>
      <c r="I321" s="169"/>
      <c r="J321" s="169"/>
      <c r="K321" s="169"/>
      <c r="L321" s="169"/>
      <c r="M321" s="169"/>
      <c r="N321" s="169"/>
      <c r="O321" s="169"/>
      <c r="P321" s="169"/>
      <c r="Q321" s="169"/>
      <c r="R321" s="169"/>
      <c r="S321" s="169"/>
      <c r="T321" s="169"/>
      <c r="U321" s="169"/>
      <c r="V321" s="169"/>
      <c r="W321" s="169"/>
      <c r="X321" s="169"/>
      <c r="Y321" s="169"/>
      <c r="Z321" s="169"/>
      <c r="AA321" s="169"/>
      <c r="AB321" s="169"/>
      <c r="AC321" s="169"/>
      <c r="AD321" s="169"/>
      <c r="AE321" s="169"/>
      <c r="AF321" s="169"/>
      <c r="AG321" s="169"/>
      <c r="AH321" s="169"/>
      <c r="AI321" s="169"/>
      <c r="AJ321" s="169"/>
      <c r="AK321" s="169"/>
      <c r="AL321" s="169"/>
      <c r="AM321" s="169"/>
      <c r="AN321" s="169"/>
      <c r="AO321" s="169"/>
      <c r="AP321" s="169"/>
      <c r="AQ321" s="169"/>
      <c r="AR321" s="169"/>
      <c r="AS321" s="169"/>
      <c r="AT321" s="169"/>
      <c r="AU321" s="169"/>
      <c r="AV321" s="169"/>
      <c r="AW321" s="169"/>
      <c r="AX321" s="169"/>
      <c r="AY321" s="169"/>
      <c r="AZ321" s="169"/>
      <c r="BA321" s="169"/>
      <c r="BB321" s="169"/>
      <c r="BC321" s="169"/>
      <c r="BD321" s="169"/>
      <c r="BE321" s="169"/>
      <c r="BF321" s="169"/>
      <c r="BG321" s="169"/>
      <c r="BH321" s="169"/>
      <c r="BI321" s="169"/>
      <c r="BJ321" s="169"/>
      <c r="BK321" s="169"/>
      <c r="BL321" s="169"/>
      <c r="BM321" s="169"/>
      <c r="BN321" s="169"/>
      <c r="BO321" s="169"/>
      <c r="BP321" s="169"/>
      <c r="BQ321" s="169"/>
      <c r="BR321" s="169"/>
      <c r="BS321" s="169"/>
      <c r="BT321" s="169"/>
      <c r="BU321" s="169"/>
      <c r="BV321" s="169"/>
      <c r="BW321" s="169"/>
      <c r="BX321" s="169"/>
      <c r="BY321" s="169"/>
      <c r="BZ321" s="169"/>
      <c r="CA321" s="169"/>
      <c r="CB321" s="169"/>
      <c r="CC321" s="169"/>
      <c r="CD321" s="169"/>
      <c r="CE321" s="169"/>
      <c r="CF321" s="169"/>
      <c r="CG321" s="169"/>
      <c r="CH321" s="169"/>
      <c r="CI321" s="169"/>
      <c r="CJ321" s="169"/>
      <c r="CK321" s="169"/>
      <c r="CL321" s="169"/>
      <c r="CM321" s="169"/>
      <c r="CN321" s="169"/>
      <c r="CO321" s="169"/>
      <c r="CP321" s="169"/>
      <c r="CQ321" s="169"/>
      <c r="CR321" s="169"/>
      <c r="CS321" s="169"/>
      <c r="CT321" s="169"/>
      <c r="CU321" s="169"/>
      <c r="CV321" s="169"/>
      <c r="CW321" s="169"/>
      <c r="CX321" s="169"/>
      <c r="CY321" s="169"/>
      <c r="CZ321" s="169"/>
      <c r="DA321" s="169"/>
      <c r="DB321" s="169"/>
      <c r="DC321" s="169"/>
      <c r="DD321" s="169"/>
      <c r="DE321" s="169"/>
      <c r="DF321" s="169"/>
      <c r="DG321" s="169"/>
      <c r="DH321" s="169"/>
      <c r="DI321" s="169"/>
      <c r="DJ321" s="169"/>
      <c r="DK321" s="169"/>
      <c r="DL321" s="169"/>
      <c r="DM321" s="169"/>
      <c r="DN321" s="169"/>
      <c r="DO321" s="169"/>
      <c r="DP321" s="169"/>
      <c r="DQ321" s="169"/>
      <c r="DR321" s="169"/>
      <c r="DS321" s="169"/>
      <c r="DT321" s="169"/>
      <c r="DU321" s="169"/>
      <c r="DV321" s="169"/>
      <c r="DW321" s="169"/>
      <c r="DX321" s="169"/>
      <c r="DY321" s="169"/>
      <c r="DZ321" s="169"/>
      <c r="EA321" s="169"/>
      <c r="EB321" s="169"/>
      <c r="EC321" s="169"/>
      <c r="ED321" s="169"/>
      <c r="EE321" s="169"/>
      <c r="EF321" s="169"/>
      <c r="EG321" s="169"/>
      <c r="EH321" s="169"/>
      <c r="EI321" s="169"/>
      <c r="EJ321" s="169"/>
      <c r="EK321" s="169"/>
      <c r="EL321" s="169"/>
      <c r="EM321" s="169"/>
      <c r="EN321" s="169"/>
    </row>
    <row r="322" spans="3:144" x14ac:dyDescent="0.2">
      <c r="C322" s="169"/>
      <c r="D322" s="169"/>
      <c r="E322" s="169"/>
      <c r="F322" s="169"/>
      <c r="G322" s="169"/>
      <c r="H322" s="169"/>
      <c r="I322" s="169"/>
      <c r="J322" s="169"/>
      <c r="K322" s="169"/>
      <c r="L322" s="169"/>
      <c r="M322" s="169"/>
      <c r="N322" s="169"/>
      <c r="O322" s="169"/>
      <c r="P322" s="169"/>
      <c r="Q322" s="169"/>
      <c r="R322" s="169"/>
      <c r="S322" s="169"/>
      <c r="T322" s="169"/>
      <c r="U322" s="169"/>
      <c r="V322" s="169"/>
      <c r="W322" s="169"/>
      <c r="X322" s="169"/>
      <c r="Y322" s="169"/>
      <c r="Z322" s="169"/>
      <c r="AA322" s="169"/>
      <c r="AB322" s="169"/>
      <c r="AC322" s="169"/>
      <c r="AD322" s="169"/>
      <c r="AE322" s="169"/>
      <c r="AF322" s="169"/>
      <c r="AG322" s="169"/>
      <c r="AH322" s="169"/>
      <c r="AI322" s="169"/>
      <c r="AJ322" s="169"/>
      <c r="AK322" s="169"/>
      <c r="AL322" s="169"/>
      <c r="AM322" s="169"/>
      <c r="AN322" s="169"/>
      <c r="AO322" s="169"/>
      <c r="AP322" s="169"/>
      <c r="AQ322" s="169"/>
      <c r="AR322" s="169"/>
      <c r="AS322" s="169"/>
      <c r="AT322" s="169"/>
      <c r="AU322" s="169"/>
      <c r="AV322" s="169"/>
      <c r="AW322" s="169"/>
      <c r="AX322" s="169"/>
      <c r="AY322" s="169"/>
      <c r="AZ322" s="169"/>
      <c r="BA322" s="169"/>
      <c r="BB322" s="169"/>
      <c r="BC322" s="169"/>
      <c r="BD322" s="169"/>
      <c r="BE322" s="169"/>
      <c r="BF322" s="169"/>
      <c r="BG322" s="169"/>
      <c r="BH322" s="169"/>
      <c r="BI322" s="169"/>
      <c r="BJ322" s="169"/>
      <c r="BK322" s="169"/>
      <c r="BL322" s="169"/>
      <c r="BM322" s="169"/>
      <c r="BN322" s="169"/>
      <c r="BO322" s="169"/>
      <c r="BP322" s="169"/>
      <c r="BQ322" s="169"/>
      <c r="BR322" s="169"/>
      <c r="BS322" s="169"/>
      <c r="BT322" s="169"/>
      <c r="BU322" s="169"/>
      <c r="BV322" s="169"/>
      <c r="BW322" s="169"/>
      <c r="BX322" s="169"/>
      <c r="BY322" s="169"/>
      <c r="BZ322" s="169"/>
      <c r="CA322" s="169"/>
      <c r="CB322" s="169"/>
      <c r="CC322" s="169"/>
      <c r="CD322" s="169"/>
      <c r="CE322" s="169"/>
      <c r="CF322" s="169"/>
      <c r="CG322" s="169"/>
      <c r="CH322" s="169"/>
      <c r="CI322" s="169"/>
      <c r="CJ322" s="169"/>
      <c r="CK322" s="169"/>
      <c r="CL322" s="169"/>
      <c r="CM322" s="169"/>
      <c r="CN322" s="169"/>
      <c r="CO322" s="169"/>
      <c r="CP322" s="169"/>
      <c r="CQ322" s="169"/>
      <c r="CR322" s="169"/>
      <c r="CS322" s="169"/>
      <c r="CT322" s="169"/>
      <c r="CU322" s="169"/>
      <c r="CV322" s="169"/>
      <c r="CW322" s="169"/>
      <c r="CX322" s="169"/>
      <c r="CY322" s="169"/>
      <c r="CZ322" s="169"/>
      <c r="DA322" s="169"/>
      <c r="DB322" s="169"/>
      <c r="DC322" s="169"/>
      <c r="DD322" s="169"/>
      <c r="DE322" s="169"/>
      <c r="DF322" s="169"/>
      <c r="DG322" s="169"/>
      <c r="DH322" s="169"/>
      <c r="DI322" s="169"/>
      <c r="DJ322" s="169"/>
      <c r="DK322" s="169"/>
      <c r="DL322" s="169"/>
      <c r="DM322" s="169"/>
      <c r="DN322" s="169"/>
      <c r="DO322" s="169"/>
      <c r="DP322" s="169"/>
      <c r="DQ322" s="169"/>
      <c r="DR322" s="169"/>
      <c r="DS322" s="169"/>
      <c r="DT322" s="169"/>
      <c r="DU322" s="169"/>
      <c r="DV322" s="169"/>
      <c r="DW322" s="169"/>
      <c r="DX322" s="169"/>
      <c r="DY322" s="169"/>
      <c r="DZ322" s="169"/>
      <c r="EA322" s="169"/>
      <c r="EB322" s="169"/>
      <c r="EC322" s="169"/>
      <c r="ED322" s="169"/>
      <c r="EE322" s="169"/>
      <c r="EF322" s="169"/>
      <c r="EG322" s="169"/>
      <c r="EH322" s="169"/>
      <c r="EI322" s="169"/>
      <c r="EJ322" s="169"/>
      <c r="EK322" s="169"/>
      <c r="EL322" s="169"/>
      <c r="EM322" s="169"/>
      <c r="EN322" s="169"/>
    </row>
    <row r="323" spans="3:144" x14ac:dyDescent="0.2">
      <c r="C323" s="169"/>
      <c r="D323" s="169"/>
      <c r="E323" s="169"/>
      <c r="F323" s="169"/>
      <c r="G323" s="169"/>
      <c r="H323" s="169"/>
      <c r="I323" s="169"/>
      <c r="J323" s="169"/>
      <c r="K323" s="169"/>
      <c r="L323" s="169"/>
      <c r="M323" s="169"/>
      <c r="N323" s="169"/>
      <c r="O323" s="169"/>
      <c r="P323" s="169"/>
      <c r="Q323" s="169"/>
      <c r="R323" s="169"/>
      <c r="S323" s="169"/>
      <c r="T323" s="169"/>
      <c r="U323" s="169"/>
      <c r="V323" s="169"/>
      <c r="W323" s="169"/>
      <c r="X323" s="169"/>
      <c r="Y323" s="169"/>
      <c r="Z323" s="169"/>
      <c r="AA323" s="169"/>
      <c r="AB323" s="169"/>
      <c r="AC323" s="169"/>
      <c r="AD323" s="169"/>
      <c r="AE323" s="169"/>
      <c r="AF323" s="169"/>
      <c r="AG323" s="169"/>
      <c r="AH323" s="169"/>
      <c r="AI323" s="169"/>
      <c r="AJ323" s="169"/>
      <c r="AK323" s="169"/>
      <c r="AL323" s="169"/>
      <c r="AM323" s="169"/>
      <c r="AN323" s="169"/>
      <c r="AO323" s="169"/>
      <c r="AP323" s="169"/>
      <c r="AQ323" s="169"/>
      <c r="AR323" s="169"/>
      <c r="AS323" s="169"/>
      <c r="AT323" s="169"/>
      <c r="AU323" s="169"/>
      <c r="AV323" s="169"/>
      <c r="AW323" s="169"/>
      <c r="AX323" s="169"/>
      <c r="AY323" s="169"/>
      <c r="AZ323" s="169"/>
      <c r="BA323" s="169"/>
      <c r="BB323" s="169"/>
      <c r="BC323" s="169"/>
      <c r="BD323" s="169"/>
      <c r="BE323" s="169"/>
      <c r="BF323" s="169"/>
      <c r="BG323" s="169"/>
      <c r="BH323" s="169"/>
      <c r="BI323" s="169"/>
      <c r="BJ323" s="169"/>
      <c r="BK323" s="169"/>
      <c r="BL323" s="169"/>
      <c r="BM323" s="169"/>
      <c r="BN323" s="169"/>
      <c r="BO323" s="169"/>
      <c r="BP323" s="169"/>
      <c r="BQ323" s="169"/>
      <c r="BR323" s="169"/>
      <c r="BS323" s="169"/>
      <c r="BT323" s="169"/>
      <c r="BU323" s="169"/>
      <c r="BV323" s="169"/>
      <c r="BW323" s="169"/>
      <c r="BX323" s="169"/>
      <c r="BY323" s="169"/>
      <c r="BZ323" s="169"/>
      <c r="CA323" s="169"/>
      <c r="CB323" s="169"/>
      <c r="CC323" s="169"/>
      <c r="CD323" s="169"/>
      <c r="CE323" s="169"/>
      <c r="CF323" s="169"/>
      <c r="CG323" s="169"/>
      <c r="CH323" s="169"/>
      <c r="CI323" s="169"/>
      <c r="CJ323" s="169"/>
      <c r="CK323" s="169"/>
      <c r="CL323" s="169"/>
      <c r="CM323" s="169"/>
      <c r="CN323" s="169"/>
      <c r="CO323" s="169"/>
      <c r="CP323" s="169"/>
      <c r="CQ323" s="169"/>
      <c r="CR323" s="169"/>
      <c r="CS323" s="169"/>
      <c r="CT323" s="169"/>
      <c r="CU323" s="169"/>
      <c r="CV323" s="169"/>
      <c r="CW323" s="169"/>
      <c r="CX323" s="169"/>
      <c r="CY323" s="169"/>
      <c r="CZ323" s="169"/>
      <c r="DA323" s="169"/>
      <c r="DB323" s="169"/>
      <c r="DC323" s="169"/>
      <c r="DD323" s="169"/>
      <c r="DE323" s="169"/>
      <c r="DF323" s="169"/>
      <c r="DG323" s="169"/>
      <c r="DH323" s="169"/>
      <c r="DI323" s="169"/>
      <c r="DJ323" s="169"/>
      <c r="DK323" s="169"/>
      <c r="DL323" s="169"/>
      <c r="DM323" s="169"/>
      <c r="DN323" s="169"/>
      <c r="DO323" s="169"/>
      <c r="DP323" s="169"/>
      <c r="DQ323" s="169"/>
      <c r="DR323" s="169"/>
      <c r="DS323" s="169"/>
      <c r="DT323" s="169"/>
      <c r="DU323" s="169"/>
      <c r="DV323" s="169"/>
      <c r="DW323" s="169"/>
      <c r="DX323" s="169"/>
      <c r="DY323" s="169"/>
      <c r="DZ323" s="169"/>
      <c r="EA323" s="169"/>
      <c r="EB323" s="169"/>
      <c r="EC323" s="169"/>
      <c r="ED323" s="169"/>
      <c r="EE323" s="169"/>
      <c r="EF323" s="169"/>
      <c r="EG323" s="169"/>
      <c r="EH323" s="169"/>
      <c r="EI323" s="169"/>
      <c r="EJ323" s="169"/>
      <c r="EK323" s="169"/>
      <c r="EL323" s="169"/>
      <c r="EM323" s="169"/>
      <c r="EN323" s="169"/>
    </row>
    <row r="324" spans="3:144" x14ac:dyDescent="0.2">
      <c r="C324" s="169"/>
      <c r="D324" s="169"/>
      <c r="E324" s="169"/>
      <c r="F324" s="169"/>
      <c r="G324" s="169"/>
      <c r="H324" s="169"/>
      <c r="I324" s="169"/>
      <c r="J324" s="169"/>
      <c r="K324" s="169"/>
      <c r="L324" s="169"/>
      <c r="M324" s="169"/>
      <c r="N324" s="169"/>
      <c r="O324" s="169"/>
      <c r="P324" s="169"/>
      <c r="Q324" s="169"/>
      <c r="R324" s="169"/>
      <c r="S324" s="169"/>
      <c r="T324" s="169"/>
      <c r="U324" s="169"/>
      <c r="V324" s="169"/>
      <c r="W324" s="169"/>
      <c r="X324" s="169"/>
      <c r="Y324" s="169"/>
      <c r="Z324" s="169"/>
      <c r="AA324" s="169"/>
      <c r="AB324" s="169"/>
      <c r="AC324" s="169"/>
      <c r="AD324" s="169"/>
      <c r="AE324" s="169"/>
      <c r="AF324" s="169"/>
      <c r="AG324" s="169"/>
      <c r="AH324" s="169"/>
      <c r="AI324" s="169"/>
      <c r="AJ324" s="169"/>
      <c r="AK324" s="169"/>
      <c r="AL324" s="169"/>
      <c r="AM324" s="169"/>
      <c r="AN324" s="169"/>
      <c r="AO324" s="169"/>
      <c r="AP324" s="169"/>
      <c r="AQ324" s="169"/>
      <c r="AR324" s="169"/>
      <c r="AS324" s="169"/>
      <c r="AT324" s="169"/>
      <c r="AU324" s="169"/>
      <c r="AV324" s="169"/>
      <c r="AW324" s="169"/>
      <c r="AX324" s="169"/>
      <c r="AY324" s="169"/>
      <c r="AZ324" s="169"/>
      <c r="BA324" s="169"/>
      <c r="BB324" s="169"/>
      <c r="BC324" s="169"/>
      <c r="BD324" s="169"/>
      <c r="BE324" s="169"/>
      <c r="BF324" s="169"/>
      <c r="BG324" s="169"/>
      <c r="BH324" s="169"/>
      <c r="BI324" s="169"/>
      <c r="BJ324" s="169"/>
      <c r="BK324" s="169"/>
      <c r="BL324" s="169"/>
      <c r="BM324" s="169"/>
      <c r="BN324" s="169"/>
      <c r="BO324" s="169"/>
      <c r="BP324" s="169"/>
      <c r="BQ324" s="169"/>
      <c r="BR324" s="169"/>
      <c r="BS324" s="169"/>
      <c r="BT324" s="169"/>
      <c r="BU324" s="169"/>
      <c r="BV324" s="169"/>
      <c r="BW324" s="169"/>
      <c r="BX324" s="169"/>
      <c r="BY324" s="169"/>
      <c r="BZ324" s="169"/>
      <c r="CA324" s="169"/>
      <c r="CB324" s="169"/>
      <c r="CC324" s="169"/>
      <c r="CD324" s="169"/>
      <c r="CE324" s="169"/>
      <c r="CF324" s="169"/>
      <c r="CG324" s="169"/>
      <c r="CH324" s="169"/>
      <c r="CI324" s="169"/>
      <c r="CJ324" s="169"/>
      <c r="CK324" s="169"/>
      <c r="CL324" s="169"/>
      <c r="CM324" s="169"/>
      <c r="CN324" s="169"/>
      <c r="CO324" s="169"/>
      <c r="CP324" s="169"/>
      <c r="CQ324" s="169"/>
      <c r="CR324" s="169"/>
      <c r="CS324" s="169"/>
      <c r="CT324" s="169"/>
      <c r="CU324" s="169"/>
      <c r="CV324" s="169"/>
      <c r="CW324" s="169"/>
      <c r="CX324" s="169"/>
      <c r="CY324" s="169"/>
      <c r="CZ324" s="169"/>
      <c r="DA324" s="169"/>
      <c r="DB324" s="169"/>
      <c r="DC324" s="169"/>
      <c r="DD324" s="169"/>
      <c r="DE324" s="169"/>
      <c r="DF324" s="169"/>
      <c r="DG324" s="169"/>
      <c r="DH324" s="169"/>
      <c r="DI324" s="169"/>
      <c r="DJ324" s="169"/>
      <c r="DK324" s="169"/>
      <c r="DL324" s="169"/>
      <c r="DM324" s="169"/>
      <c r="DN324" s="169"/>
      <c r="DO324" s="169"/>
      <c r="DP324" s="169"/>
      <c r="DQ324" s="169"/>
      <c r="DR324" s="169"/>
      <c r="DS324" s="169"/>
      <c r="DT324" s="169"/>
      <c r="DU324" s="169"/>
      <c r="DV324" s="169"/>
      <c r="DW324" s="169"/>
      <c r="DX324" s="169"/>
      <c r="DY324" s="169"/>
      <c r="DZ324" s="169"/>
      <c r="EA324" s="169"/>
      <c r="EB324" s="169"/>
      <c r="EC324" s="169"/>
      <c r="ED324" s="169"/>
      <c r="EE324" s="169"/>
      <c r="EF324" s="169"/>
      <c r="EG324" s="169"/>
      <c r="EH324" s="169"/>
      <c r="EI324" s="169"/>
      <c r="EJ324" s="169"/>
      <c r="EK324" s="169"/>
      <c r="EL324" s="169"/>
      <c r="EM324" s="169"/>
      <c r="EN324" s="169"/>
    </row>
    <row r="325" spans="3:144" x14ac:dyDescent="0.2">
      <c r="C325" s="169"/>
      <c r="D325" s="169"/>
      <c r="E325" s="169"/>
      <c r="F325" s="169"/>
      <c r="G325" s="169"/>
      <c r="H325" s="169"/>
      <c r="I325" s="169"/>
      <c r="J325" s="169"/>
      <c r="K325" s="169"/>
      <c r="L325" s="169"/>
      <c r="M325" s="169"/>
      <c r="N325" s="169"/>
      <c r="O325" s="169"/>
      <c r="P325" s="169"/>
      <c r="Q325" s="169"/>
      <c r="R325" s="169"/>
      <c r="S325" s="169"/>
      <c r="T325" s="169"/>
      <c r="U325" s="169"/>
      <c r="V325" s="169"/>
      <c r="W325" s="169"/>
      <c r="X325" s="169"/>
      <c r="Y325" s="169"/>
      <c r="Z325" s="169"/>
      <c r="AA325" s="169"/>
      <c r="AB325" s="169"/>
      <c r="AC325" s="169"/>
      <c r="AD325" s="169"/>
      <c r="AE325" s="169"/>
      <c r="AF325" s="169"/>
      <c r="AG325" s="169"/>
      <c r="AH325" s="169"/>
      <c r="AI325" s="169"/>
      <c r="AJ325" s="169"/>
      <c r="AK325" s="169"/>
      <c r="AL325" s="169"/>
      <c r="AM325" s="169"/>
      <c r="AN325" s="169"/>
      <c r="AO325" s="169"/>
      <c r="AP325" s="169"/>
      <c r="AQ325" s="169"/>
      <c r="AR325" s="169"/>
      <c r="AS325" s="169"/>
      <c r="AT325" s="169"/>
      <c r="AU325" s="169"/>
      <c r="AV325" s="169"/>
      <c r="AW325" s="169"/>
      <c r="AX325" s="169"/>
      <c r="AY325" s="169"/>
      <c r="AZ325" s="169"/>
      <c r="BA325" s="169"/>
      <c r="BB325" s="169"/>
      <c r="BC325" s="169"/>
      <c r="BD325" s="169"/>
      <c r="BE325" s="169"/>
      <c r="BF325" s="169"/>
      <c r="BG325" s="169"/>
      <c r="BH325" s="169"/>
      <c r="BI325" s="169"/>
      <c r="BJ325" s="169"/>
      <c r="BK325" s="169"/>
      <c r="BL325" s="169"/>
      <c r="BM325" s="169"/>
      <c r="BN325" s="169"/>
      <c r="BO325" s="169"/>
      <c r="BP325" s="169"/>
      <c r="BQ325" s="169"/>
      <c r="BR325" s="169"/>
      <c r="BS325" s="169"/>
      <c r="BT325" s="169"/>
      <c r="BU325" s="169"/>
      <c r="BV325" s="169"/>
      <c r="BW325" s="169"/>
      <c r="BX325" s="169"/>
      <c r="BY325" s="169"/>
      <c r="BZ325" s="169"/>
      <c r="CA325" s="169"/>
      <c r="CB325" s="169"/>
      <c r="CC325" s="169"/>
      <c r="CD325" s="169"/>
      <c r="CE325" s="169"/>
      <c r="CF325" s="169"/>
      <c r="CG325" s="169"/>
      <c r="CH325" s="169"/>
      <c r="CI325" s="169"/>
      <c r="CJ325" s="169"/>
      <c r="CK325" s="169"/>
      <c r="CL325" s="169"/>
      <c r="CM325" s="169"/>
      <c r="CN325" s="169"/>
      <c r="CO325" s="169"/>
      <c r="CP325" s="169"/>
      <c r="CQ325" s="169"/>
      <c r="CR325" s="169"/>
      <c r="CS325" s="169"/>
      <c r="CT325" s="169"/>
      <c r="CU325" s="169"/>
      <c r="CV325" s="169"/>
      <c r="CW325" s="169"/>
      <c r="CX325" s="169"/>
      <c r="CY325" s="169"/>
      <c r="CZ325" s="169"/>
      <c r="DA325" s="169"/>
      <c r="DB325" s="169"/>
      <c r="DC325" s="169"/>
      <c r="DD325" s="169"/>
      <c r="DE325" s="169"/>
      <c r="DF325" s="169"/>
      <c r="DG325" s="169"/>
      <c r="DH325" s="169"/>
      <c r="DI325" s="169"/>
      <c r="DJ325" s="169"/>
      <c r="DK325" s="169"/>
      <c r="DL325" s="169"/>
      <c r="DM325" s="169"/>
      <c r="DN325" s="169"/>
      <c r="DO325" s="169"/>
      <c r="DP325" s="169"/>
      <c r="DQ325" s="169"/>
      <c r="DR325" s="169"/>
      <c r="DS325" s="169"/>
      <c r="DT325" s="169"/>
      <c r="DU325" s="169"/>
      <c r="DV325" s="169"/>
      <c r="DW325" s="169"/>
      <c r="DX325" s="169"/>
      <c r="DY325" s="169"/>
      <c r="DZ325" s="169"/>
      <c r="EA325" s="169"/>
      <c r="EB325" s="169"/>
      <c r="EC325" s="169"/>
      <c r="ED325" s="169"/>
      <c r="EE325" s="169"/>
      <c r="EF325" s="169"/>
      <c r="EG325" s="169"/>
      <c r="EH325" s="169"/>
      <c r="EI325" s="169"/>
      <c r="EJ325" s="169"/>
      <c r="EK325" s="169"/>
      <c r="EL325" s="169"/>
      <c r="EM325" s="169"/>
      <c r="EN325" s="169"/>
    </row>
    <row r="326" spans="3:144" x14ac:dyDescent="0.2">
      <c r="C326" s="169"/>
      <c r="D326" s="169"/>
      <c r="E326" s="169"/>
      <c r="F326" s="169"/>
      <c r="G326" s="169"/>
      <c r="H326" s="169"/>
      <c r="I326" s="169"/>
      <c r="J326" s="169"/>
      <c r="K326" s="169"/>
      <c r="L326" s="169"/>
      <c r="M326" s="169"/>
      <c r="N326" s="169"/>
      <c r="O326" s="169"/>
      <c r="P326" s="169"/>
      <c r="Q326" s="169"/>
      <c r="R326" s="169"/>
      <c r="S326" s="169"/>
      <c r="T326" s="169"/>
      <c r="U326" s="169"/>
      <c r="V326" s="169"/>
      <c r="W326" s="169"/>
      <c r="X326" s="169"/>
      <c r="Y326" s="169"/>
      <c r="Z326" s="169"/>
      <c r="AA326" s="169"/>
      <c r="AB326" s="169"/>
      <c r="AC326" s="169"/>
      <c r="AD326" s="169"/>
      <c r="AE326" s="169"/>
      <c r="AF326" s="169"/>
      <c r="AG326" s="169"/>
      <c r="AH326" s="169"/>
      <c r="AI326" s="169"/>
      <c r="AJ326" s="169"/>
      <c r="AK326" s="169"/>
      <c r="AL326" s="169"/>
      <c r="AM326" s="169"/>
      <c r="AN326" s="169"/>
      <c r="AO326" s="169"/>
      <c r="AP326" s="169"/>
      <c r="AQ326" s="169"/>
      <c r="AR326" s="169"/>
      <c r="AS326" s="169"/>
      <c r="AT326" s="169"/>
      <c r="AU326" s="169"/>
      <c r="AV326" s="169"/>
      <c r="AW326" s="169"/>
      <c r="AX326" s="169"/>
      <c r="AY326" s="169"/>
      <c r="AZ326" s="169"/>
      <c r="BA326" s="169"/>
      <c r="BB326" s="169"/>
      <c r="BC326" s="169"/>
      <c r="BD326" s="169"/>
      <c r="BE326" s="169"/>
      <c r="BF326" s="169"/>
      <c r="BG326" s="169"/>
      <c r="BH326" s="169"/>
      <c r="BI326" s="169"/>
      <c r="BJ326" s="169"/>
      <c r="BK326" s="169"/>
      <c r="BL326" s="169"/>
      <c r="BM326" s="169"/>
      <c r="BN326" s="169"/>
      <c r="BO326" s="169"/>
      <c r="BP326" s="169"/>
      <c r="BQ326" s="169"/>
      <c r="BR326" s="169"/>
      <c r="BS326" s="169"/>
      <c r="BT326" s="169"/>
      <c r="BU326" s="169"/>
      <c r="BV326" s="169"/>
      <c r="BW326" s="169"/>
      <c r="BX326" s="169"/>
      <c r="BY326" s="169"/>
      <c r="BZ326" s="169"/>
      <c r="CA326" s="169"/>
      <c r="CB326" s="169"/>
      <c r="CC326" s="169"/>
      <c r="CD326" s="169"/>
      <c r="CE326" s="169"/>
      <c r="CF326" s="169"/>
      <c r="CG326" s="169"/>
      <c r="CH326" s="169"/>
      <c r="CI326" s="169"/>
      <c r="CJ326" s="169"/>
      <c r="CK326" s="169"/>
      <c r="CL326" s="169"/>
      <c r="CM326" s="169"/>
      <c r="CN326" s="169"/>
      <c r="CO326" s="169"/>
      <c r="CP326" s="169"/>
      <c r="CQ326" s="169"/>
      <c r="CR326" s="169"/>
      <c r="CS326" s="169"/>
      <c r="CT326" s="169"/>
      <c r="CU326" s="169"/>
      <c r="CV326" s="169"/>
      <c r="CW326" s="169"/>
      <c r="CX326" s="169"/>
      <c r="CY326" s="169"/>
      <c r="CZ326" s="169"/>
      <c r="DA326" s="169"/>
      <c r="DB326" s="169"/>
      <c r="DC326" s="169"/>
      <c r="DD326" s="169"/>
      <c r="DE326" s="169"/>
      <c r="DF326" s="169"/>
      <c r="DG326" s="169"/>
      <c r="DH326" s="169"/>
      <c r="DI326" s="169"/>
      <c r="DJ326" s="169"/>
      <c r="DK326" s="169"/>
      <c r="DL326" s="169"/>
      <c r="DM326" s="169"/>
      <c r="DN326" s="169"/>
      <c r="DO326" s="169"/>
      <c r="DP326" s="169"/>
      <c r="DQ326" s="169"/>
      <c r="DR326" s="169"/>
      <c r="DS326" s="169"/>
      <c r="DT326" s="169"/>
      <c r="DU326" s="169"/>
      <c r="DV326" s="169"/>
      <c r="DW326" s="169"/>
      <c r="DX326" s="169"/>
      <c r="DY326" s="169"/>
      <c r="DZ326" s="169"/>
      <c r="EA326" s="169"/>
      <c r="EB326" s="169"/>
      <c r="EC326" s="169"/>
      <c r="ED326" s="169"/>
      <c r="EE326" s="169"/>
      <c r="EF326" s="169"/>
      <c r="EG326" s="169"/>
      <c r="EH326" s="169"/>
      <c r="EI326" s="169"/>
      <c r="EJ326" s="169"/>
      <c r="EK326" s="169"/>
      <c r="EL326" s="169"/>
      <c r="EM326" s="169"/>
      <c r="EN326" s="169"/>
    </row>
    <row r="327" spans="3:144" x14ac:dyDescent="0.2">
      <c r="C327" s="169"/>
      <c r="D327" s="169"/>
      <c r="E327" s="169"/>
      <c r="F327" s="169"/>
      <c r="G327" s="169"/>
      <c r="H327" s="169"/>
      <c r="I327" s="169"/>
      <c r="J327" s="169"/>
      <c r="K327" s="169"/>
      <c r="L327" s="169"/>
      <c r="M327" s="169"/>
      <c r="N327" s="169"/>
      <c r="O327" s="169"/>
      <c r="P327" s="169"/>
      <c r="Q327" s="169"/>
      <c r="R327" s="169"/>
      <c r="S327" s="169"/>
      <c r="T327" s="169"/>
      <c r="U327" s="169"/>
      <c r="V327" s="169"/>
      <c r="W327" s="169"/>
      <c r="X327" s="169"/>
      <c r="Y327" s="169"/>
      <c r="Z327" s="169"/>
      <c r="AA327" s="169"/>
      <c r="AB327" s="169"/>
      <c r="AC327" s="169"/>
      <c r="AD327" s="169"/>
      <c r="AE327" s="169"/>
      <c r="AF327" s="169"/>
      <c r="AG327" s="169"/>
      <c r="AH327" s="169"/>
      <c r="AI327" s="169"/>
      <c r="AJ327" s="169"/>
      <c r="AK327" s="169"/>
      <c r="AL327" s="169"/>
      <c r="AM327" s="169"/>
      <c r="AN327" s="169"/>
      <c r="AO327" s="169"/>
      <c r="AP327" s="169"/>
      <c r="AQ327" s="169"/>
      <c r="AR327" s="169"/>
      <c r="AS327" s="169"/>
      <c r="AT327" s="169"/>
      <c r="AU327" s="169"/>
      <c r="AV327" s="169"/>
      <c r="AW327" s="169"/>
      <c r="AX327" s="169"/>
      <c r="AY327" s="169"/>
      <c r="AZ327" s="169"/>
      <c r="BA327" s="169"/>
      <c r="BB327" s="169"/>
      <c r="BC327" s="169"/>
      <c r="BD327" s="169"/>
      <c r="BE327" s="169"/>
      <c r="BF327" s="169"/>
      <c r="BG327" s="169"/>
      <c r="BH327" s="169"/>
      <c r="BI327" s="169"/>
      <c r="BJ327" s="169"/>
      <c r="BK327" s="169"/>
      <c r="BL327" s="169"/>
      <c r="BM327" s="169"/>
      <c r="BN327" s="169"/>
      <c r="BO327" s="169"/>
      <c r="BP327" s="169"/>
      <c r="BQ327" s="169"/>
      <c r="BR327" s="169"/>
      <c r="BS327" s="169"/>
      <c r="BT327" s="169"/>
      <c r="BU327" s="169"/>
      <c r="BV327" s="169"/>
      <c r="BW327" s="169"/>
      <c r="BX327" s="169"/>
      <c r="BY327" s="169"/>
      <c r="BZ327" s="169"/>
      <c r="CA327" s="169"/>
      <c r="CB327" s="169"/>
      <c r="CC327" s="169"/>
      <c r="CD327" s="169"/>
      <c r="CE327" s="169"/>
      <c r="CF327" s="169"/>
      <c r="CG327" s="169"/>
      <c r="CH327" s="169"/>
      <c r="CI327" s="169"/>
      <c r="CJ327" s="169"/>
      <c r="CK327" s="169"/>
      <c r="CL327" s="169"/>
      <c r="CM327" s="169"/>
      <c r="CN327" s="169"/>
      <c r="CO327" s="169"/>
      <c r="CP327" s="169"/>
      <c r="CQ327" s="169"/>
      <c r="CR327" s="169"/>
      <c r="CS327" s="169"/>
      <c r="CT327" s="169"/>
      <c r="CU327" s="169"/>
      <c r="CV327" s="169"/>
      <c r="CW327" s="169"/>
      <c r="CX327" s="169"/>
      <c r="CY327" s="169"/>
      <c r="CZ327" s="169"/>
      <c r="DA327" s="169"/>
      <c r="DB327" s="169"/>
      <c r="DC327" s="169"/>
      <c r="DD327" s="169"/>
      <c r="DE327" s="169"/>
      <c r="DF327" s="169"/>
      <c r="DG327" s="169"/>
      <c r="DH327" s="169"/>
      <c r="DI327" s="169"/>
      <c r="DJ327" s="169"/>
      <c r="DK327" s="169"/>
      <c r="DL327" s="169"/>
      <c r="DM327" s="169"/>
      <c r="DN327" s="169"/>
      <c r="DO327" s="169"/>
      <c r="DP327" s="169"/>
      <c r="DQ327" s="169"/>
      <c r="DR327" s="169"/>
      <c r="DS327" s="169"/>
      <c r="DT327" s="169"/>
      <c r="DU327" s="169"/>
      <c r="DV327" s="169"/>
      <c r="DW327" s="169"/>
      <c r="DX327" s="169"/>
      <c r="DY327" s="169"/>
      <c r="DZ327" s="169"/>
      <c r="EA327" s="169"/>
      <c r="EB327" s="169"/>
      <c r="EC327" s="169"/>
      <c r="ED327" s="169"/>
      <c r="EE327" s="169"/>
      <c r="EF327" s="169"/>
      <c r="EG327" s="169"/>
      <c r="EH327" s="169"/>
      <c r="EI327" s="169"/>
      <c r="EJ327" s="169"/>
      <c r="EK327" s="169"/>
      <c r="EL327" s="169"/>
      <c r="EM327" s="169"/>
      <c r="EN327" s="169"/>
    </row>
    <row r="328" spans="3:144" x14ac:dyDescent="0.2">
      <c r="C328" s="169"/>
      <c r="D328" s="169"/>
      <c r="E328" s="169"/>
      <c r="F328" s="169"/>
      <c r="G328" s="169"/>
      <c r="H328" s="169"/>
      <c r="I328" s="169"/>
      <c r="J328" s="169"/>
      <c r="K328" s="169"/>
      <c r="L328" s="169"/>
      <c r="M328" s="169"/>
      <c r="N328" s="169"/>
      <c r="O328" s="169"/>
      <c r="P328" s="169"/>
      <c r="Q328" s="169"/>
      <c r="R328" s="169"/>
      <c r="S328" s="169"/>
      <c r="T328" s="169"/>
      <c r="U328" s="169"/>
      <c r="V328" s="169"/>
      <c r="W328" s="169"/>
      <c r="X328" s="169"/>
      <c r="Y328" s="169"/>
      <c r="Z328" s="169"/>
      <c r="AA328" s="169"/>
      <c r="AB328" s="169"/>
      <c r="AC328" s="169"/>
      <c r="AD328" s="169"/>
      <c r="AE328" s="169"/>
      <c r="AF328" s="169"/>
      <c r="AG328" s="169"/>
      <c r="AH328" s="169"/>
      <c r="AI328" s="169"/>
      <c r="AJ328" s="169"/>
      <c r="AK328" s="169"/>
      <c r="AL328" s="169"/>
      <c r="AM328" s="169"/>
      <c r="AN328" s="169"/>
      <c r="AO328" s="169"/>
      <c r="AP328" s="169"/>
      <c r="AQ328" s="169"/>
      <c r="AR328" s="169"/>
      <c r="AS328" s="169"/>
      <c r="AT328" s="169"/>
      <c r="AU328" s="169"/>
      <c r="AV328" s="169"/>
      <c r="AW328" s="169"/>
      <c r="AX328" s="169"/>
      <c r="AY328" s="169"/>
      <c r="AZ328" s="169"/>
      <c r="BA328" s="169"/>
      <c r="BB328" s="169"/>
      <c r="BC328" s="169"/>
      <c r="BD328" s="169"/>
      <c r="BE328" s="169"/>
      <c r="BF328" s="169"/>
      <c r="BG328" s="169"/>
      <c r="BH328" s="169"/>
      <c r="BI328" s="169"/>
      <c r="BJ328" s="169"/>
      <c r="BK328" s="169"/>
      <c r="BL328" s="169"/>
      <c r="BM328" s="169"/>
      <c r="BN328" s="169"/>
      <c r="BO328" s="169"/>
      <c r="BP328" s="169"/>
      <c r="BQ328" s="169"/>
      <c r="BR328" s="169"/>
      <c r="BS328" s="169"/>
      <c r="BT328" s="169"/>
      <c r="BU328" s="169"/>
      <c r="BV328" s="169"/>
      <c r="BW328" s="169"/>
      <c r="BX328" s="169"/>
      <c r="BY328" s="169"/>
      <c r="BZ328" s="169"/>
      <c r="CA328" s="169"/>
      <c r="CB328" s="169"/>
      <c r="CC328" s="169"/>
      <c r="CD328" s="169"/>
      <c r="CE328" s="169"/>
      <c r="CF328" s="169"/>
      <c r="CG328" s="169"/>
      <c r="CH328" s="169"/>
      <c r="CI328" s="169"/>
      <c r="CJ328" s="169"/>
      <c r="CK328" s="169"/>
      <c r="CL328" s="169"/>
      <c r="CM328" s="169"/>
      <c r="CN328" s="169"/>
      <c r="CO328" s="169"/>
      <c r="CP328" s="169"/>
      <c r="CQ328" s="169"/>
      <c r="CR328" s="169"/>
      <c r="CS328" s="169"/>
      <c r="CT328" s="169"/>
      <c r="CU328" s="169"/>
      <c r="CV328" s="169"/>
      <c r="CW328" s="169"/>
      <c r="CX328" s="169"/>
      <c r="CY328" s="169"/>
      <c r="CZ328" s="169"/>
      <c r="DA328" s="169"/>
      <c r="DB328" s="169"/>
      <c r="DC328" s="169"/>
      <c r="DD328" s="169"/>
      <c r="DE328" s="169"/>
      <c r="DF328" s="169"/>
      <c r="DG328" s="169"/>
      <c r="DH328" s="169"/>
      <c r="DI328" s="169"/>
      <c r="DJ328" s="169"/>
      <c r="DK328" s="169"/>
      <c r="DL328" s="169"/>
      <c r="DM328" s="169"/>
      <c r="DN328" s="169"/>
      <c r="DO328" s="169"/>
      <c r="DP328" s="169"/>
      <c r="DQ328" s="169"/>
      <c r="DR328" s="169"/>
      <c r="DS328" s="169"/>
      <c r="DT328" s="169"/>
      <c r="DU328" s="169"/>
      <c r="DV328" s="169"/>
      <c r="DW328" s="169"/>
      <c r="DX328" s="169"/>
      <c r="DY328" s="169"/>
      <c r="DZ328" s="169"/>
      <c r="EA328" s="169"/>
      <c r="EB328" s="169"/>
      <c r="EC328" s="169"/>
      <c r="ED328" s="169"/>
      <c r="EE328" s="169"/>
      <c r="EF328" s="169"/>
      <c r="EG328" s="169"/>
      <c r="EH328" s="169"/>
      <c r="EI328" s="169"/>
      <c r="EJ328" s="169"/>
      <c r="EK328" s="169"/>
      <c r="EL328" s="169"/>
      <c r="EM328" s="169"/>
      <c r="EN328" s="169"/>
    </row>
    <row r="329" spans="3:144" x14ac:dyDescent="0.2">
      <c r="C329" s="169"/>
      <c r="D329" s="169"/>
      <c r="E329" s="169"/>
      <c r="F329" s="169"/>
      <c r="G329" s="169"/>
      <c r="H329" s="169"/>
      <c r="I329" s="169"/>
      <c r="J329" s="169"/>
      <c r="K329" s="169"/>
      <c r="L329" s="169"/>
      <c r="M329" s="169"/>
      <c r="N329" s="169"/>
      <c r="O329" s="169"/>
      <c r="P329" s="169"/>
      <c r="Q329" s="169"/>
      <c r="R329" s="169"/>
      <c r="S329" s="169"/>
      <c r="T329" s="169"/>
      <c r="U329" s="169"/>
      <c r="V329" s="169"/>
      <c r="W329" s="169"/>
      <c r="X329" s="169"/>
      <c r="Y329" s="169"/>
      <c r="Z329" s="169"/>
      <c r="AA329" s="169"/>
      <c r="AB329" s="169"/>
      <c r="AC329" s="169"/>
      <c r="AD329" s="169"/>
      <c r="AE329" s="169"/>
      <c r="AF329" s="169"/>
      <c r="AG329" s="169"/>
      <c r="AH329" s="169"/>
      <c r="AI329" s="169"/>
      <c r="AJ329" s="169"/>
      <c r="AK329" s="169"/>
      <c r="AL329" s="169"/>
      <c r="AM329" s="169"/>
      <c r="AN329" s="169"/>
      <c r="AO329" s="169"/>
      <c r="AP329" s="169"/>
      <c r="AQ329" s="169"/>
      <c r="AR329" s="169"/>
      <c r="AS329" s="169"/>
      <c r="AT329" s="169"/>
      <c r="AU329" s="169"/>
      <c r="AV329" s="169"/>
      <c r="AW329" s="169"/>
      <c r="AX329" s="169"/>
      <c r="AY329" s="169"/>
      <c r="AZ329" s="169"/>
      <c r="BA329" s="169"/>
      <c r="BB329" s="169"/>
      <c r="BC329" s="169"/>
      <c r="BD329" s="169"/>
      <c r="BE329" s="169"/>
      <c r="BF329" s="169"/>
      <c r="BG329" s="169"/>
      <c r="BH329" s="169"/>
      <c r="BI329" s="169"/>
      <c r="BJ329" s="169"/>
      <c r="BK329" s="169"/>
      <c r="BL329" s="169"/>
      <c r="BM329" s="169"/>
      <c r="BN329" s="169"/>
      <c r="BO329" s="169"/>
      <c r="BP329" s="169"/>
      <c r="BQ329" s="169"/>
      <c r="BR329" s="169"/>
      <c r="BS329" s="169"/>
      <c r="BT329" s="169"/>
      <c r="BU329" s="169"/>
      <c r="BV329" s="169"/>
      <c r="BW329" s="169"/>
      <c r="BX329" s="169"/>
      <c r="BY329" s="169"/>
      <c r="BZ329" s="169"/>
      <c r="CA329" s="169"/>
      <c r="CB329" s="169"/>
      <c r="CC329" s="169"/>
      <c r="CD329" s="169"/>
      <c r="CE329" s="169"/>
      <c r="CF329" s="169"/>
      <c r="CG329" s="169"/>
      <c r="CH329" s="169"/>
      <c r="CI329" s="169"/>
      <c r="CJ329" s="169"/>
      <c r="CK329" s="169"/>
      <c r="CL329" s="169"/>
      <c r="CM329" s="169"/>
      <c r="CN329" s="169"/>
      <c r="CO329" s="169"/>
      <c r="CP329" s="169"/>
      <c r="CQ329" s="169"/>
      <c r="CR329" s="169"/>
      <c r="CS329" s="169"/>
      <c r="CT329" s="169"/>
      <c r="CU329" s="169"/>
      <c r="CV329" s="169"/>
      <c r="CW329" s="169"/>
      <c r="CX329" s="169"/>
      <c r="CY329" s="169"/>
      <c r="CZ329" s="169"/>
      <c r="DA329" s="169"/>
      <c r="DB329" s="169"/>
      <c r="DC329" s="169"/>
      <c r="DD329" s="169"/>
      <c r="DE329" s="169"/>
      <c r="DF329" s="169"/>
      <c r="DG329" s="169"/>
      <c r="DH329" s="169"/>
      <c r="DI329" s="169"/>
      <c r="DJ329" s="169"/>
      <c r="DK329" s="169"/>
      <c r="DL329" s="169"/>
      <c r="DM329" s="169"/>
      <c r="DN329" s="169"/>
      <c r="DO329" s="169"/>
      <c r="DP329" s="169"/>
      <c r="DQ329" s="169"/>
      <c r="DR329" s="169"/>
      <c r="DS329" s="169"/>
      <c r="DT329" s="169"/>
      <c r="DU329" s="169"/>
      <c r="DV329" s="169"/>
      <c r="DW329" s="169"/>
      <c r="DX329" s="169"/>
      <c r="DY329" s="169"/>
      <c r="DZ329" s="169"/>
      <c r="EA329" s="169"/>
      <c r="EB329" s="169"/>
      <c r="EC329" s="169"/>
      <c r="ED329" s="169"/>
      <c r="EE329" s="169"/>
      <c r="EF329" s="169"/>
      <c r="EG329" s="169"/>
      <c r="EH329" s="169"/>
      <c r="EI329" s="169"/>
      <c r="EJ329" s="169"/>
      <c r="EK329" s="169"/>
      <c r="EL329" s="169"/>
      <c r="EM329" s="169"/>
      <c r="EN329" s="169"/>
    </row>
    <row r="330" spans="3:144" x14ac:dyDescent="0.2">
      <c r="C330" s="169"/>
      <c r="D330" s="169"/>
      <c r="E330" s="169"/>
      <c r="F330" s="169"/>
      <c r="G330" s="169"/>
      <c r="H330" s="169"/>
      <c r="I330" s="169"/>
      <c r="J330" s="169"/>
      <c r="K330" s="169"/>
      <c r="L330" s="169"/>
      <c r="M330" s="169"/>
      <c r="N330" s="169"/>
      <c r="O330" s="169"/>
      <c r="P330" s="169"/>
      <c r="Q330" s="169"/>
      <c r="R330" s="169"/>
      <c r="S330" s="169"/>
      <c r="T330" s="169"/>
      <c r="U330" s="169"/>
      <c r="V330" s="169"/>
      <c r="W330" s="169"/>
      <c r="X330" s="169"/>
      <c r="Y330" s="169"/>
      <c r="Z330" s="169"/>
      <c r="AA330" s="169"/>
      <c r="AB330" s="169"/>
      <c r="AC330" s="169"/>
      <c r="AD330" s="169"/>
      <c r="AE330" s="169"/>
      <c r="AF330" s="169"/>
      <c r="AG330" s="169"/>
      <c r="AH330" s="169"/>
      <c r="AI330" s="169"/>
      <c r="AJ330" s="169"/>
      <c r="AK330" s="169"/>
      <c r="AL330" s="169"/>
      <c r="AM330" s="169"/>
      <c r="AN330" s="169"/>
      <c r="AO330" s="169"/>
      <c r="AP330" s="169"/>
      <c r="AQ330" s="169"/>
      <c r="AR330" s="169"/>
      <c r="AS330" s="169"/>
      <c r="AT330" s="169"/>
      <c r="AU330" s="169"/>
      <c r="AV330" s="169"/>
      <c r="AW330" s="169"/>
      <c r="AX330" s="169"/>
      <c r="AY330" s="169"/>
      <c r="AZ330" s="169"/>
      <c r="BA330" s="169"/>
      <c r="BB330" s="169"/>
      <c r="BC330" s="169"/>
      <c r="BD330" s="169"/>
      <c r="BE330" s="169"/>
      <c r="BF330" s="169"/>
      <c r="BG330" s="169"/>
      <c r="BH330" s="169"/>
      <c r="BI330" s="169"/>
      <c r="BJ330" s="169"/>
      <c r="BK330" s="169"/>
      <c r="BL330" s="169"/>
      <c r="BM330" s="169"/>
      <c r="BN330" s="169"/>
      <c r="BO330" s="169"/>
      <c r="BP330" s="169"/>
      <c r="BQ330" s="169"/>
      <c r="BR330" s="169"/>
      <c r="BS330" s="169"/>
      <c r="BT330" s="169"/>
      <c r="BU330" s="169"/>
      <c r="BV330" s="169"/>
      <c r="BW330" s="169"/>
      <c r="BX330" s="169"/>
      <c r="BY330" s="169"/>
      <c r="BZ330" s="169"/>
      <c r="CA330" s="169"/>
      <c r="CB330" s="169"/>
      <c r="CC330" s="169"/>
      <c r="CD330" s="169"/>
      <c r="CE330" s="169"/>
      <c r="CF330" s="169"/>
      <c r="CG330" s="169"/>
      <c r="CH330" s="169"/>
      <c r="CI330" s="169"/>
      <c r="CJ330" s="169"/>
      <c r="CK330" s="169"/>
      <c r="CL330" s="169"/>
      <c r="CM330" s="169"/>
      <c r="CN330" s="169"/>
      <c r="CO330" s="169"/>
      <c r="CP330" s="169"/>
      <c r="CQ330" s="169"/>
      <c r="CR330" s="169"/>
      <c r="CS330" s="169"/>
      <c r="CT330" s="169"/>
      <c r="CU330" s="169"/>
      <c r="CV330" s="169"/>
      <c r="CW330" s="169"/>
      <c r="CX330" s="169"/>
      <c r="CY330" s="169"/>
      <c r="CZ330" s="169"/>
      <c r="DA330" s="169"/>
      <c r="DB330" s="169"/>
      <c r="DC330" s="169"/>
      <c r="DD330" s="169"/>
      <c r="DE330" s="169"/>
      <c r="DF330" s="169"/>
      <c r="DG330" s="169"/>
      <c r="DH330" s="169"/>
      <c r="DI330" s="169"/>
      <c r="DJ330" s="169"/>
      <c r="DK330" s="169"/>
      <c r="DL330" s="169"/>
      <c r="DM330" s="169"/>
      <c r="DN330" s="169"/>
      <c r="DO330" s="169"/>
      <c r="DP330" s="169"/>
      <c r="DQ330" s="169"/>
      <c r="DR330" s="169"/>
      <c r="DS330" s="169"/>
      <c r="DT330" s="169"/>
      <c r="DU330" s="169"/>
      <c r="DV330" s="169"/>
      <c r="DW330" s="169"/>
      <c r="DX330" s="169"/>
      <c r="DY330" s="169"/>
      <c r="DZ330" s="169"/>
      <c r="EA330" s="169"/>
      <c r="EB330" s="169"/>
      <c r="EC330" s="169"/>
      <c r="ED330" s="169"/>
      <c r="EE330" s="169"/>
      <c r="EF330" s="169"/>
      <c r="EG330" s="169"/>
      <c r="EH330" s="169"/>
      <c r="EI330" s="169"/>
      <c r="EJ330" s="169"/>
      <c r="EK330" s="169"/>
      <c r="EL330" s="169"/>
      <c r="EM330" s="169"/>
      <c r="EN330" s="169"/>
    </row>
    <row r="331" spans="3:144" x14ac:dyDescent="0.2">
      <c r="C331" s="169"/>
      <c r="D331" s="169"/>
      <c r="E331" s="169"/>
      <c r="F331" s="169"/>
      <c r="G331" s="169"/>
      <c r="H331" s="169"/>
      <c r="I331" s="169"/>
      <c r="J331" s="169"/>
      <c r="K331" s="169"/>
      <c r="L331" s="169"/>
      <c r="M331" s="169"/>
      <c r="N331" s="169"/>
      <c r="O331" s="169"/>
      <c r="P331" s="169"/>
      <c r="Q331" s="169"/>
      <c r="R331" s="169"/>
      <c r="S331" s="169"/>
      <c r="T331" s="169"/>
      <c r="U331" s="169"/>
      <c r="V331" s="169"/>
      <c r="W331" s="169"/>
      <c r="X331" s="169"/>
      <c r="Y331" s="169"/>
      <c r="Z331" s="169"/>
      <c r="AA331" s="169"/>
      <c r="AB331" s="169"/>
      <c r="AC331" s="169"/>
      <c r="AD331" s="169"/>
      <c r="AE331" s="169"/>
      <c r="AF331" s="169"/>
      <c r="AG331" s="169"/>
      <c r="AH331" s="169"/>
      <c r="AI331" s="169"/>
      <c r="AJ331" s="169"/>
      <c r="AK331" s="169"/>
      <c r="AL331" s="169"/>
      <c r="AM331" s="169"/>
      <c r="AN331" s="169"/>
      <c r="AO331" s="169"/>
      <c r="AP331" s="169"/>
      <c r="AQ331" s="169"/>
      <c r="AR331" s="169"/>
      <c r="AS331" s="169"/>
      <c r="AT331" s="169"/>
      <c r="AU331" s="169"/>
      <c r="AV331" s="169"/>
      <c r="AW331" s="169"/>
      <c r="AX331" s="169"/>
      <c r="AY331" s="169"/>
      <c r="AZ331" s="169"/>
      <c r="BA331" s="169"/>
      <c r="BB331" s="169"/>
      <c r="BC331" s="169"/>
      <c r="BD331" s="169"/>
      <c r="BE331" s="169"/>
      <c r="BF331" s="169"/>
      <c r="BG331" s="169"/>
      <c r="BH331" s="169"/>
      <c r="BI331" s="169"/>
      <c r="BJ331" s="169"/>
      <c r="BK331" s="169"/>
      <c r="BL331" s="169"/>
      <c r="BM331" s="169"/>
      <c r="BN331" s="169"/>
      <c r="BO331" s="169"/>
      <c r="BP331" s="169"/>
      <c r="BQ331" s="169"/>
      <c r="BR331" s="169"/>
      <c r="BS331" s="169"/>
      <c r="BT331" s="169"/>
      <c r="BU331" s="169"/>
      <c r="BV331" s="169"/>
      <c r="BW331" s="169"/>
      <c r="BX331" s="169"/>
      <c r="BY331" s="169"/>
      <c r="BZ331" s="169"/>
      <c r="CA331" s="169"/>
      <c r="CB331" s="169"/>
      <c r="CC331" s="169"/>
      <c r="CD331" s="169"/>
      <c r="CE331" s="169"/>
      <c r="CF331" s="169"/>
      <c r="CG331" s="169"/>
      <c r="CH331" s="169"/>
      <c r="CI331" s="169"/>
      <c r="CJ331" s="169"/>
      <c r="CK331" s="169"/>
      <c r="CL331" s="169"/>
      <c r="CM331" s="169"/>
      <c r="CN331" s="169"/>
      <c r="CO331" s="169"/>
      <c r="CP331" s="169"/>
      <c r="CQ331" s="169"/>
      <c r="CR331" s="169"/>
      <c r="CS331" s="169"/>
      <c r="CT331" s="169"/>
      <c r="CU331" s="169"/>
      <c r="CV331" s="169"/>
      <c r="CW331" s="169"/>
      <c r="CX331" s="169"/>
      <c r="CY331" s="169"/>
      <c r="CZ331" s="169"/>
      <c r="DA331" s="169"/>
      <c r="DB331" s="169"/>
      <c r="DC331" s="169"/>
      <c r="DD331" s="169"/>
      <c r="DE331" s="169"/>
      <c r="DF331" s="169"/>
      <c r="DG331" s="169"/>
      <c r="DH331" s="169"/>
      <c r="DI331" s="169"/>
      <c r="DJ331" s="169"/>
      <c r="DK331" s="169"/>
      <c r="DL331" s="169"/>
      <c r="DM331" s="169"/>
      <c r="DN331" s="169"/>
      <c r="DO331" s="169"/>
      <c r="DP331" s="169"/>
      <c r="DQ331" s="169"/>
      <c r="DR331" s="169"/>
      <c r="DS331" s="169"/>
      <c r="DT331" s="169"/>
      <c r="DU331" s="169"/>
      <c r="DV331" s="169"/>
      <c r="DW331" s="169"/>
      <c r="DX331" s="169"/>
      <c r="DY331" s="169"/>
      <c r="DZ331" s="169"/>
      <c r="EA331" s="169"/>
      <c r="EB331" s="169"/>
      <c r="EC331" s="169"/>
      <c r="ED331" s="169"/>
      <c r="EE331" s="169"/>
      <c r="EF331" s="169"/>
      <c r="EG331" s="169"/>
      <c r="EH331" s="169"/>
      <c r="EI331" s="169"/>
      <c r="EJ331" s="169"/>
      <c r="EK331" s="169"/>
      <c r="EL331" s="169"/>
      <c r="EM331" s="169"/>
      <c r="EN331" s="169"/>
    </row>
    <row r="332" spans="3:144" x14ac:dyDescent="0.2">
      <c r="C332" s="169"/>
      <c r="D332" s="169"/>
      <c r="E332" s="169"/>
      <c r="F332" s="169"/>
      <c r="G332" s="169"/>
      <c r="H332" s="169"/>
      <c r="I332" s="169"/>
      <c r="J332" s="169"/>
      <c r="K332" s="169"/>
      <c r="L332" s="169"/>
      <c r="M332" s="169"/>
      <c r="N332" s="169"/>
      <c r="O332" s="169"/>
      <c r="P332" s="169"/>
      <c r="Q332" s="169"/>
      <c r="R332" s="169"/>
      <c r="S332" s="169"/>
      <c r="T332" s="169"/>
      <c r="U332" s="169"/>
      <c r="V332" s="169"/>
      <c r="W332" s="169"/>
      <c r="X332" s="169"/>
      <c r="Y332" s="169"/>
      <c r="Z332" s="169"/>
      <c r="AA332" s="169"/>
      <c r="AB332" s="169"/>
      <c r="AC332" s="169"/>
      <c r="AD332" s="169"/>
      <c r="AE332" s="169"/>
      <c r="AF332" s="169"/>
      <c r="AG332" s="169"/>
      <c r="AH332" s="169"/>
      <c r="AI332" s="169"/>
      <c r="AJ332" s="169"/>
      <c r="AK332" s="169"/>
      <c r="AL332" s="169"/>
      <c r="AM332" s="169"/>
      <c r="AN332" s="169"/>
      <c r="AO332" s="169"/>
      <c r="AP332" s="169"/>
      <c r="AQ332" s="169"/>
      <c r="AR332" s="169"/>
      <c r="AS332" s="169"/>
      <c r="AT332" s="169"/>
      <c r="AU332" s="169"/>
      <c r="AV332" s="169"/>
      <c r="AW332" s="169"/>
      <c r="AX332" s="169"/>
      <c r="AY332" s="169"/>
      <c r="AZ332" s="169"/>
      <c r="BA332" s="169"/>
      <c r="BB332" s="169"/>
      <c r="BC332" s="169"/>
      <c r="BD332" s="169"/>
      <c r="BE332" s="169"/>
      <c r="BF332" s="169"/>
      <c r="BG332" s="169"/>
      <c r="BH332" s="169"/>
      <c r="BI332" s="169"/>
      <c r="BJ332" s="169"/>
      <c r="BK332" s="169"/>
      <c r="BL332" s="169"/>
      <c r="BM332" s="169"/>
      <c r="BN332" s="169"/>
      <c r="BO332" s="169"/>
      <c r="BP332" s="169"/>
      <c r="BQ332" s="169"/>
      <c r="BR332" s="169"/>
      <c r="BS332" s="169"/>
      <c r="BT332" s="169"/>
      <c r="BU332" s="169"/>
      <c r="BV332" s="169"/>
      <c r="BW332" s="169"/>
      <c r="BX332" s="169"/>
      <c r="BY332" s="169"/>
      <c r="BZ332" s="169"/>
      <c r="CA332" s="169"/>
      <c r="CB332" s="169"/>
      <c r="CC332" s="169"/>
      <c r="CD332" s="169"/>
      <c r="CE332" s="169"/>
      <c r="CF332" s="169"/>
      <c r="CG332" s="169"/>
      <c r="CH332" s="169"/>
      <c r="CI332" s="169"/>
      <c r="CJ332" s="169"/>
      <c r="CK332" s="169"/>
      <c r="CL332" s="169"/>
      <c r="CM332" s="169"/>
      <c r="CN332" s="169"/>
      <c r="CO332" s="169"/>
      <c r="CP332" s="169"/>
      <c r="CQ332" s="169"/>
      <c r="CR332" s="169"/>
      <c r="CS332" s="169"/>
      <c r="CT332" s="169"/>
      <c r="CU332" s="169"/>
      <c r="CV332" s="169"/>
      <c r="CW332" s="169"/>
      <c r="CX332" s="169"/>
      <c r="CY332" s="169"/>
      <c r="CZ332" s="169"/>
      <c r="DA332" s="169"/>
      <c r="DB332" s="169"/>
      <c r="DC332" s="169"/>
      <c r="DD332" s="169"/>
      <c r="DE332" s="169"/>
      <c r="DF332" s="169"/>
      <c r="DG332" s="169"/>
      <c r="DH332" s="169"/>
      <c r="DI332" s="169"/>
      <c r="DJ332" s="169"/>
      <c r="DK332" s="169"/>
      <c r="DL332" s="169"/>
      <c r="DM332" s="169"/>
      <c r="DN332" s="169"/>
      <c r="DO332" s="169"/>
      <c r="DP332" s="169"/>
      <c r="DQ332" s="169"/>
      <c r="DR332" s="169"/>
      <c r="DS332" s="169"/>
      <c r="DT332" s="169"/>
      <c r="DU332" s="169"/>
      <c r="DV332" s="169"/>
      <c r="DW332" s="169"/>
      <c r="DX332" s="169"/>
      <c r="DY332" s="169"/>
      <c r="DZ332" s="169"/>
      <c r="EA332" s="169"/>
      <c r="EB332" s="169"/>
      <c r="EC332" s="169"/>
      <c r="ED332" s="169"/>
      <c r="EE332" s="169"/>
      <c r="EF332" s="169"/>
      <c r="EG332" s="169"/>
      <c r="EH332" s="169"/>
      <c r="EI332" s="169"/>
      <c r="EJ332" s="169"/>
      <c r="EK332" s="169"/>
      <c r="EL332" s="169"/>
      <c r="EM332" s="169"/>
      <c r="EN332" s="169"/>
    </row>
    <row r="333" spans="3:144" x14ac:dyDescent="0.2">
      <c r="C333" s="169"/>
      <c r="D333" s="169"/>
      <c r="E333" s="169"/>
      <c r="F333" s="169"/>
      <c r="G333" s="169"/>
      <c r="H333" s="169"/>
      <c r="I333" s="169"/>
      <c r="J333" s="169"/>
      <c r="K333" s="169"/>
      <c r="L333" s="169"/>
      <c r="M333" s="169"/>
      <c r="N333" s="169"/>
      <c r="O333" s="169"/>
      <c r="P333" s="169"/>
      <c r="Q333" s="169"/>
      <c r="R333" s="169"/>
      <c r="S333" s="169"/>
      <c r="T333" s="169"/>
      <c r="U333" s="169"/>
      <c r="V333" s="169"/>
      <c r="W333" s="169"/>
      <c r="X333" s="169"/>
      <c r="Y333" s="169"/>
      <c r="Z333" s="169"/>
      <c r="AA333" s="169"/>
      <c r="AB333" s="169"/>
      <c r="AC333" s="169"/>
      <c r="AD333" s="169"/>
      <c r="AE333" s="169"/>
      <c r="AF333" s="169"/>
      <c r="AG333" s="169"/>
      <c r="AH333" s="169"/>
      <c r="AI333" s="169"/>
      <c r="AJ333" s="169"/>
      <c r="AK333" s="169"/>
      <c r="AL333" s="169"/>
      <c r="AM333" s="169"/>
      <c r="AN333" s="169"/>
      <c r="AO333" s="169"/>
      <c r="AP333" s="169"/>
      <c r="AQ333" s="169"/>
      <c r="AR333" s="169"/>
      <c r="AS333" s="169"/>
      <c r="AT333" s="169"/>
      <c r="AU333" s="169"/>
      <c r="AV333" s="169"/>
      <c r="AW333" s="169"/>
      <c r="AX333" s="169"/>
      <c r="AY333" s="169"/>
      <c r="AZ333" s="169"/>
      <c r="BA333" s="169"/>
      <c r="BB333" s="169"/>
      <c r="BC333" s="169"/>
      <c r="BD333" s="169"/>
      <c r="BE333" s="169"/>
      <c r="BF333" s="169"/>
      <c r="BG333" s="169"/>
      <c r="BH333" s="169"/>
      <c r="BI333" s="169"/>
      <c r="BJ333" s="169"/>
      <c r="BK333" s="169"/>
      <c r="BL333" s="169"/>
      <c r="BM333" s="169"/>
      <c r="BN333" s="169"/>
      <c r="BO333" s="169"/>
      <c r="BP333" s="169"/>
      <c r="BQ333" s="169"/>
      <c r="BR333" s="169"/>
      <c r="BS333" s="169"/>
      <c r="BT333" s="169"/>
      <c r="BU333" s="169"/>
      <c r="BV333" s="169"/>
      <c r="BW333" s="169"/>
      <c r="BX333" s="169"/>
      <c r="BY333" s="169"/>
      <c r="BZ333" s="169"/>
      <c r="CA333" s="169"/>
      <c r="CB333" s="169"/>
      <c r="CC333" s="169"/>
      <c r="CD333" s="169"/>
      <c r="CE333" s="169"/>
      <c r="CF333" s="169"/>
      <c r="CG333" s="169"/>
      <c r="CH333" s="169"/>
      <c r="CI333" s="169"/>
      <c r="CJ333" s="169"/>
      <c r="CK333" s="169"/>
      <c r="CL333" s="169"/>
      <c r="CM333" s="169"/>
      <c r="CN333" s="169"/>
      <c r="CO333" s="169"/>
      <c r="CP333" s="169"/>
      <c r="CQ333" s="169"/>
      <c r="CR333" s="169"/>
      <c r="CS333" s="169"/>
      <c r="CT333" s="169"/>
      <c r="CU333" s="169"/>
      <c r="CV333" s="169"/>
      <c r="CW333" s="169"/>
      <c r="CX333" s="169"/>
      <c r="CY333" s="169"/>
      <c r="CZ333" s="169"/>
      <c r="DA333" s="169"/>
      <c r="DB333" s="169"/>
      <c r="DC333" s="169"/>
      <c r="DD333" s="169"/>
      <c r="DE333" s="169"/>
      <c r="DF333" s="169"/>
      <c r="DG333" s="169"/>
      <c r="DH333" s="169"/>
      <c r="DI333" s="169"/>
      <c r="DJ333" s="169"/>
      <c r="DK333" s="169"/>
      <c r="DL333" s="169"/>
      <c r="DM333" s="169"/>
      <c r="DN333" s="169"/>
      <c r="DO333" s="169"/>
      <c r="DP333" s="169"/>
      <c r="DQ333" s="169"/>
      <c r="DR333" s="169"/>
      <c r="DS333" s="169"/>
      <c r="DT333" s="169"/>
      <c r="DU333" s="169"/>
      <c r="DV333" s="169"/>
      <c r="DW333" s="169"/>
      <c r="DX333" s="169"/>
      <c r="DY333" s="169"/>
      <c r="DZ333" s="169"/>
      <c r="EA333" s="169"/>
      <c r="EB333" s="169"/>
      <c r="EC333" s="169"/>
      <c r="ED333" s="169"/>
      <c r="EE333" s="169"/>
      <c r="EF333" s="169"/>
      <c r="EG333" s="169"/>
      <c r="EH333" s="169"/>
      <c r="EI333" s="169"/>
      <c r="EJ333" s="169"/>
      <c r="EK333" s="169"/>
      <c r="EL333" s="169"/>
      <c r="EM333" s="169"/>
      <c r="EN333" s="169"/>
    </row>
    <row r="334" spans="3:144" x14ac:dyDescent="0.2">
      <c r="C334" s="169"/>
      <c r="D334" s="169"/>
      <c r="E334" s="169"/>
      <c r="F334" s="169"/>
      <c r="G334" s="169"/>
      <c r="H334" s="169"/>
      <c r="I334" s="169"/>
      <c r="J334" s="169"/>
      <c r="K334" s="169"/>
      <c r="L334" s="169"/>
      <c r="M334" s="169"/>
      <c r="N334" s="169"/>
      <c r="O334" s="169"/>
      <c r="P334" s="169"/>
      <c r="Q334" s="169"/>
      <c r="R334" s="169"/>
      <c r="S334" s="169"/>
      <c r="T334" s="169"/>
      <c r="U334" s="169"/>
      <c r="V334" s="169"/>
      <c r="W334" s="169"/>
      <c r="X334" s="169"/>
      <c r="Y334" s="169"/>
      <c r="Z334" s="169"/>
      <c r="AA334" s="169"/>
      <c r="AB334" s="169"/>
      <c r="AC334" s="169"/>
      <c r="AD334" s="169"/>
      <c r="AE334" s="169"/>
      <c r="AF334" s="169"/>
      <c r="AG334" s="169"/>
      <c r="AH334" s="169"/>
      <c r="AI334" s="169"/>
      <c r="AJ334" s="169"/>
      <c r="AK334" s="169"/>
      <c r="AL334" s="169"/>
      <c r="AM334" s="169"/>
      <c r="AN334" s="169"/>
      <c r="AO334" s="169"/>
      <c r="AP334" s="169"/>
      <c r="AQ334" s="169"/>
      <c r="AR334" s="169"/>
      <c r="AS334" s="169"/>
      <c r="AT334" s="169"/>
      <c r="AU334" s="169"/>
      <c r="AV334" s="169"/>
      <c r="AW334" s="169"/>
      <c r="AX334" s="169"/>
      <c r="AY334" s="169"/>
      <c r="AZ334" s="169"/>
      <c r="BA334" s="169"/>
      <c r="BB334" s="169"/>
      <c r="BC334" s="169"/>
      <c r="BD334" s="169"/>
      <c r="BE334" s="169"/>
      <c r="BF334" s="169"/>
      <c r="BG334" s="169"/>
      <c r="BH334" s="169"/>
      <c r="BI334" s="169"/>
      <c r="BJ334" s="169"/>
      <c r="BK334" s="169"/>
      <c r="BL334" s="169"/>
      <c r="BM334" s="169"/>
      <c r="BN334" s="169"/>
      <c r="BO334" s="169"/>
      <c r="BP334" s="169"/>
      <c r="BQ334" s="169"/>
      <c r="BR334" s="169"/>
      <c r="BS334" s="169"/>
      <c r="BT334" s="169"/>
      <c r="BU334" s="169"/>
      <c r="BV334" s="169"/>
      <c r="BW334" s="169"/>
      <c r="BX334" s="169"/>
      <c r="BY334" s="169"/>
      <c r="BZ334" s="169"/>
      <c r="CA334" s="169"/>
      <c r="CB334" s="169"/>
      <c r="CC334" s="169"/>
      <c r="CD334" s="169"/>
      <c r="CE334" s="169"/>
      <c r="CF334" s="169"/>
      <c r="CG334" s="169"/>
      <c r="CH334" s="169"/>
      <c r="CI334" s="169"/>
      <c r="CJ334" s="169"/>
      <c r="CK334" s="169"/>
      <c r="CL334" s="169"/>
      <c r="CM334" s="169"/>
      <c r="CN334" s="169"/>
      <c r="CO334" s="169"/>
      <c r="CP334" s="169"/>
      <c r="CQ334" s="169"/>
      <c r="CR334" s="169"/>
      <c r="CS334" s="169"/>
      <c r="CT334" s="169"/>
      <c r="CU334" s="169"/>
      <c r="CV334" s="169"/>
      <c r="CW334" s="169"/>
      <c r="CX334" s="169"/>
      <c r="CY334" s="169"/>
      <c r="CZ334" s="169"/>
      <c r="DA334" s="169"/>
      <c r="DB334" s="169"/>
      <c r="DC334" s="169"/>
      <c r="DD334" s="169"/>
      <c r="DE334" s="169"/>
      <c r="DF334" s="169"/>
      <c r="DG334" s="169"/>
      <c r="DH334" s="169"/>
      <c r="DI334" s="169"/>
      <c r="DJ334" s="169"/>
      <c r="DK334" s="169"/>
      <c r="DL334" s="169"/>
      <c r="DM334" s="169"/>
      <c r="DN334" s="169"/>
      <c r="DO334" s="169"/>
      <c r="DP334" s="169"/>
      <c r="DQ334" s="169"/>
      <c r="DR334" s="169"/>
      <c r="DS334" s="169"/>
      <c r="DT334" s="169"/>
      <c r="DU334" s="169"/>
      <c r="DV334" s="169"/>
      <c r="DW334" s="169"/>
      <c r="DX334" s="169"/>
      <c r="DY334" s="169"/>
      <c r="DZ334" s="169"/>
      <c r="EA334" s="169"/>
      <c r="EB334" s="169"/>
      <c r="EC334" s="169"/>
      <c r="ED334" s="169"/>
      <c r="EE334" s="169"/>
      <c r="EF334" s="169"/>
      <c r="EG334" s="169"/>
      <c r="EH334" s="169"/>
      <c r="EI334" s="169"/>
      <c r="EJ334" s="169"/>
      <c r="EK334" s="169"/>
      <c r="EL334" s="169"/>
      <c r="EM334" s="169"/>
      <c r="EN334" s="169"/>
    </row>
    <row r="335" spans="3:144" x14ac:dyDescent="0.2">
      <c r="C335" s="169"/>
      <c r="D335" s="169"/>
      <c r="E335" s="169"/>
      <c r="F335" s="169"/>
      <c r="G335" s="169"/>
      <c r="H335" s="169"/>
      <c r="I335" s="169"/>
      <c r="J335" s="169"/>
      <c r="K335" s="169"/>
      <c r="L335" s="169"/>
      <c r="M335" s="169"/>
      <c r="N335" s="169"/>
      <c r="O335" s="169"/>
      <c r="P335" s="169"/>
      <c r="Q335" s="169"/>
      <c r="R335" s="169"/>
      <c r="S335" s="169"/>
      <c r="T335" s="169"/>
      <c r="U335" s="169"/>
      <c r="V335" s="169"/>
      <c r="W335" s="169"/>
      <c r="X335" s="169"/>
      <c r="Y335" s="169"/>
      <c r="Z335" s="169"/>
      <c r="AA335" s="169"/>
      <c r="AB335" s="169"/>
      <c r="AC335" s="169"/>
      <c r="AD335" s="169"/>
      <c r="AE335" s="169"/>
      <c r="AF335" s="169"/>
      <c r="AG335" s="169"/>
      <c r="AH335" s="169"/>
      <c r="AI335" s="169"/>
      <c r="AJ335" s="169"/>
      <c r="AK335" s="169"/>
      <c r="AL335" s="169"/>
      <c r="AM335" s="169"/>
      <c r="AN335" s="169"/>
      <c r="AO335" s="169"/>
      <c r="AP335" s="169"/>
      <c r="AQ335" s="169"/>
      <c r="AR335" s="169"/>
      <c r="AS335" s="169"/>
      <c r="AT335" s="169"/>
      <c r="AU335" s="169"/>
      <c r="AV335" s="169"/>
      <c r="AW335" s="169"/>
      <c r="AX335" s="169"/>
      <c r="AY335" s="169"/>
      <c r="AZ335" s="169"/>
      <c r="BA335" s="169"/>
      <c r="BB335" s="169"/>
      <c r="BC335" s="169"/>
      <c r="BD335" s="169"/>
      <c r="BE335" s="169"/>
      <c r="BF335" s="169"/>
      <c r="BG335" s="169"/>
      <c r="BH335" s="169"/>
      <c r="BI335" s="169"/>
      <c r="BJ335" s="169"/>
      <c r="BK335" s="169"/>
      <c r="BL335" s="169"/>
      <c r="BM335" s="169"/>
      <c r="BN335" s="169"/>
      <c r="BO335" s="169"/>
      <c r="BP335" s="169"/>
      <c r="BQ335" s="169"/>
      <c r="BR335" s="169"/>
      <c r="BS335" s="169"/>
      <c r="BT335" s="169"/>
      <c r="BU335" s="169"/>
      <c r="BV335" s="169"/>
      <c r="BW335" s="169"/>
      <c r="BX335" s="169"/>
      <c r="BY335" s="169"/>
      <c r="BZ335" s="169"/>
      <c r="CA335" s="169"/>
      <c r="CB335" s="169"/>
      <c r="CC335" s="169"/>
      <c r="CD335" s="169"/>
      <c r="CE335" s="169"/>
      <c r="CF335" s="169"/>
      <c r="CG335" s="169"/>
      <c r="CH335" s="169"/>
      <c r="CI335" s="169"/>
      <c r="CJ335" s="169"/>
      <c r="CK335" s="169"/>
      <c r="CL335" s="169"/>
      <c r="CM335" s="169"/>
      <c r="CN335" s="169"/>
      <c r="CO335" s="169"/>
      <c r="CP335" s="169"/>
      <c r="CQ335" s="169"/>
      <c r="CR335" s="169"/>
      <c r="CS335" s="169"/>
      <c r="CT335" s="169"/>
      <c r="CU335" s="169"/>
      <c r="CV335" s="169"/>
      <c r="CW335" s="169"/>
      <c r="CX335" s="169"/>
      <c r="CY335" s="169"/>
      <c r="CZ335" s="169"/>
      <c r="DA335" s="169"/>
      <c r="DB335" s="169"/>
      <c r="DC335" s="169"/>
      <c r="DD335" s="169"/>
      <c r="DE335" s="169"/>
      <c r="DF335" s="169"/>
      <c r="DG335" s="169"/>
      <c r="DH335" s="169"/>
      <c r="DI335" s="169"/>
      <c r="DJ335" s="169"/>
      <c r="DK335" s="169"/>
      <c r="DL335" s="169"/>
      <c r="DM335" s="169"/>
      <c r="DN335" s="169"/>
      <c r="DO335" s="169"/>
      <c r="DP335" s="169"/>
      <c r="DQ335" s="169"/>
      <c r="DR335" s="169"/>
      <c r="DS335" s="169"/>
      <c r="DT335" s="169"/>
      <c r="DU335" s="169"/>
      <c r="DV335" s="169"/>
      <c r="DW335" s="169"/>
      <c r="DX335" s="169"/>
      <c r="DY335" s="169"/>
      <c r="DZ335" s="169"/>
      <c r="EA335" s="169"/>
      <c r="EB335" s="169"/>
      <c r="EC335" s="169"/>
      <c r="ED335" s="169"/>
      <c r="EE335" s="169"/>
      <c r="EF335" s="169"/>
      <c r="EG335" s="169"/>
      <c r="EH335" s="169"/>
      <c r="EI335" s="169"/>
      <c r="EJ335" s="169"/>
      <c r="EK335" s="169"/>
      <c r="EL335" s="169"/>
      <c r="EM335" s="169"/>
      <c r="EN335" s="169"/>
    </row>
    <row r="336" spans="3:144" x14ac:dyDescent="0.2">
      <c r="C336" s="169"/>
      <c r="D336" s="169"/>
      <c r="E336" s="169"/>
      <c r="F336" s="169"/>
      <c r="G336" s="169"/>
      <c r="H336" s="169"/>
      <c r="I336" s="169"/>
      <c r="J336" s="169"/>
      <c r="K336" s="169"/>
      <c r="L336" s="169"/>
      <c r="M336" s="169"/>
      <c r="N336" s="169"/>
      <c r="O336" s="169"/>
      <c r="P336" s="169"/>
      <c r="Q336" s="169"/>
      <c r="R336" s="169"/>
      <c r="S336" s="169"/>
      <c r="T336" s="169"/>
      <c r="U336" s="169"/>
      <c r="V336" s="169"/>
      <c r="W336" s="169"/>
      <c r="X336" s="169"/>
      <c r="Y336" s="169"/>
      <c r="Z336" s="169"/>
      <c r="AA336" s="169"/>
      <c r="AB336" s="169"/>
      <c r="AC336" s="169"/>
      <c r="AD336" s="169"/>
      <c r="AE336" s="169"/>
      <c r="AF336" s="169"/>
      <c r="AG336" s="169"/>
      <c r="AH336" s="169"/>
      <c r="AI336" s="169"/>
      <c r="AJ336" s="169"/>
      <c r="AK336" s="169"/>
      <c r="AL336" s="169"/>
      <c r="AM336" s="169"/>
      <c r="AN336" s="169"/>
      <c r="AO336" s="169"/>
      <c r="AP336" s="169"/>
      <c r="AQ336" s="169"/>
      <c r="AR336" s="169"/>
      <c r="AS336" s="169"/>
      <c r="AT336" s="169"/>
      <c r="AU336" s="169"/>
      <c r="AV336" s="169"/>
      <c r="AW336" s="169"/>
      <c r="AX336" s="169"/>
      <c r="AY336" s="169"/>
      <c r="AZ336" s="169"/>
      <c r="BA336" s="169"/>
      <c r="BB336" s="169"/>
      <c r="BC336" s="169"/>
      <c r="BD336" s="169"/>
      <c r="BE336" s="169"/>
      <c r="BF336" s="169"/>
      <c r="BG336" s="169"/>
      <c r="BH336" s="169"/>
      <c r="BI336" s="169"/>
      <c r="BJ336" s="169"/>
      <c r="BK336" s="169"/>
      <c r="BL336" s="169"/>
      <c r="BM336" s="169"/>
      <c r="BN336" s="169"/>
      <c r="BO336" s="169"/>
      <c r="BP336" s="169"/>
      <c r="BQ336" s="169"/>
      <c r="BR336" s="169"/>
      <c r="BS336" s="169"/>
      <c r="BT336" s="169"/>
      <c r="BU336" s="169"/>
      <c r="BV336" s="169"/>
      <c r="BW336" s="169"/>
      <c r="BX336" s="169"/>
      <c r="BY336" s="169"/>
      <c r="BZ336" s="169"/>
      <c r="CA336" s="169"/>
      <c r="CB336" s="169"/>
      <c r="CC336" s="169"/>
      <c r="CD336" s="169"/>
      <c r="CE336" s="169"/>
      <c r="CF336" s="169"/>
      <c r="CG336" s="169"/>
      <c r="CH336" s="169"/>
      <c r="CI336" s="169"/>
      <c r="CJ336" s="169"/>
      <c r="CK336" s="169"/>
      <c r="CL336" s="169"/>
      <c r="CM336" s="169"/>
      <c r="CN336" s="169"/>
      <c r="CO336" s="169"/>
      <c r="CP336" s="169"/>
      <c r="CQ336" s="169"/>
      <c r="CR336" s="169"/>
      <c r="CS336" s="169"/>
      <c r="CT336" s="169"/>
      <c r="CU336" s="169"/>
      <c r="CV336" s="169"/>
      <c r="CW336" s="169"/>
      <c r="CX336" s="169"/>
      <c r="CY336" s="169"/>
      <c r="CZ336" s="169"/>
      <c r="DA336" s="169"/>
      <c r="DB336" s="169"/>
      <c r="DC336" s="169"/>
      <c r="DD336" s="169"/>
      <c r="DE336" s="169"/>
      <c r="DF336" s="169"/>
      <c r="DG336" s="169"/>
      <c r="DH336" s="169"/>
      <c r="DI336" s="169"/>
      <c r="DJ336" s="169"/>
      <c r="DK336" s="169"/>
      <c r="DL336" s="169"/>
      <c r="DM336" s="169"/>
      <c r="DN336" s="169"/>
      <c r="DO336" s="169"/>
      <c r="DP336" s="169"/>
      <c r="DQ336" s="169"/>
      <c r="DR336" s="169"/>
      <c r="DS336" s="169"/>
      <c r="DT336" s="169"/>
      <c r="DU336" s="169"/>
      <c r="DV336" s="169"/>
      <c r="DW336" s="169"/>
      <c r="DX336" s="169"/>
      <c r="DY336" s="169"/>
      <c r="DZ336" s="169"/>
      <c r="EA336" s="169"/>
      <c r="EB336" s="169"/>
      <c r="EC336" s="169"/>
      <c r="ED336" s="169"/>
      <c r="EE336" s="169"/>
      <c r="EF336" s="169"/>
      <c r="EG336" s="169"/>
      <c r="EH336" s="169"/>
      <c r="EI336" s="169"/>
      <c r="EJ336" s="169"/>
      <c r="EK336" s="169"/>
      <c r="EL336" s="169"/>
      <c r="EM336" s="169"/>
      <c r="EN336" s="169"/>
    </row>
    <row r="337" spans="3:144" x14ac:dyDescent="0.2">
      <c r="C337" s="169"/>
      <c r="D337" s="169"/>
      <c r="E337" s="169"/>
      <c r="F337" s="169"/>
      <c r="G337" s="169"/>
      <c r="H337" s="169"/>
      <c r="I337" s="169"/>
      <c r="J337" s="169"/>
      <c r="K337" s="169"/>
      <c r="L337" s="169"/>
      <c r="M337" s="169"/>
      <c r="N337" s="169"/>
      <c r="O337" s="169"/>
      <c r="P337" s="169"/>
      <c r="Q337" s="169"/>
      <c r="R337" s="169"/>
      <c r="S337" s="169"/>
      <c r="T337" s="169"/>
      <c r="U337" s="169"/>
      <c r="V337" s="169"/>
      <c r="W337" s="169"/>
      <c r="X337" s="169"/>
      <c r="Y337" s="169"/>
      <c r="Z337" s="169"/>
      <c r="AA337" s="169"/>
      <c r="AB337" s="169"/>
      <c r="AC337" s="169"/>
      <c r="AD337" s="169"/>
      <c r="AE337" s="169"/>
      <c r="AF337" s="169"/>
      <c r="AG337" s="169"/>
      <c r="AH337" s="169"/>
      <c r="AI337" s="169"/>
      <c r="AJ337" s="169"/>
      <c r="AK337" s="169"/>
      <c r="AL337" s="169"/>
      <c r="AM337" s="169"/>
      <c r="AN337" s="169"/>
      <c r="AO337" s="169"/>
      <c r="AP337" s="169"/>
      <c r="AQ337" s="169"/>
      <c r="AR337" s="169"/>
      <c r="AS337" s="169"/>
      <c r="AT337" s="169"/>
      <c r="AU337" s="169"/>
      <c r="AV337" s="169"/>
      <c r="AW337" s="169"/>
      <c r="AX337" s="169"/>
      <c r="AY337" s="169"/>
      <c r="AZ337" s="169"/>
      <c r="BA337" s="169"/>
      <c r="BB337" s="169"/>
      <c r="BC337" s="169"/>
      <c r="BD337" s="169"/>
      <c r="BE337" s="169"/>
      <c r="BF337" s="169"/>
      <c r="BG337" s="169"/>
      <c r="BH337" s="169"/>
      <c r="BI337" s="169"/>
      <c r="BJ337" s="169"/>
      <c r="BK337" s="169"/>
      <c r="BL337" s="169"/>
      <c r="BM337" s="169"/>
      <c r="BN337" s="169"/>
      <c r="BO337" s="169"/>
      <c r="BP337" s="169"/>
      <c r="BQ337" s="169"/>
      <c r="BR337" s="169"/>
      <c r="BS337" s="169"/>
      <c r="BT337" s="169"/>
      <c r="BU337" s="169"/>
      <c r="BV337" s="169"/>
      <c r="BW337" s="169"/>
      <c r="BX337" s="169"/>
      <c r="BY337" s="169"/>
      <c r="BZ337" s="169"/>
      <c r="CA337" s="169"/>
      <c r="CB337" s="169"/>
      <c r="CC337" s="169"/>
      <c r="CD337" s="169"/>
      <c r="CE337" s="169"/>
      <c r="CF337" s="169"/>
      <c r="CG337" s="169"/>
      <c r="CH337" s="169"/>
      <c r="CI337" s="169"/>
      <c r="CJ337" s="169"/>
      <c r="CK337" s="169"/>
      <c r="CL337" s="169"/>
      <c r="CM337" s="169"/>
      <c r="CN337" s="169"/>
      <c r="CO337" s="169"/>
      <c r="CP337" s="169"/>
      <c r="CQ337" s="169"/>
      <c r="CR337" s="169"/>
      <c r="CS337" s="169"/>
      <c r="CT337" s="169"/>
      <c r="CU337" s="169"/>
      <c r="CV337" s="169"/>
      <c r="CW337" s="169"/>
      <c r="CX337" s="169"/>
      <c r="CY337" s="169"/>
      <c r="CZ337" s="169"/>
      <c r="DA337" s="169"/>
      <c r="DB337" s="169"/>
      <c r="DC337" s="169"/>
      <c r="DD337" s="169"/>
      <c r="DE337" s="169"/>
      <c r="DF337" s="169"/>
      <c r="DG337" s="169"/>
      <c r="DH337" s="169"/>
      <c r="DI337" s="169"/>
      <c r="DJ337" s="169"/>
      <c r="DK337" s="169"/>
      <c r="DL337" s="169"/>
      <c r="DM337" s="169"/>
      <c r="DN337" s="169"/>
      <c r="DO337" s="169"/>
      <c r="DP337" s="169"/>
      <c r="DQ337" s="169"/>
      <c r="DR337" s="169"/>
      <c r="DS337" s="169"/>
      <c r="DT337" s="169"/>
      <c r="DU337" s="169"/>
      <c r="DV337" s="169"/>
      <c r="DW337" s="169"/>
      <c r="DX337" s="169"/>
      <c r="DY337" s="169"/>
      <c r="DZ337" s="169"/>
      <c r="EA337" s="169"/>
      <c r="EB337" s="169"/>
      <c r="EC337" s="169"/>
      <c r="ED337" s="169"/>
      <c r="EE337" s="169"/>
      <c r="EF337" s="169"/>
      <c r="EG337" s="169"/>
      <c r="EH337" s="169"/>
      <c r="EI337" s="169"/>
      <c r="EJ337" s="169"/>
      <c r="EK337" s="169"/>
      <c r="EL337" s="169"/>
      <c r="EM337" s="169"/>
      <c r="EN337" s="169"/>
    </row>
    <row r="338" spans="3:144" x14ac:dyDescent="0.2">
      <c r="C338" s="169"/>
      <c r="D338" s="169"/>
      <c r="E338" s="169"/>
      <c r="F338" s="169"/>
      <c r="G338" s="169"/>
      <c r="H338" s="169"/>
      <c r="I338" s="169"/>
      <c r="J338" s="169"/>
      <c r="K338" s="169"/>
      <c r="L338" s="169"/>
      <c r="M338" s="169"/>
      <c r="N338" s="169"/>
      <c r="O338" s="169"/>
      <c r="P338" s="169"/>
      <c r="Q338" s="169"/>
      <c r="R338" s="169"/>
      <c r="S338" s="169"/>
      <c r="T338" s="169"/>
      <c r="U338" s="169"/>
      <c r="V338" s="169"/>
      <c r="W338" s="169"/>
      <c r="X338" s="169"/>
      <c r="Y338" s="169"/>
      <c r="Z338" s="169"/>
      <c r="AA338" s="169"/>
      <c r="AB338" s="169"/>
      <c r="AC338" s="169"/>
      <c r="AD338" s="169"/>
      <c r="AE338" s="169"/>
      <c r="AF338" s="169"/>
      <c r="AG338" s="169"/>
      <c r="AH338" s="169"/>
      <c r="AI338" s="169"/>
      <c r="AJ338" s="169"/>
      <c r="AK338" s="169"/>
      <c r="AL338" s="169"/>
      <c r="AM338" s="169"/>
      <c r="AN338" s="169"/>
      <c r="AO338" s="169"/>
      <c r="AP338" s="169"/>
      <c r="AQ338" s="169"/>
      <c r="AR338" s="169"/>
      <c r="AS338" s="169"/>
      <c r="AT338" s="169"/>
      <c r="AU338" s="169"/>
      <c r="AV338" s="169"/>
      <c r="AW338" s="169"/>
      <c r="AX338" s="169"/>
      <c r="AY338" s="169"/>
      <c r="AZ338" s="169"/>
      <c r="BA338" s="169"/>
      <c r="BB338" s="169"/>
      <c r="BC338" s="169"/>
      <c r="BD338" s="169"/>
      <c r="BE338" s="169"/>
      <c r="BF338" s="169"/>
      <c r="BG338" s="169"/>
      <c r="BH338" s="169"/>
      <c r="BI338" s="169"/>
      <c r="BJ338" s="169"/>
      <c r="BK338" s="169"/>
      <c r="BL338" s="169"/>
      <c r="BM338" s="169"/>
      <c r="BN338" s="169"/>
      <c r="BO338" s="169"/>
      <c r="BP338" s="169"/>
      <c r="BQ338" s="169"/>
      <c r="BR338" s="169"/>
      <c r="BS338" s="169"/>
      <c r="BT338" s="169"/>
      <c r="BU338" s="169"/>
      <c r="BV338" s="169"/>
      <c r="BW338" s="169"/>
      <c r="BX338" s="169"/>
      <c r="BY338" s="169"/>
      <c r="BZ338" s="169"/>
      <c r="CA338" s="169"/>
      <c r="CB338" s="169"/>
      <c r="CC338" s="169"/>
      <c r="CD338" s="169"/>
      <c r="CE338" s="169"/>
      <c r="CF338" s="169"/>
      <c r="CG338" s="169"/>
      <c r="CH338" s="169"/>
      <c r="CI338" s="169"/>
      <c r="CJ338" s="169"/>
      <c r="CK338" s="169"/>
      <c r="CL338" s="169"/>
      <c r="CM338" s="169"/>
      <c r="CN338" s="169"/>
      <c r="CO338" s="169"/>
      <c r="CP338" s="169"/>
      <c r="CQ338" s="169"/>
      <c r="CR338" s="169"/>
      <c r="CS338" s="169"/>
      <c r="CT338" s="169"/>
      <c r="CU338" s="169"/>
      <c r="CV338" s="169"/>
      <c r="CW338" s="169"/>
      <c r="CX338" s="169"/>
      <c r="CY338" s="169"/>
      <c r="CZ338" s="169"/>
      <c r="DA338" s="169"/>
      <c r="DB338" s="169"/>
      <c r="DC338" s="169"/>
      <c r="DD338" s="169"/>
      <c r="DE338" s="169"/>
      <c r="DF338" s="169"/>
      <c r="DG338" s="169"/>
      <c r="DH338" s="169"/>
      <c r="DI338" s="169"/>
      <c r="DJ338" s="169"/>
      <c r="DK338" s="169"/>
      <c r="DL338" s="169"/>
      <c r="DM338" s="169"/>
      <c r="DN338" s="169"/>
      <c r="DO338" s="169"/>
      <c r="DP338" s="169"/>
      <c r="DQ338" s="169"/>
      <c r="DR338" s="169"/>
      <c r="DS338" s="169"/>
      <c r="DT338" s="169"/>
      <c r="DU338" s="169"/>
      <c r="DV338" s="169"/>
      <c r="DW338" s="169"/>
      <c r="DX338" s="169"/>
      <c r="DY338" s="169"/>
      <c r="DZ338" s="169"/>
      <c r="EA338" s="169"/>
      <c r="EB338" s="169"/>
      <c r="EC338" s="169"/>
      <c r="ED338" s="169"/>
      <c r="EE338" s="169"/>
      <c r="EF338" s="169"/>
      <c r="EG338" s="169"/>
      <c r="EH338" s="169"/>
      <c r="EI338" s="169"/>
      <c r="EJ338" s="169"/>
      <c r="EK338" s="169"/>
      <c r="EL338" s="169"/>
      <c r="EM338" s="169"/>
      <c r="EN338" s="169"/>
    </row>
    <row r="339" spans="3:144" x14ac:dyDescent="0.2">
      <c r="C339" s="169"/>
      <c r="D339" s="169"/>
      <c r="E339" s="169"/>
      <c r="F339" s="169"/>
      <c r="G339" s="169"/>
      <c r="H339" s="169"/>
      <c r="I339" s="169"/>
      <c r="J339" s="169"/>
      <c r="K339" s="169"/>
      <c r="L339" s="169"/>
      <c r="M339" s="169"/>
      <c r="N339" s="169"/>
      <c r="O339" s="169"/>
      <c r="P339" s="169"/>
      <c r="Q339" s="169"/>
      <c r="R339" s="169"/>
      <c r="S339" s="169"/>
      <c r="T339" s="169"/>
      <c r="U339" s="169"/>
      <c r="V339" s="169"/>
      <c r="W339" s="169"/>
      <c r="X339" s="169"/>
      <c r="Y339" s="169"/>
      <c r="Z339" s="169"/>
      <c r="AA339" s="169"/>
      <c r="AB339" s="169"/>
      <c r="AC339" s="169"/>
      <c r="AD339" s="169"/>
      <c r="AE339" s="169"/>
      <c r="AF339" s="169"/>
      <c r="AG339" s="169"/>
      <c r="AH339" s="169"/>
      <c r="AI339" s="169"/>
      <c r="AJ339" s="169"/>
      <c r="AK339" s="169"/>
      <c r="AL339" s="169"/>
      <c r="AM339" s="169"/>
      <c r="AN339" s="169"/>
      <c r="AO339" s="169"/>
      <c r="AP339" s="169"/>
      <c r="AQ339" s="169"/>
      <c r="AR339" s="169"/>
      <c r="AS339" s="169"/>
      <c r="AT339" s="169"/>
      <c r="AU339" s="169"/>
      <c r="AV339" s="169"/>
      <c r="AW339" s="169"/>
      <c r="AX339" s="169"/>
      <c r="AY339" s="169"/>
      <c r="AZ339" s="169"/>
      <c r="BA339" s="169"/>
      <c r="BB339" s="169"/>
      <c r="BC339" s="169"/>
      <c r="BD339" s="169"/>
      <c r="BE339" s="169"/>
      <c r="BF339" s="169"/>
      <c r="BG339" s="169"/>
      <c r="BH339" s="169"/>
      <c r="BI339" s="169"/>
      <c r="BJ339" s="169"/>
      <c r="BK339" s="169"/>
      <c r="BL339" s="169"/>
      <c r="BM339" s="169"/>
      <c r="BN339" s="169"/>
      <c r="BO339" s="169"/>
      <c r="BP339" s="169"/>
      <c r="BQ339" s="169"/>
      <c r="BR339" s="169"/>
      <c r="BS339" s="169"/>
      <c r="BT339" s="169"/>
      <c r="BU339" s="169"/>
      <c r="BV339" s="169"/>
      <c r="BW339" s="169"/>
      <c r="BX339" s="169"/>
      <c r="BY339" s="169"/>
      <c r="BZ339" s="169"/>
      <c r="CA339" s="169"/>
      <c r="CB339" s="169"/>
      <c r="CC339" s="169"/>
      <c r="CD339" s="169"/>
      <c r="CE339" s="169"/>
      <c r="CF339" s="169"/>
      <c r="CG339" s="169"/>
      <c r="CH339" s="169"/>
      <c r="CI339" s="169"/>
      <c r="CJ339" s="169"/>
      <c r="CK339" s="169"/>
      <c r="CL339" s="169"/>
      <c r="CM339" s="169"/>
      <c r="CN339" s="169"/>
      <c r="CO339" s="169"/>
      <c r="CP339" s="169"/>
      <c r="CQ339" s="169"/>
      <c r="CR339" s="169"/>
      <c r="CS339" s="169"/>
      <c r="CT339" s="169"/>
      <c r="CU339" s="169"/>
      <c r="CV339" s="169"/>
      <c r="CW339" s="169"/>
      <c r="CX339" s="169"/>
      <c r="CY339" s="169"/>
      <c r="CZ339" s="169"/>
      <c r="DA339" s="169"/>
      <c r="DB339" s="169"/>
      <c r="DC339" s="169"/>
      <c r="DD339" s="169"/>
      <c r="DE339" s="169"/>
      <c r="DF339" s="169"/>
      <c r="DG339" s="169"/>
      <c r="DH339" s="169"/>
      <c r="DI339" s="169"/>
      <c r="DJ339" s="169"/>
      <c r="DK339" s="169"/>
      <c r="DL339" s="169"/>
      <c r="DM339" s="169"/>
      <c r="DN339" s="169"/>
      <c r="DO339" s="169"/>
      <c r="DP339" s="169"/>
      <c r="DQ339" s="169"/>
      <c r="DR339" s="169"/>
      <c r="DS339" s="169"/>
      <c r="DT339" s="169"/>
      <c r="DU339" s="169"/>
      <c r="DV339" s="169"/>
      <c r="DW339" s="169"/>
      <c r="DX339" s="169"/>
      <c r="DY339" s="169"/>
      <c r="DZ339" s="169"/>
      <c r="EA339" s="169"/>
      <c r="EB339" s="169"/>
      <c r="EC339" s="169"/>
      <c r="ED339" s="169"/>
      <c r="EE339" s="169"/>
      <c r="EF339" s="169"/>
      <c r="EG339" s="169"/>
      <c r="EH339" s="169"/>
      <c r="EI339" s="169"/>
      <c r="EJ339" s="169"/>
      <c r="EK339" s="169"/>
      <c r="EL339" s="169"/>
      <c r="EM339" s="169"/>
      <c r="EN339" s="169"/>
    </row>
    <row r="340" spans="3:144" x14ac:dyDescent="0.2">
      <c r="C340" s="169"/>
      <c r="D340" s="169"/>
      <c r="E340" s="169"/>
      <c r="F340" s="169"/>
      <c r="G340" s="169"/>
      <c r="H340" s="169"/>
      <c r="I340" s="169"/>
      <c r="J340" s="169"/>
      <c r="K340" s="169"/>
      <c r="L340" s="169"/>
      <c r="M340" s="169"/>
      <c r="N340" s="169"/>
      <c r="O340" s="169"/>
      <c r="P340" s="169"/>
      <c r="Q340" s="169"/>
      <c r="R340" s="169"/>
      <c r="S340" s="169"/>
      <c r="T340" s="169"/>
      <c r="U340" s="169"/>
      <c r="V340" s="169"/>
      <c r="W340" s="169"/>
      <c r="X340" s="169"/>
      <c r="Y340" s="169"/>
      <c r="Z340" s="169"/>
      <c r="AA340" s="169"/>
      <c r="AB340" s="169"/>
      <c r="AC340" s="169"/>
      <c r="AD340" s="169"/>
      <c r="AE340" s="169"/>
      <c r="AF340" s="169"/>
      <c r="AG340" s="169"/>
      <c r="AH340" s="169"/>
      <c r="AI340" s="169"/>
      <c r="AJ340" s="169"/>
      <c r="AK340" s="169"/>
      <c r="AL340" s="169"/>
      <c r="AM340" s="169"/>
      <c r="AN340" s="169"/>
      <c r="AO340" s="169"/>
      <c r="AP340" s="169"/>
      <c r="AQ340" s="169"/>
      <c r="AR340" s="169"/>
      <c r="AS340" s="169"/>
      <c r="AT340" s="169"/>
      <c r="AU340" s="169"/>
      <c r="AV340" s="169"/>
      <c r="AW340" s="169"/>
      <c r="AX340" s="169"/>
      <c r="AY340" s="169"/>
      <c r="AZ340" s="169"/>
      <c r="BA340" s="169"/>
      <c r="BB340" s="169"/>
      <c r="BC340" s="169"/>
      <c r="BD340" s="169"/>
      <c r="BE340" s="169"/>
      <c r="BF340" s="169"/>
      <c r="BG340" s="169"/>
      <c r="BH340" s="169"/>
      <c r="BI340" s="169"/>
      <c r="BJ340" s="169"/>
      <c r="BK340" s="169"/>
      <c r="BL340" s="169"/>
      <c r="BM340" s="169"/>
      <c r="BN340" s="169"/>
      <c r="BO340" s="169"/>
      <c r="BP340" s="169"/>
      <c r="BQ340" s="169"/>
      <c r="BR340" s="169"/>
      <c r="BS340" s="169"/>
      <c r="BT340" s="169"/>
      <c r="BU340" s="169"/>
      <c r="BV340" s="169"/>
      <c r="BW340" s="169"/>
      <c r="BX340" s="169"/>
      <c r="BY340" s="169"/>
      <c r="BZ340" s="169"/>
      <c r="CA340" s="169"/>
      <c r="CB340" s="169"/>
      <c r="CC340" s="169"/>
      <c r="CD340" s="169"/>
      <c r="CE340" s="169"/>
      <c r="CF340" s="169"/>
      <c r="CG340" s="169"/>
      <c r="CH340" s="169"/>
      <c r="CI340" s="169"/>
      <c r="CJ340" s="169"/>
      <c r="CK340" s="169"/>
      <c r="CL340" s="169"/>
      <c r="CM340" s="169"/>
      <c r="CN340" s="169"/>
      <c r="CO340" s="169"/>
      <c r="CP340" s="169"/>
      <c r="CQ340" s="169"/>
      <c r="CR340" s="169"/>
      <c r="CS340" s="169"/>
      <c r="CT340" s="169"/>
      <c r="CU340" s="169"/>
      <c r="CV340" s="169"/>
      <c r="CW340" s="169"/>
      <c r="CX340" s="169"/>
      <c r="CY340" s="169"/>
      <c r="CZ340" s="169"/>
      <c r="DA340" s="169"/>
      <c r="DB340" s="169"/>
      <c r="DC340" s="169"/>
      <c r="DD340" s="169"/>
      <c r="DE340" s="169"/>
      <c r="DF340" s="169"/>
      <c r="DG340" s="169"/>
      <c r="DH340" s="169"/>
      <c r="DI340" s="169"/>
      <c r="DJ340" s="169"/>
      <c r="DK340" s="169"/>
      <c r="DL340" s="169"/>
      <c r="DM340" s="169"/>
      <c r="DN340" s="169"/>
      <c r="DO340" s="169"/>
      <c r="DP340" s="169"/>
      <c r="DQ340" s="169"/>
      <c r="DR340" s="169"/>
      <c r="DS340" s="169"/>
      <c r="DT340" s="169"/>
      <c r="DU340" s="169"/>
      <c r="DV340" s="169"/>
      <c r="DW340" s="169"/>
      <c r="DX340" s="169"/>
      <c r="DY340" s="169"/>
      <c r="DZ340" s="169"/>
      <c r="EA340" s="169"/>
      <c r="EB340" s="169"/>
      <c r="EC340" s="169"/>
      <c r="ED340" s="169"/>
      <c r="EE340" s="169"/>
      <c r="EF340" s="169"/>
      <c r="EG340" s="169"/>
      <c r="EH340" s="169"/>
      <c r="EI340" s="169"/>
      <c r="EJ340" s="169"/>
      <c r="EK340" s="169"/>
      <c r="EL340" s="169"/>
      <c r="EM340" s="169"/>
      <c r="EN340" s="169"/>
    </row>
    <row r="341" spans="3:144" x14ac:dyDescent="0.2">
      <c r="C341" s="169"/>
      <c r="D341" s="169"/>
      <c r="E341" s="169"/>
      <c r="F341" s="169"/>
      <c r="G341" s="169"/>
      <c r="H341" s="169"/>
      <c r="I341" s="169"/>
      <c r="J341" s="169"/>
      <c r="K341" s="169"/>
      <c r="L341" s="169"/>
      <c r="M341" s="169"/>
      <c r="N341" s="169"/>
      <c r="O341" s="169"/>
      <c r="P341" s="169"/>
      <c r="Q341" s="169"/>
      <c r="R341" s="169"/>
      <c r="S341" s="169"/>
      <c r="T341" s="169"/>
      <c r="U341" s="169"/>
      <c r="V341" s="169"/>
      <c r="W341" s="169"/>
      <c r="X341" s="169"/>
      <c r="Y341" s="169"/>
      <c r="Z341" s="169"/>
      <c r="AA341" s="169"/>
      <c r="AB341" s="169"/>
      <c r="AC341" s="169"/>
      <c r="AD341" s="169"/>
      <c r="AE341" s="169"/>
      <c r="AF341" s="169"/>
      <c r="AG341" s="169"/>
      <c r="AH341" s="169"/>
      <c r="AI341" s="169"/>
      <c r="AJ341" s="169"/>
      <c r="AK341" s="169"/>
      <c r="AL341" s="169"/>
      <c r="AM341" s="169"/>
      <c r="AN341" s="169"/>
      <c r="AO341" s="169"/>
      <c r="AP341" s="169"/>
      <c r="AQ341" s="169"/>
      <c r="AR341" s="169"/>
      <c r="AS341" s="169"/>
      <c r="AT341" s="169"/>
      <c r="AU341" s="169"/>
      <c r="AV341" s="169"/>
      <c r="AW341" s="169"/>
      <c r="AX341" s="169"/>
      <c r="AY341" s="169"/>
      <c r="AZ341" s="169"/>
      <c r="BA341" s="169"/>
      <c r="BB341" s="169"/>
      <c r="BC341" s="169"/>
      <c r="BD341" s="169"/>
      <c r="BE341" s="169"/>
      <c r="BF341" s="169"/>
      <c r="BG341" s="169"/>
      <c r="BH341" s="169"/>
      <c r="BI341" s="169"/>
      <c r="BJ341" s="169"/>
      <c r="BK341" s="169"/>
      <c r="BL341" s="169"/>
      <c r="BM341" s="169"/>
      <c r="BN341" s="169"/>
      <c r="BO341" s="169"/>
      <c r="BP341" s="169"/>
      <c r="BQ341" s="169"/>
      <c r="BR341" s="169"/>
      <c r="BS341" s="169"/>
      <c r="BT341" s="169"/>
      <c r="BU341" s="169"/>
      <c r="BV341" s="169"/>
      <c r="BW341" s="169"/>
      <c r="BX341" s="169"/>
      <c r="BY341" s="169"/>
      <c r="BZ341" s="169"/>
      <c r="CA341" s="169"/>
      <c r="CB341" s="169"/>
      <c r="CC341" s="169"/>
      <c r="CD341" s="169"/>
      <c r="CE341" s="169"/>
      <c r="CF341" s="169"/>
      <c r="CG341" s="169"/>
      <c r="CH341" s="169"/>
      <c r="CI341" s="169"/>
      <c r="CJ341" s="169"/>
      <c r="CK341" s="169"/>
      <c r="CL341" s="169"/>
      <c r="CM341" s="169"/>
      <c r="CN341" s="169"/>
      <c r="CO341" s="169"/>
      <c r="CP341" s="169"/>
      <c r="CQ341" s="169"/>
      <c r="CR341" s="169"/>
      <c r="CS341" s="169"/>
      <c r="CT341" s="169"/>
      <c r="CU341" s="169"/>
      <c r="CV341" s="169"/>
      <c r="CW341" s="169"/>
      <c r="CX341" s="169"/>
      <c r="CY341" s="169"/>
      <c r="CZ341" s="169"/>
      <c r="DA341" s="169"/>
      <c r="DB341" s="169"/>
      <c r="DC341" s="169"/>
      <c r="DD341" s="169"/>
      <c r="DE341" s="169"/>
      <c r="DF341" s="169"/>
      <c r="DG341" s="169"/>
      <c r="DH341" s="169"/>
      <c r="DI341" s="169"/>
      <c r="DJ341" s="169"/>
      <c r="DK341" s="169"/>
      <c r="DL341" s="169"/>
      <c r="DM341" s="169"/>
      <c r="DN341" s="169"/>
      <c r="DO341" s="169"/>
      <c r="DP341" s="169"/>
      <c r="DQ341" s="169"/>
      <c r="DR341" s="169"/>
      <c r="DS341" s="169"/>
      <c r="DT341" s="169"/>
      <c r="DU341" s="169"/>
      <c r="DV341" s="169"/>
      <c r="DW341" s="169"/>
      <c r="DX341" s="169"/>
      <c r="DY341" s="169"/>
      <c r="DZ341" s="169"/>
      <c r="EA341" s="169"/>
      <c r="EB341" s="169"/>
      <c r="EC341" s="169"/>
      <c r="ED341" s="169"/>
      <c r="EE341" s="169"/>
      <c r="EF341" s="169"/>
      <c r="EG341" s="169"/>
      <c r="EH341" s="169"/>
      <c r="EI341" s="169"/>
      <c r="EJ341" s="169"/>
      <c r="EK341" s="169"/>
      <c r="EL341" s="169"/>
      <c r="EM341" s="169"/>
      <c r="EN341" s="169"/>
    </row>
    <row r="342" spans="3:144" x14ac:dyDescent="0.2">
      <c r="C342" s="169"/>
      <c r="D342" s="169"/>
      <c r="E342" s="169"/>
      <c r="F342" s="169"/>
      <c r="G342" s="169"/>
      <c r="H342" s="169"/>
      <c r="I342" s="169"/>
      <c r="J342" s="169"/>
      <c r="K342" s="169"/>
      <c r="L342" s="169"/>
      <c r="M342" s="169"/>
      <c r="N342" s="169"/>
      <c r="O342" s="169"/>
      <c r="P342" s="169"/>
      <c r="Q342" s="169"/>
      <c r="R342" s="169"/>
      <c r="S342" s="169"/>
      <c r="T342" s="169"/>
      <c r="U342" s="169"/>
      <c r="V342" s="169"/>
      <c r="W342" s="169"/>
      <c r="X342" s="169"/>
      <c r="Y342" s="169"/>
      <c r="Z342" s="169"/>
      <c r="AA342" s="169"/>
      <c r="AB342" s="169"/>
      <c r="AC342" s="169"/>
      <c r="AD342" s="169"/>
      <c r="AE342" s="169"/>
      <c r="AF342" s="169"/>
      <c r="AG342" s="169"/>
      <c r="AH342" s="169"/>
      <c r="AI342" s="169"/>
      <c r="AJ342" s="169"/>
      <c r="AK342" s="169"/>
      <c r="AL342" s="169"/>
      <c r="AM342" s="169"/>
      <c r="AN342" s="169"/>
      <c r="AO342" s="169"/>
      <c r="AP342" s="169"/>
      <c r="AQ342" s="169"/>
      <c r="AR342" s="169"/>
      <c r="AS342" s="169"/>
      <c r="AT342" s="169"/>
      <c r="AU342" s="169"/>
      <c r="AV342" s="169"/>
      <c r="AW342" s="169"/>
      <c r="AX342" s="169"/>
      <c r="AY342" s="169"/>
      <c r="AZ342" s="169"/>
      <c r="BA342" s="169"/>
      <c r="BB342" s="169"/>
      <c r="BC342" s="169"/>
      <c r="BD342" s="169"/>
      <c r="BE342" s="169"/>
      <c r="BF342" s="169"/>
      <c r="BG342" s="169"/>
      <c r="BH342" s="169"/>
      <c r="BI342" s="169"/>
      <c r="BJ342" s="169"/>
      <c r="BK342" s="169"/>
      <c r="BL342" s="169"/>
      <c r="BM342" s="169"/>
      <c r="BN342" s="169"/>
      <c r="BO342" s="169"/>
      <c r="BP342" s="169"/>
      <c r="BQ342" s="169"/>
      <c r="BR342" s="169"/>
      <c r="BS342" s="169"/>
      <c r="BT342" s="169"/>
      <c r="BU342" s="169"/>
      <c r="BV342" s="169"/>
      <c r="BW342" s="169"/>
      <c r="BX342" s="169"/>
      <c r="BY342" s="169"/>
      <c r="BZ342" s="169"/>
      <c r="CA342" s="169"/>
      <c r="CB342" s="169"/>
      <c r="CC342" s="169"/>
      <c r="CD342" s="169"/>
      <c r="CE342" s="169"/>
      <c r="CF342" s="169"/>
      <c r="CG342" s="169"/>
      <c r="CH342" s="169"/>
      <c r="CI342" s="169"/>
      <c r="CJ342" s="169"/>
      <c r="CK342" s="169"/>
      <c r="CL342" s="169"/>
      <c r="CM342" s="169"/>
      <c r="CN342" s="169"/>
      <c r="CO342" s="169"/>
      <c r="CP342" s="169"/>
      <c r="CQ342" s="169"/>
      <c r="CR342" s="169"/>
      <c r="CS342" s="169"/>
      <c r="CT342" s="169"/>
      <c r="CU342" s="169"/>
      <c r="CV342" s="169"/>
      <c r="CW342" s="169"/>
      <c r="CX342" s="169"/>
      <c r="CY342" s="169"/>
      <c r="CZ342" s="169"/>
      <c r="DA342" s="169"/>
      <c r="DB342" s="169"/>
      <c r="DC342" s="169"/>
      <c r="DD342" s="169"/>
      <c r="DE342" s="169"/>
      <c r="DF342" s="169"/>
      <c r="DG342" s="169"/>
      <c r="DH342" s="169"/>
      <c r="DI342" s="169"/>
      <c r="DJ342" s="169"/>
      <c r="DK342" s="169"/>
      <c r="DL342" s="169"/>
      <c r="DM342" s="169"/>
      <c r="DN342" s="169"/>
      <c r="DO342" s="169"/>
      <c r="DP342" s="169"/>
      <c r="DQ342" s="169"/>
      <c r="DR342" s="169"/>
      <c r="DS342" s="169"/>
      <c r="DT342" s="169"/>
      <c r="DU342" s="169"/>
      <c r="DV342" s="169"/>
      <c r="DW342" s="169"/>
      <c r="DX342" s="169"/>
      <c r="DY342" s="169"/>
      <c r="DZ342" s="169"/>
      <c r="EA342" s="169"/>
      <c r="EB342" s="169"/>
      <c r="EC342" s="169"/>
      <c r="ED342" s="169"/>
      <c r="EE342" s="169"/>
      <c r="EF342" s="169"/>
      <c r="EG342" s="169"/>
      <c r="EH342" s="169"/>
      <c r="EI342" s="169"/>
      <c r="EJ342" s="169"/>
      <c r="EK342" s="169"/>
      <c r="EL342" s="169"/>
      <c r="EM342" s="169"/>
      <c r="EN342" s="169"/>
    </row>
    <row r="343" spans="3:144" x14ac:dyDescent="0.2">
      <c r="C343" s="169"/>
      <c r="D343" s="169"/>
      <c r="E343" s="169"/>
      <c r="F343" s="169"/>
      <c r="G343" s="169"/>
      <c r="H343" s="169"/>
      <c r="I343" s="169"/>
      <c r="J343" s="169"/>
      <c r="K343" s="169"/>
      <c r="L343" s="169"/>
      <c r="M343" s="169"/>
      <c r="N343" s="169"/>
      <c r="O343" s="169"/>
      <c r="P343" s="169"/>
      <c r="Q343" s="169"/>
      <c r="R343" s="169"/>
      <c r="S343" s="169"/>
      <c r="T343" s="169"/>
      <c r="U343" s="169"/>
      <c r="V343" s="169"/>
      <c r="W343" s="169"/>
      <c r="X343" s="169"/>
      <c r="Y343" s="169"/>
      <c r="Z343" s="169"/>
      <c r="AA343" s="169"/>
      <c r="AB343" s="169"/>
      <c r="AC343" s="169"/>
      <c r="AD343" s="169"/>
      <c r="AE343" s="169"/>
      <c r="AF343" s="169"/>
      <c r="AG343" s="169"/>
      <c r="AH343" s="169"/>
      <c r="AI343" s="169"/>
      <c r="AJ343" s="169"/>
      <c r="AK343" s="169"/>
      <c r="AL343" s="169"/>
      <c r="AM343" s="169"/>
      <c r="AN343" s="169"/>
      <c r="AO343" s="169"/>
      <c r="AP343" s="169"/>
      <c r="AQ343" s="169"/>
      <c r="AR343" s="169"/>
      <c r="AS343" s="169"/>
      <c r="AT343" s="169"/>
      <c r="AU343" s="169"/>
      <c r="AV343" s="169"/>
      <c r="AW343" s="169"/>
      <c r="AX343" s="169"/>
      <c r="AY343" s="169"/>
      <c r="AZ343" s="169"/>
      <c r="BA343" s="169"/>
      <c r="BB343" s="169"/>
      <c r="BC343" s="169"/>
      <c r="BD343" s="169"/>
      <c r="BE343" s="169"/>
      <c r="BF343" s="169"/>
      <c r="BG343" s="169"/>
      <c r="BH343" s="169"/>
      <c r="BI343" s="169"/>
      <c r="BJ343" s="169"/>
      <c r="BK343" s="169"/>
      <c r="BL343" s="169"/>
      <c r="BM343" s="169"/>
      <c r="BN343" s="169"/>
      <c r="BO343" s="169"/>
      <c r="BP343" s="169"/>
      <c r="BQ343" s="169"/>
      <c r="BR343" s="169"/>
      <c r="BS343" s="169"/>
      <c r="BT343" s="169"/>
      <c r="BU343" s="169"/>
      <c r="BV343" s="169"/>
      <c r="BW343" s="169"/>
      <c r="BX343" s="169"/>
      <c r="BY343" s="169"/>
      <c r="BZ343" s="169"/>
      <c r="CA343" s="169"/>
      <c r="CB343" s="169"/>
      <c r="CC343" s="169"/>
      <c r="CD343" s="169"/>
      <c r="CE343" s="169"/>
      <c r="CF343" s="169"/>
      <c r="CG343" s="169"/>
      <c r="CH343" s="169"/>
      <c r="CI343" s="169"/>
      <c r="CJ343" s="169"/>
      <c r="CK343" s="169"/>
      <c r="CL343" s="169"/>
      <c r="CM343" s="169"/>
      <c r="CN343" s="169"/>
      <c r="CO343" s="169"/>
      <c r="CP343" s="169"/>
      <c r="CQ343" s="169"/>
      <c r="CR343" s="169"/>
      <c r="CS343" s="169"/>
      <c r="CT343" s="169"/>
      <c r="CU343" s="169"/>
      <c r="CV343" s="169"/>
      <c r="CW343" s="169"/>
      <c r="CX343" s="169"/>
      <c r="CY343" s="169"/>
      <c r="CZ343" s="169"/>
      <c r="DA343" s="169"/>
      <c r="DB343" s="169"/>
      <c r="DC343" s="169"/>
      <c r="DD343" s="169"/>
      <c r="DE343" s="169"/>
      <c r="DF343" s="169"/>
      <c r="DG343" s="169"/>
      <c r="DH343" s="169"/>
      <c r="DI343" s="169"/>
      <c r="DJ343" s="169"/>
      <c r="DK343" s="169"/>
      <c r="DL343" s="169"/>
      <c r="DM343" s="169"/>
      <c r="DN343" s="169"/>
      <c r="DO343" s="169"/>
      <c r="DP343" s="169"/>
      <c r="DQ343" s="169"/>
      <c r="DR343" s="169"/>
      <c r="DS343" s="169"/>
      <c r="DT343" s="169"/>
      <c r="DU343" s="169"/>
      <c r="DV343" s="169"/>
      <c r="DW343" s="169"/>
      <c r="DX343" s="169"/>
      <c r="DY343" s="169"/>
      <c r="DZ343" s="169"/>
      <c r="EA343" s="169"/>
      <c r="EB343" s="169"/>
      <c r="EC343" s="169"/>
      <c r="ED343" s="169"/>
      <c r="EE343" s="169"/>
      <c r="EF343" s="169"/>
      <c r="EG343" s="169"/>
      <c r="EH343" s="169"/>
      <c r="EI343" s="169"/>
      <c r="EJ343" s="169"/>
      <c r="EK343" s="169"/>
      <c r="EL343" s="169"/>
      <c r="EM343" s="169"/>
      <c r="EN343" s="169"/>
    </row>
    <row r="344" spans="3:144" x14ac:dyDescent="0.2">
      <c r="C344" s="169"/>
      <c r="D344" s="169"/>
      <c r="E344" s="169"/>
      <c r="F344" s="169"/>
      <c r="G344" s="169"/>
      <c r="H344" s="169"/>
      <c r="I344" s="169"/>
      <c r="J344" s="169"/>
      <c r="K344" s="169"/>
      <c r="L344" s="169"/>
      <c r="M344" s="169"/>
      <c r="N344" s="169"/>
      <c r="O344" s="169"/>
      <c r="P344" s="169"/>
      <c r="Q344" s="169"/>
      <c r="R344" s="169"/>
      <c r="S344" s="169"/>
      <c r="T344" s="169"/>
      <c r="U344" s="169"/>
      <c r="V344" s="169"/>
      <c r="W344" s="169"/>
      <c r="X344" s="169"/>
      <c r="Y344" s="169"/>
      <c r="Z344" s="169"/>
      <c r="AA344" s="169"/>
      <c r="AB344" s="169"/>
      <c r="AC344" s="169"/>
      <c r="AD344" s="169"/>
      <c r="AE344" s="169"/>
      <c r="AF344" s="169"/>
      <c r="AG344" s="169"/>
      <c r="AH344" s="169"/>
      <c r="AI344" s="169"/>
      <c r="AJ344" s="169"/>
      <c r="AK344" s="169"/>
      <c r="AL344" s="169"/>
      <c r="AM344" s="169"/>
      <c r="AN344" s="169"/>
      <c r="AO344" s="169"/>
      <c r="AP344" s="169"/>
      <c r="AQ344" s="169"/>
      <c r="AR344" s="169"/>
      <c r="AS344" s="169"/>
      <c r="AT344" s="169"/>
      <c r="AU344" s="169"/>
      <c r="AV344" s="169"/>
      <c r="AW344" s="169"/>
      <c r="AX344" s="169"/>
      <c r="AY344" s="169"/>
      <c r="AZ344" s="169"/>
      <c r="BA344" s="169"/>
      <c r="BB344" s="169"/>
      <c r="BC344" s="169"/>
      <c r="BD344" s="169"/>
      <c r="BE344" s="169"/>
      <c r="BF344" s="169"/>
      <c r="BG344" s="169"/>
      <c r="BH344" s="169"/>
      <c r="BI344" s="169"/>
      <c r="BJ344" s="169"/>
      <c r="BK344" s="169"/>
      <c r="BL344" s="169"/>
      <c r="BM344" s="169"/>
      <c r="BN344" s="169"/>
      <c r="BO344" s="169"/>
      <c r="BP344" s="169"/>
      <c r="BQ344" s="169"/>
      <c r="BR344" s="169"/>
      <c r="BS344" s="169"/>
      <c r="BT344" s="169"/>
      <c r="BU344" s="169"/>
      <c r="BV344" s="169"/>
      <c r="BW344" s="169"/>
      <c r="BX344" s="169"/>
      <c r="BY344" s="169"/>
      <c r="BZ344" s="169"/>
      <c r="CA344" s="169"/>
      <c r="CB344" s="169"/>
      <c r="CC344" s="169"/>
      <c r="CD344" s="169"/>
      <c r="CE344" s="169"/>
      <c r="CF344" s="169"/>
      <c r="CG344" s="169"/>
      <c r="CH344" s="169"/>
      <c r="CI344" s="169"/>
      <c r="CJ344" s="169"/>
      <c r="CK344" s="169"/>
      <c r="CL344" s="169"/>
      <c r="CM344" s="169"/>
      <c r="CN344" s="169"/>
      <c r="CO344" s="169"/>
      <c r="CP344" s="169"/>
      <c r="CQ344" s="169"/>
      <c r="CR344" s="169"/>
      <c r="CS344" s="169"/>
      <c r="CT344" s="169"/>
      <c r="CU344" s="169"/>
      <c r="CV344" s="169"/>
      <c r="CW344" s="169"/>
      <c r="CX344" s="169"/>
      <c r="CY344" s="169"/>
      <c r="CZ344" s="169"/>
      <c r="DA344" s="169"/>
      <c r="DB344" s="169"/>
      <c r="DC344" s="169"/>
      <c r="DD344" s="169"/>
      <c r="DE344" s="169"/>
      <c r="DF344" s="169"/>
      <c r="DG344" s="169"/>
      <c r="DH344" s="169"/>
      <c r="DI344" s="169"/>
      <c r="DJ344" s="169"/>
      <c r="DK344" s="169"/>
      <c r="DL344" s="169"/>
      <c r="DM344" s="169"/>
      <c r="DN344" s="169"/>
      <c r="DO344" s="169"/>
      <c r="DP344" s="169"/>
      <c r="DQ344" s="169"/>
      <c r="DR344" s="169"/>
      <c r="DS344" s="169"/>
      <c r="DT344" s="169"/>
      <c r="DU344" s="169"/>
      <c r="DV344" s="169"/>
      <c r="DW344" s="169"/>
      <c r="DX344" s="169"/>
      <c r="DY344" s="169"/>
      <c r="DZ344" s="169"/>
      <c r="EA344" s="169"/>
      <c r="EB344" s="169"/>
      <c r="EC344" s="169"/>
      <c r="ED344" s="169"/>
      <c r="EE344" s="169"/>
      <c r="EF344" s="169"/>
      <c r="EG344" s="169"/>
      <c r="EH344" s="169"/>
      <c r="EI344" s="169"/>
      <c r="EJ344" s="169"/>
      <c r="EK344" s="169"/>
      <c r="EL344" s="169"/>
      <c r="EM344" s="169"/>
      <c r="EN344" s="169"/>
    </row>
    <row r="345" spans="3:144" x14ac:dyDescent="0.2">
      <c r="C345" s="169"/>
      <c r="D345" s="169"/>
      <c r="E345" s="169"/>
      <c r="F345" s="169"/>
      <c r="G345" s="169"/>
      <c r="H345" s="169"/>
      <c r="I345" s="169"/>
      <c r="J345" s="169"/>
      <c r="K345" s="169"/>
      <c r="L345" s="169"/>
      <c r="M345" s="169"/>
      <c r="N345" s="169"/>
      <c r="O345" s="169"/>
      <c r="P345" s="169"/>
      <c r="Q345" s="169"/>
      <c r="R345" s="169"/>
      <c r="S345" s="169"/>
      <c r="T345" s="169"/>
      <c r="U345" s="169"/>
      <c r="V345" s="169"/>
      <c r="W345" s="169"/>
      <c r="X345" s="169"/>
      <c r="Y345" s="169"/>
      <c r="Z345" s="169"/>
      <c r="AA345" s="169"/>
      <c r="AB345" s="169"/>
      <c r="AC345" s="169"/>
      <c r="AD345" s="169"/>
      <c r="AE345" s="169"/>
      <c r="AF345" s="169"/>
      <c r="AG345" s="169"/>
      <c r="AH345" s="169"/>
      <c r="AI345" s="169"/>
      <c r="AJ345" s="169"/>
      <c r="AK345" s="169"/>
      <c r="AL345" s="169"/>
      <c r="AM345" s="169"/>
      <c r="AN345" s="169"/>
      <c r="AO345" s="169"/>
      <c r="AP345" s="169"/>
      <c r="AQ345" s="169"/>
      <c r="AR345" s="169"/>
      <c r="AS345" s="169"/>
      <c r="AT345" s="169"/>
      <c r="AU345" s="169"/>
      <c r="AV345" s="169"/>
      <c r="AW345" s="169"/>
      <c r="AX345" s="169"/>
      <c r="AY345" s="169"/>
      <c r="AZ345" s="169"/>
      <c r="BA345" s="169"/>
      <c r="BB345" s="169"/>
      <c r="BC345" s="169"/>
      <c r="BD345" s="169"/>
      <c r="BE345" s="169"/>
      <c r="BF345" s="169"/>
      <c r="BG345" s="169"/>
      <c r="BH345" s="169"/>
      <c r="BI345" s="169"/>
      <c r="BJ345" s="169"/>
      <c r="BK345" s="169"/>
      <c r="BL345" s="169"/>
      <c r="BM345" s="169"/>
      <c r="BN345" s="169"/>
      <c r="BO345" s="169"/>
      <c r="BP345" s="169"/>
      <c r="BQ345" s="169"/>
      <c r="BR345" s="169"/>
      <c r="BS345" s="169"/>
      <c r="BT345" s="169"/>
      <c r="BU345" s="169"/>
      <c r="BV345" s="169"/>
      <c r="BW345" s="169"/>
      <c r="BX345" s="169"/>
      <c r="BY345" s="169"/>
      <c r="BZ345" s="169"/>
      <c r="CA345" s="169"/>
      <c r="CB345" s="169"/>
      <c r="CC345" s="169"/>
      <c r="CD345" s="169"/>
      <c r="CE345" s="169"/>
      <c r="CF345" s="169"/>
      <c r="CG345" s="169"/>
      <c r="CH345" s="169"/>
      <c r="CI345" s="169"/>
      <c r="CJ345" s="169"/>
      <c r="CK345" s="169"/>
      <c r="CL345" s="169"/>
      <c r="CM345" s="169"/>
      <c r="CN345" s="169"/>
      <c r="CO345" s="169"/>
      <c r="CP345" s="169"/>
      <c r="CQ345" s="169"/>
      <c r="CR345" s="169"/>
      <c r="CS345" s="169"/>
      <c r="CT345" s="169"/>
      <c r="CU345" s="169"/>
      <c r="CV345" s="169"/>
      <c r="CW345" s="169"/>
      <c r="CX345" s="169"/>
      <c r="CY345" s="169"/>
      <c r="CZ345" s="169"/>
      <c r="DA345" s="169"/>
      <c r="DB345" s="169"/>
      <c r="DC345" s="169"/>
      <c r="DD345" s="169"/>
      <c r="DE345" s="169"/>
      <c r="DF345" s="169"/>
      <c r="DG345" s="169"/>
      <c r="DH345" s="169"/>
      <c r="DI345" s="169"/>
      <c r="DJ345" s="169"/>
      <c r="DK345" s="169"/>
      <c r="DL345" s="169"/>
      <c r="DM345" s="169"/>
      <c r="DN345" s="169"/>
      <c r="DO345" s="169"/>
      <c r="DP345" s="169"/>
      <c r="DQ345" s="169"/>
      <c r="DR345" s="169"/>
      <c r="DS345" s="169"/>
      <c r="DT345" s="169"/>
      <c r="DU345" s="169"/>
      <c r="DV345" s="169"/>
      <c r="DW345" s="169"/>
      <c r="DX345" s="169"/>
      <c r="DY345" s="169"/>
      <c r="DZ345" s="169"/>
      <c r="EA345" s="169"/>
      <c r="EB345" s="169"/>
      <c r="EC345" s="169"/>
      <c r="ED345" s="169"/>
      <c r="EE345" s="169"/>
      <c r="EF345" s="169"/>
      <c r="EG345" s="169"/>
      <c r="EH345" s="169"/>
      <c r="EI345" s="169"/>
      <c r="EJ345" s="169"/>
      <c r="EK345" s="169"/>
      <c r="EL345" s="169"/>
      <c r="EM345" s="169"/>
      <c r="EN345" s="169"/>
    </row>
    <row r="346" spans="3:144" x14ac:dyDescent="0.2">
      <c r="C346" s="169"/>
      <c r="D346" s="169"/>
      <c r="E346" s="169"/>
      <c r="F346" s="169"/>
      <c r="G346" s="169"/>
      <c r="H346" s="169"/>
      <c r="I346" s="169"/>
      <c r="J346" s="169"/>
      <c r="K346" s="169"/>
      <c r="L346" s="169"/>
      <c r="M346" s="169"/>
      <c r="N346" s="169"/>
      <c r="O346" s="169"/>
      <c r="P346" s="169"/>
      <c r="Q346" s="169"/>
      <c r="R346" s="169"/>
      <c r="S346" s="169"/>
      <c r="T346" s="169"/>
      <c r="U346" s="169"/>
      <c r="V346" s="169"/>
      <c r="W346" s="169"/>
      <c r="X346" s="169"/>
      <c r="Y346" s="169"/>
      <c r="Z346" s="169"/>
      <c r="AA346" s="169"/>
      <c r="AB346" s="169"/>
      <c r="AC346" s="169"/>
      <c r="AD346" s="169"/>
      <c r="AE346" s="169"/>
      <c r="AF346" s="169"/>
      <c r="AG346" s="169"/>
      <c r="AH346" s="169"/>
      <c r="AI346" s="169"/>
      <c r="AJ346" s="169"/>
      <c r="AK346" s="169"/>
      <c r="AL346" s="169"/>
      <c r="AM346" s="169"/>
      <c r="AN346" s="169"/>
      <c r="AO346" s="169"/>
      <c r="AP346" s="169"/>
      <c r="AQ346" s="169"/>
      <c r="AR346" s="169"/>
      <c r="AS346" s="169"/>
      <c r="AT346" s="169"/>
      <c r="AU346" s="169"/>
      <c r="AV346" s="169"/>
      <c r="AW346" s="169"/>
      <c r="AX346" s="169"/>
      <c r="AY346" s="169"/>
      <c r="AZ346" s="169"/>
      <c r="BA346" s="169"/>
      <c r="BB346" s="169"/>
      <c r="BC346" s="169"/>
      <c r="BD346" s="169"/>
      <c r="BE346" s="169"/>
      <c r="BF346" s="169"/>
      <c r="BG346" s="169"/>
      <c r="BH346" s="169"/>
      <c r="BI346" s="169"/>
      <c r="BJ346" s="169"/>
      <c r="BK346" s="169"/>
      <c r="BL346" s="169"/>
      <c r="BM346" s="169"/>
      <c r="BN346" s="169"/>
      <c r="BO346" s="169"/>
      <c r="BP346" s="169"/>
      <c r="BQ346" s="169"/>
      <c r="BR346" s="169"/>
      <c r="BS346" s="169"/>
      <c r="BT346" s="169"/>
      <c r="BU346" s="169"/>
      <c r="BV346" s="169"/>
      <c r="BW346" s="169"/>
      <c r="BX346" s="169"/>
      <c r="BY346" s="169"/>
      <c r="BZ346" s="169"/>
      <c r="CA346" s="169"/>
      <c r="CB346" s="169"/>
      <c r="CC346" s="169"/>
      <c r="CD346" s="169"/>
      <c r="CE346" s="169"/>
      <c r="CF346" s="169"/>
      <c r="CG346" s="169"/>
      <c r="CH346" s="169"/>
      <c r="CI346" s="169"/>
      <c r="CJ346" s="169"/>
      <c r="CK346" s="169"/>
      <c r="CL346" s="169"/>
      <c r="CM346" s="169"/>
      <c r="CN346" s="169"/>
      <c r="CO346" s="169"/>
      <c r="CP346" s="169"/>
      <c r="CQ346" s="169"/>
      <c r="CR346" s="169"/>
      <c r="CS346" s="169"/>
      <c r="CT346" s="169"/>
      <c r="CU346" s="169"/>
      <c r="CV346" s="169"/>
      <c r="CW346" s="169"/>
      <c r="CX346" s="169"/>
      <c r="CY346" s="169"/>
      <c r="CZ346" s="169"/>
      <c r="DA346" s="169"/>
      <c r="DB346" s="169"/>
      <c r="DC346" s="169"/>
      <c r="DD346" s="169"/>
      <c r="DE346" s="169"/>
      <c r="DF346" s="169"/>
      <c r="DG346" s="169"/>
      <c r="DH346" s="169"/>
      <c r="DI346" s="169"/>
      <c r="DJ346" s="169"/>
      <c r="DK346" s="169"/>
      <c r="DL346" s="169"/>
      <c r="DM346" s="169"/>
      <c r="DN346" s="169"/>
      <c r="DO346" s="169"/>
      <c r="DP346" s="169"/>
      <c r="DQ346" s="169"/>
      <c r="DR346" s="169"/>
      <c r="DS346" s="169"/>
      <c r="DT346" s="169"/>
      <c r="DU346" s="169"/>
      <c r="DV346" s="169"/>
      <c r="DW346" s="169"/>
      <c r="DX346" s="169"/>
      <c r="DY346" s="169"/>
      <c r="DZ346" s="169"/>
      <c r="EA346" s="169"/>
      <c r="EB346" s="169"/>
      <c r="EC346" s="169"/>
      <c r="ED346" s="169"/>
      <c r="EE346" s="169"/>
      <c r="EF346" s="169"/>
      <c r="EG346" s="169"/>
      <c r="EH346" s="169"/>
      <c r="EI346" s="169"/>
      <c r="EJ346" s="169"/>
      <c r="EK346" s="169"/>
      <c r="EL346" s="169"/>
      <c r="EM346" s="169"/>
      <c r="EN346" s="169"/>
    </row>
    <row r="347" spans="3:144" x14ac:dyDescent="0.2">
      <c r="C347" s="169"/>
      <c r="D347" s="169"/>
      <c r="E347" s="169"/>
      <c r="F347" s="169"/>
      <c r="G347" s="169"/>
      <c r="H347" s="169"/>
      <c r="I347" s="169"/>
      <c r="J347" s="169"/>
      <c r="K347" s="169"/>
      <c r="L347" s="169"/>
      <c r="M347" s="169"/>
      <c r="N347" s="169"/>
      <c r="O347" s="169"/>
      <c r="P347" s="169"/>
      <c r="Q347" s="169"/>
      <c r="R347" s="169"/>
      <c r="S347" s="169"/>
      <c r="T347" s="169"/>
      <c r="U347" s="169"/>
      <c r="V347" s="169"/>
      <c r="W347" s="169"/>
      <c r="X347" s="169"/>
      <c r="Y347" s="169"/>
      <c r="Z347" s="169"/>
      <c r="AA347" s="169"/>
      <c r="AB347" s="169"/>
      <c r="AC347" s="169"/>
      <c r="AD347" s="169"/>
      <c r="AE347" s="169"/>
      <c r="AF347" s="169"/>
      <c r="AG347" s="169"/>
      <c r="AH347" s="169"/>
      <c r="AI347" s="169"/>
      <c r="AJ347" s="169"/>
      <c r="AK347" s="169"/>
      <c r="AL347" s="169"/>
      <c r="AM347" s="169"/>
      <c r="AN347" s="169"/>
      <c r="AO347" s="169"/>
      <c r="AP347" s="169"/>
      <c r="AQ347" s="169"/>
      <c r="AR347" s="169"/>
      <c r="AS347" s="169"/>
      <c r="AT347" s="169"/>
      <c r="AU347" s="169"/>
      <c r="AV347" s="169"/>
      <c r="AW347" s="169"/>
      <c r="AX347" s="169"/>
      <c r="AY347" s="169"/>
      <c r="AZ347" s="169"/>
      <c r="BA347" s="169"/>
      <c r="BB347" s="169"/>
      <c r="BC347" s="169"/>
      <c r="BD347" s="169"/>
      <c r="BE347" s="169"/>
      <c r="BF347" s="169"/>
      <c r="BG347" s="169"/>
      <c r="BH347" s="169"/>
      <c r="BI347" s="169"/>
      <c r="BJ347" s="169"/>
      <c r="BK347" s="169"/>
      <c r="BL347" s="169"/>
      <c r="BM347" s="169"/>
      <c r="BN347" s="169"/>
      <c r="BO347" s="169"/>
      <c r="BP347" s="169"/>
      <c r="BQ347" s="169"/>
      <c r="BR347" s="169"/>
      <c r="BS347" s="169"/>
      <c r="BT347" s="169"/>
      <c r="BU347" s="169"/>
      <c r="BV347" s="169"/>
      <c r="BW347" s="169"/>
      <c r="BX347" s="169"/>
      <c r="BY347" s="169"/>
      <c r="BZ347" s="169"/>
      <c r="CA347" s="169"/>
      <c r="CB347" s="169"/>
      <c r="CC347" s="169"/>
      <c r="CD347" s="169"/>
      <c r="CE347" s="169"/>
      <c r="CF347" s="169"/>
      <c r="CG347" s="169"/>
      <c r="CH347" s="169"/>
      <c r="CI347" s="169"/>
      <c r="CJ347" s="169"/>
      <c r="CK347" s="169"/>
      <c r="CL347" s="169"/>
      <c r="CM347" s="169"/>
      <c r="CN347" s="169"/>
      <c r="CO347" s="169"/>
      <c r="CP347" s="169"/>
      <c r="CQ347" s="169"/>
      <c r="CR347" s="169"/>
      <c r="CS347" s="169"/>
      <c r="CT347" s="169"/>
      <c r="CU347" s="169"/>
      <c r="CV347" s="169"/>
      <c r="CW347" s="169"/>
      <c r="CX347" s="169"/>
      <c r="CY347" s="169"/>
      <c r="CZ347" s="169"/>
      <c r="DA347" s="169"/>
      <c r="DB347" s="169"/>
      <c r="DC347" s="169"/>
      <c r="DD347" s="169"/>
      <c r="DE347" s="169"/>
      <c r="DF347" s="169"/>
      <c r="DG347" s="169"/>
      <c r="DH347" s="169"/>
      <c r="DI347" s="169"/>
      <c r="DJ347" s="169"/>
      <c r="DK347" s="169"/>
      <c r="DL347" s="169"/>
      <c r="DM347" s="169"/>
      <c r="DN347" s="169"/>
      <c r="DO347" s="169"/>
      <c r="DP347" s="169"/>
      <c r="DQ347" s="169"/>
      <c r="DR347" s="169"/>
      <c r="DS347" s="169"/>
      <c r="DT347" s="169"/>
      <c r="DU347" s="169"/>
      <c r="DV347" s="169"/>
      <c r="DW347" s="169"/>
      <c r="DX347" s="169"/>
      <c r="DY347" s="169"/>
      <c r="DZ347" s="169"/>
      <c r="EA347" s="169"/>
      <c r="EB347" s="169"/>
      <c r="EC347" s="169"/>
      <c r="ED347" s="169"/>
      <c r="EE347" s="169"/>
      <c r="EF347" s="169"/>
      <c r="EG347" s="169"/>
      <c r="EH347" s="169"/>
      <c r="EI347" s="169"/>
      <c r="EJ347" s="169"/>
      <c r="EK347" s="169"/>
      <c r="EL347" s="169"/>
      <c r="EM347" s="169"/>
      <c r="EN347" s="169"/>
    </row>
    <row r="348" spans="3:144" x14ac:dyDescent="0.2">
      <c r="C348" s="169"/>
      <c r="D348" s="169"/>
      <c r="E348" s="169"/>
      <c r="F348" s="169"/>
      <c r="G348" s="169"/>
      <c r="H348" s="169"/>
      <c r="I348" s="169"/>
      <c r="J348" s="169"/>
      <c r="K348" s="169"/>
      <c r="L348" s="169"/>
      <c r="M348" s="169"/>
      <c r="N348" s="169"/>
      <c r="O348" s="169"/>
      <c r="P348" s="169"/>
      <c r="Q348" s="169"/>
      <c r="R348" s="169"/>
      <c r="S348" s="169"/>
      <c r="T348" s="169"/>
      <c r="U348" s="169"/>
      <c r="V348" s="169"/>
      <c r="W348" s="169"/>
      <c r="X348" s="169"/>
      <c r="Y348" s="169"/>
      <c r="Z348" s="169"/>
      <c r="AA348" s="169"/>
      <c r="AB348" s="169"/>
      <c r="AC348" s="169"/>
      <c r="AD348" s="169"/>
      <c r="AE348" s="169"/>
      <c r="AF348" s="169"/>
      <c r="AG348" s="169"/>
      <c r="AH348" s="169"/>
      <c r="AI348" s="169"/>
      <c r="AJ348" s="169"/>
      <c r="AK348" s="169"/>
      <c r="AL348" s="169"/>
      <c r="AM348" s="169"/>
      <c r="AN348" s="169"/>
      <c r="AO348" s="169"/>
      <c r="AP348" s="169"/>
      <c r="AQ348" s="169"/>
      <c r="AR348" s="169"/>
      <c r="AS348" s="169"/>
      <c r="AT348" s="169"/>
      <c r="AU348" s="169"/>
      <c r="AV348" s="169"/>
      <c r="AW348" s="169"/>
      <c r="AX348" s="169"/>
      <c r="AY348" s="169"/>
      <c r="AZ348" s="169"/>
      <c r="BA348" s="169"/>
      <c r="BB348" s="169"/>
      <c r="BC348" s="169"/>
      <c r="BD348" s="169"/>
      <c r="BE348" s="169"/>
      <c r="BF348" s="169"/>
      <c r="BG348" s="169"/>
      <c r="BH348" s="169"/>
      <c r="BI348" s="169"/>
      <c r="BJ348" s="169"/>
      <c r="BK348" s="169"/>
      <c r="BL348" s="169"/>
      <c r="BM348" s="169"/>
      <c r="BN348" s="169"/>
      <c r="BO348" s="169"/>
      <c r="BP348" s="169"/>
      <c r="BQ348" s="169"/>
      <c r="BR348" s="169"/>
      <c r="BS348" s="169"/>
      <c r="BT348" s="169"/>
      <c r="BU348" s="169"/>
      <c r="BV348" s="169"/>
      <c r="BW348" s="169"/>
      <c r="BX348" s="169"/>
      <c r="BY348" s="169"/>
      <c r="BZ348" s="169"/>
      <c r="CA348" s="169"/>
      <c r="CB348" s="169"/>
      <c r="CC348" s="169"/>
      <c r="CD348" s="169"/>
      <c r="CE348" s="169"/>
      <c r="CF348" s="169"/>
      <c r="CG348" s="169"/>
      <c r="CH348" s="169"/>
      <c r="CI348" s="169"/>
      <c r="CJ348" s="169"/>
      <c r="CK348" s="169"/>
      <c r="CL348" s="169"/>
      <c r="CM348" s="169"/>
      <c r="CN348" s="169"/>
      <c r="CO348" s="169"/>
      <c r="CP348" s="169"/>
      <c r="CQ348" s="169"/>
      <c r="CR348" s="169"/>
      <c r="CS348" s="169"/>
      <c r="CT348" s="169"/>
      <c r="CU348" s="169"/>
      <c r="CV348" s="169"/>
      <c r="CW348" s="169"/>
      <c r="CX348" s="169"/>
      <c r="CY348" s="169"/>
      <c r="CZ348" s="169"/>
      <c r="DA348" s="169"/>
      <c r="DB348" s="169"/>
      <c r="DC348" s="169"/>
      <c r="DD348" s="169"/>
      <c r="DE348" s="169"/>
      <c r="DF348" s="169"/>
      <c r="DG348" s="169"/>
      <c r="DH348" s="169"/>
      <c r="DI348" s="169"/>
      <c r="DJ348" s="169"/>
      <c r="DK348" s="169"/>
      <c r="DL348" s="169"/>
      <c r="DM348" s="169"/>
      <c r="DN348" s="169"/>
      <c r="DO348" s="169"/>
      <c r="DP348" s="169"/>
      <c r="DQ348" s="169"/>
      <c r="DR348" s="169"/>
      <c r="DS348" s="169"/>
      <c r="DT348" s="169"/>
      <c r="DU348" s="169"/>
      <c r="DV348" s="169"/>
      <c r="DW348" s="169"/>
      <c r="DX348" s="169"/>
      <c r="DY348" s="169"/>
      <c r="DZ348" s="169"/>
      <c r="EA348" s="169"/>
      <c r="EB348" s="169"/>
      <c r="EC348" s="169"/>
      <c r="ED348" s="169"/>
      <c r="EE348" s="169"/>
      <c r="EF348" s="169"/>
      <c r="EG348" s="169"/>
      <c r="EH348" s="169"/>
      <c r="EI348" s="169"/>
      <c r="EJ348" s="169"/>
      <c r="EK348" s="169"/>
      <c r="EL348" s="169"/>
      <c r="EM348" s="169"/>
      <c r="EN348" s="169"/>
    </row>
    <row r="349" spans="3:144" x14ac:dyDescent="0.2">
      <c r="C349" s="169"/>
      <c r="D349" s="169"/>
      <c r="E349" s="169"/>
      <c r="F349" s="169"/>
      <c r="G349" s="169"/>
      <c r="H349" s="169"/>
      <c r="I349" s="169"/>
      <c r="J349" s="169"/>
      <c r="K349" s="169"/>
      <c r="L349" s="169"/>
      <c r="M349" s="169"/>
      <c r="N349" s="169"/>
      <c r="O349" s="169"/>
      <c r="P349" s="169"/>
      <c r="Q349" s="169"/>
      <c r="R349" s="169"/>
      <c r="S349" s="169"/>
      <c r="T349" s="169"/>
      <c r="U349" s="169"/>
      <c r="V349" s="169"/>
      <c r="W349" s="169"/>
      <c r="X349" s="169"/>
      <c r="Y349" s="169"/>
      <c r="Z349" s="169"/>
      <c r="AA349" s="169"/>
      <c r="AB349" s="169"/>
      <c r="AC349" s="169"/>
      <c r="AD349" s="169"/>
      <c r="AE349" s="169"/>
      <c r="AF349" s="169"/>
      <c r="AG349" s="169"/>
      <c r="AH349" s="169"/>
      <c r="AI349" s="169"/>
      <c r="AJ349" s="169"/>
      <c r="AK349" s="169"/>
      <c r="AL349" s="169"/>
      <c r="AM349" s="169"/>
      <c r="AN349" s="169"/>
      <c r="AO349" s="169"/>
      <c r="AP349" s="169"/>
      <c r="AQ349" s="169"/>
      <c r="AR349" s="169"/>
      <c r="AS349" s="169"/>
      <c r="AT349" s="169"/>
      <c r="AU349" s="169"/>
      <c r="AV349" s="169"/>
      <c r="AW349" s="169"/>
      <c r="AX349" s="169"/>
      <c r="AY349" s="169"/>
      <c r="AZ349" s="169"/>
      <c r="BA349" s="169"/>
      <c r="BB349" s="169"/>
      <c r="BC349" s="169"/>
      <c r="BD349" s="169"/>
      <c r="BE349" s="169"/>
      <c r="BF349" s="169"/>
      <c r="BG349" s="169"/>
      <c r="BH349" s="169"/>
      <c r="BI349" s="169"/>
      <c r="BJ349" s="169"/>
      <c r="BK349" s="169"/>
      <c r="BL349" s="169"/>
      <c r="BM349" s="169"/>
      <c r="BN349" s="169"/>
      <c r="BO349" s="169"/>
      <c r="BP349" s="169"/>
      <c r="BQ349" s="169"/>
      <c r="BR349" s="169"/>
      <c r="BS349" s="169"/>
      <c r="BT349" s="169"/>
      <c r="BU349" s="169"/>
      <c r="BV349" s="169"/>
      <c r="BW349" s="169"/>
      <c r="BX349" s="169"/>
      <c r="BY349" s="169"/>
      <c r="BZ349" s="169"/>
      <c r="CA349" s="169"/>
      <c r="CB349" s="169"/>
      <c r="CC349" s="169"/>
      <c r="CD349" s="169"/>
      <c r="CE349" s="169"/>
      <c r="CF349" s="169"/>
      <c r="CG349" s="169"/>
      <c r="CH349" s="169"/>
      <c r="CI349" s="169"/>
      <c r="CJ349" s="169"/>
      <c r="CK349" s="169"/>
      <c r="CL349" s="169"/>
      <c r="CM349" s="169"/>
      <c r="CN349" s="169"/>
      <c r="CO349" s="169"/>
      <c r="CP349" s="169"/>
      <c r="CQ349" s="169"/>
      <c r="CR349" s="169"/>
      <c r="CS349" s="169"/>
      <c r="CT349" s="169"/>
      <c r="CU349" s="169"/>
      <c r="CV349" s="169"/>
      <c r="CW349" s="169"/>
      <c r="CX349" s="169"/>
      <c r="CY349" s="169"/>
      <c r="CZ349" s="169"/>
      <c r="DA349" s="169"/>
      <c r="DB349" s="169"/>
      <c r="DC349" s="169"/>
      <c r="DD349" s="169"/>
      <c r="DE349" s="169"/>
      <c r="DF349" s="169"/>
      <c r="DG349" s="169"/>
      <c r="DH349" s="169"/>
      <c r="DI349" s="169"/>
      <c r="DJ349" s="169"/>
      <c r="DK349" s="169"/>
      <c r="DL349" s="169"/>
      <c r="DM349" s="169"/>
      <c r="DN349" s="169"/>
      <c r="DO349" s="169"/>
      <c r="DP349" s="169"/>
      <c r="DQ349" s="169"/>
      <c r="DR349" s="169"/>
      <c r="DS349" s="169"/>
      <c r="DT349" s="169"/>
      <c r="DU349" s="169"/>
      <c r="DV349" s="169"/>
      <c r="DW349" s="169"/>
      <c r="DX349" s="169"/>
      <c r="DY349" s="169"/>
      <c r="DZ349" s="169"/>
      <c r="EA349" s="169"/>
      <c r="EB349" s="169"/>
      <c r="EC349" s="169"/>
      <c r="ED349" s="169"/>
      <c r="EE349" s="169"/>
      <c r="EF349" s="169"/>
      <c r="EG349" s="169"/>
      <c r="EH349" s="169"/>
      <c r="EI349" s="169"/>
      <c r="EJ349" s="169"/>
      <c r="EK349" s="169"/>
      <c r="EL349" s="169"/>
      <c r="EM349" s="169"/>
      <c r="EN349" s="169"/>
    </row>
    <row r="350" spans="3:144" x14ac:dyDescent="0.2">
      <c r="C350" s="169"/>
      <c r="D350" s="169"/>
      <c r="E350" s="169"/>
      <c r="F350" s="169"/>
      <c r="G350" s="169"/>
      <c r="H350" s="169"/>
      <c r="I350" s="169"/>
      <c r="J350" s="169"/>
      <c r="K350" s="169"/>
      <c r="L350" s="169"/>
      <c r="M350" s="169"/>
      <c r="N350" s="169"/>
      <c r="O350" s="169"/>
      <c r="P350" s="169"/>
      <c r="Q350" s="169"/>
      <c r="R350" s="169"/>
      <c r="S350" s="169"/>
      <c r="T350" s="169"/>
      <c r="U350" s="169"/>
      <c r="V350" s="169"/>
      <c r="W350" s="169"/>
      <c r="X350" s="169"/>
      <c r="Y350" s="169"/>
      <c r="Z350" s="169"/>
      <c r="AA350" s="169"/>
      <c r="AB350" s="169"/>
      <c r="AC350" s="169"/>
      <c r="AD350" s="169"/>
      <c r="AE350" s="169"/>
      <c r="AF350" s="169"/>
      <c r="AG350" s="169"/>
      <c r="AH350" s="169"/>
      <c r="AI350" s="169"/>
      <c r="AJ350" s="169"/>
      <c r="AK350" s="169"/>
      <c r="AL350" s="169"/>
      <c r="AM350" s="169"/>
      <c r="AN350" s="169"/>
      <c r="AO350" s="169"/>
      <c r="AP350" s="169"/>
      <c r="AQ350" s="169"/>
      <c r="AR350" s="169"/>
      <c r="AS350" s="169"/>
      <c r="AT350" s="169"/>
      <c r="AU350" s="169"/>
      <c r="AV350" s="169"/>
      <c r="AW350" s="169"/>
      <c r="AX350" s="169"/>
      <c r="AY350" s="169"/>
      <c r="AZ350" s="169"/>
      <c r="BA350" s="169"/>
      <c r="BB350" s="169"/>
      <c r="BC350" s="169"/>
      <c r="BD350" s="169"/>
      <c r="BE350" s="169"/>
      <c r="BF350" s="169"/>
      <c r="BG350" s="169"/>
      <c r="BH350" s="169"/>
      <c r="BI350" s="169"/>
      <c r="BJ350" s="169"/>
      <c r="BK350" s="169"/>
      <c r="BL350" s="169"/>
      <c r="BM350" s="169"/>
      <c r="BN350" s="169"/>
      <c r="BO350" s="169"/>
      <c r="BP350" s="169"/>
      <c r="BQ350" s="169"/>
      <c r="BR350" s="169"/>
      <c r="BS350" s="169"/>
      <c r="BT350" s="169"/>
      <c r="BU350" s="169"/>
      <c r="BV350" s="169"/>
      <c r="BW350" s="169"/>
      <c r="BX350" s="169"/>
      <c r="BY350" s="169"/>
      <c r="BZ350" s="169"/>
      <c r="CA350" s="169"/>
      <c r="CB350" s="169"/>
      <c r="CC350" s="169"/>
      <c r="CD350" s="169"/>
      <c r="CE350" s="169"/>
      <c r="CF350" s="169"/>
      <c r="CG350" s="169"/>
      <c r="CH350" s="169"/>
      <c r="CI350" s="169"/>
      <c r="CJ350" s="169"/>
      <c r="CK350" s="169"/>
      <c r="CL350" s="169"/>
      <c r="CM350" s="169"/>
      <c r="CN350" s="169"/>
      <c r="CO350" s="169"/>
      <c r="CP350" s="169"/>
      <c r="CQ350" s="169"/>
      <c r="CR350" s="169"/>
      <c r="CS350" s="169"/>
      <c r="CT350" s="169"/>
      <c r="CU350" s="169"/>
      <c r="CV350" s="169"/>
      <c r="CW350" s="169"/>
      <c r="CX350" s="169"/>
      <c r="CY350" s="169"/>
      <c r="CZ350" s="169"/>
      <c r="DA350" s="169"/>
      <c r="DB350" s="169"/>
      <c r="DC350" s="169"/>
      <c r="DD350" s="169"/>
      <c r="DE350" s="169"/>
      <c r="DF350" s="169"/>
      <c r="DG350" s="169"/>
      <c r="DH350" s="169"/>
      <c r="DI350" s="169"/>
      <c r="DJ350" s="169"/>
      <c r="DK350" s="169"/>
      <c r="DL350" s="169"/>
      <c r="DM350" s="169"/>
      <c r="DN350" s="169"/>
      <c r="DO350" s="169"/>
      <c r="DP350" s="169"/>
      <c r="DQ350" s="169"/>
      <c r="DR350" s="169"/>
      <c r="DS350" s="169"/>
      <c r="DT350" s="169"/>
      <c r="DU350" s="169"/>
      <c r="DV350" s="169"/>
      <c r="DW350" s="169"/>
      <c r="DX350" s="169"/>
      <c r="DY350" s="169"/>
      <c r="DZ350" s="169"/>
      <c r="EA350" s="169"/>
      <c r="EB350" s="169"/>
      <c r="EC350" s="169"/>
      <c r="ED350" s="169"/>
      <c r="EE350" s="169"/>
      <c r="EF350" s="169"/>
      <c r="EG350" s="169"/>
      <c r="EH350" s="169"/>
      <c r="EI350" s="169"/>
      <c r="EJ350" s="169"/>
      <c r="EK350" s="169"/>
      <c r="EL350" s="169"/>
      <c r="EM350" s="169"/>
      <c r="EN350" s="169"/>
    </row>
    <row r="351" spans="3:144" x14ac:dyDescent="0.2">
      <c r="C351" s="169"/>
      <c r="D351" s="169"/>
      <c r="E351" s="169"/>
      <c r="F351" s="169"/>
      <c r="G351" s="169"/>
      <c r="H351" s="169"/>
      <c r="I351" s="169"/>
      <c r="J351" s="169"/>
      <c r="K351" s="169"/>
      <c r="L351" s="169"/>
      <c r="M351" s="169"/>
      <c r="N351" s="169"/>
      <c r="O351" s="169"/>
      <c r="P351" s="169"/>
      <c r="Q351" s="169"/>
      <c r="R351" s="169"/>
      <c r="S351" s="169"/>
      <c r="T351" s="169"/>
      <c r="U351" s="169"/>
      <c r="V351" s="169"/>
      <c r="W351" s="169"/>
      <c r="X351" s="169"/>
      <c r="Y351" s="169"/>
      <c r="Z351" s="169"/>
      <c r="AA351" s="169"/>
      <c r="AB351" s="169"/>
      <c r="AC351" s="169"/>
      <c r="AD351" s="169"/>
      <c r="AE351" s="169"/>
      <c r="AF351" s="169"/>
      <c r="AG351" s="169"/>
      <c r="AH351" s="169"/>
      <c r="AI351" s="169"/>
      <c r="AJ351" s="169"/>
      <c r="AK351" s="169"/>
      <c r="AL351" s="169"/>
      <c r="AM351" s="169"/>
      <c r="AN351" s="169"/>
      <c r="AO351" s="169"/>
      <c r="AP351" s="169"/>
      <c r="AQ351" s="169"/>
      <c r="AR351" s="169"/>
      <c r="AS351" s="169"/>
      <c r="AT351" s="169"/>
      <c r="AU351" s="169"/>
      <c r="AV351" s="169"/>
      <c r="AW351" s="169"/>
      <c r="AX351" s="169"/>
      <c r="AY351" s="169"/>
      <c r="AZ351" s="169"/>
      <c r="BA351" s="169"/>
      <c r="BB351" s="169"/>
      <c r="BC351" s="169"/>
      <c r="BD351" s="169"/>
      <c r="BE351" s="169"/>
      <c r="BF351" s="169"/>
      <c r="BG351" s="169"/>
      <c r="BH351" s="169"/>
      <c r="BI351" s="169"/>
      <c r="BJ351" s="169"/>
      <c r="BK351" s="169"/>
      <c r="BL351" s="169"/>
      <c r="BM351" s="169"/>
      <c r="BN351" s="169"/>
      <c r="BO351" s="169"/>
      <c r="BP351" s="169"/>
      <c r="BQ351" s="169"/>
      <c r="BR351" s="169"/>
      <c r="BS351" s="169"/>
      <c r="BT351" s="169"/>
      <c r="BU351" s="169"/>
      <c r="BV351" s="169"/>
      <c r="BW351" s="169"/>
      <c r="BX351" s="169"/>
      <c r="BY351" s="169"/>
      <c r="BZ351" s="169"/>
      <c r="CA351" s="169"/>
      <c r="CB351" s="169"/>
      <c r="CC351" s="169"/>
      <c r="CD351" s="169"/>
      <c r="CE351" s="169"/>
      <c r="CF351" s="169"/>
      <c r="CG351" s="169"/>
      <c r="CH351" s="169"/>
      <c r="CI351" s="169"/>
      <c r="CJ351" s="169"/>
      <c r="CK351" s="169"/>
      <c r="CL351" s="169"/>
      <c r="CM351" s="169"/>
      <c r="CN351" s="169"/>
      <c r="CO351" s="169"/>
      <c r="CP351" s="169"/>
      <c r="CQ351" s="169"/>
      <c r="CR351" s="169"/>
      <c r="CS351" s="169"/>
      <c r="CT351" s="169"/>
      <c r="CU351" s="169"/>
      <c r="CV351" s="169"/>
      <c r="CW351" s="169"/>
      <c r="CX351" s="169"/>
      <c r="CY351" s="169"/>
      <c r="CZ351" s="169"/>
      <c r="DA351" s="169"/>
      <c r="DB351" s="169"/>
      <c r="DC351" s="169"/>
      <c r="DD351" s="169"/>
      <c r="DE351" s="169"/>
      <c r="DF351" s="169"/>
      <c r="DG351" s="169"/>
      <c r="DH351" s="169"/>
      <c r="DI351" s="169"/>
      <c r="DJ351" s="169"/>
      <c r="DK351" s="169"/>
      <c r="DL351" s="169"/>
      <c r="DM351" s="169"/>
      <c r="DN351" s="169"/>
      <c r="DO351" s="169"/>
      <c r="DP351" s="169"/>
      <c r="DQ351" s="169"/>
      <c r="DR351" s="169"/>
      <c r="DS351" s="169"/>
      <c r="DT351" s="169"/>
      <c r="DU351" s="169"/>
      <c r="DV351" s="169"/>
      <c r="DW351" s="169"/>
      <c r="DX351" s="169"/>
      <c r="DY351" s="169"/>
      <c r="DZ351" s="169"/>
      <c r="EA351" s="169"/>
      <c r="EB351" s="169"/>
      <c r="EC351" s="169"/>
      <c r="ED351" s="169"/>
      <c r="EE351" s="169"/>
      <c r="EF351" s="169"/>
      <c r="EG351" s="169"/>
      <c r="EH351" s="169"/>
      <c r="EI351" s="169"/>
      <c r="EJ351" s="169"/>
      <c r="EK351" s="169"/>
      <c r="EL351" s="169"/>
      <c r="EM351" s="169"/>
      <c r="EN351" s="169"/>
    </row>
    <row r="352" spans="3:144" x14ac:dyDescent="0.2">
      <c r="C352" s="169"/>
      <c r="D352" s="169"/>
      <c r="E352" s="169"/>
      <c r="F352" s="169"/>
      <c r="G352" s="169"/>
      <c r="H352" s="169"/>
      <c r="I352" s="169"/>
      <c r="J352" s="169"/>
      <c r="K352" s="169"/>
      <c r="L352" s="169"/>
      <c r="M352" s="169"/>
      <c r="N352" s="169"/>
      <c r="O352" s="169"/>
      <c r="P352" s="169"/>
      <c r="Q352" s="169"/>
      <c r="R352" s="169"/>
      <c r="S352" s="169"/>
      <c r="T352" s="169"/>
      <c r="U352" s="169"/>
      <c r="V352" s="169"/>
      <c r="W352" s="169"/>
      <c r="X352" s="169"/>
      <c r="Y352" s="169"/>
      <c r="Z352" s="169"/>
      <c r="AA352" s="169"/>
      <c r="AB352" s="169"/>
      <c r="AC352" s="169"/>
      <c r="AD352" s="169"/>
      <c r="AE352" s="169"/>
      <c r="AF352" s="169"/>
      <c r="AG352" s="169"/>
      <c r="AH352" s="169"/>
      <c r="AI352" s="169"/>
      <c r="AJ352" s="169"/>
      <c r="AK352" s="169"/>
      <c r="AL352" s="169"/>
      <c r="AM352" s="169"/>
      <c r="AN352" s="169"/>
      <c r="AO352" s="169"/>
      <c r="AP352" s="169"/>
      <c r="AQ352" s="169"/>
      <c r="AR352" s="169"/>
      <c r="AS352" s="169"/>
      <c r="AT352" s="169"/>
      <c r="AU352" s="169"/>
      <c r="AV352" s="169"/>
      <c r="AW352" s="169"/>
      <c r="AX352" s="169"/>
      <c r="AY352" s="169"/>
      <c r="AZ352" s="169"/>
      <c r="BA352" s="169"/>
      <c r="BB352" s="169"/>
      <c r="BC352" s="169"/>
      <c r="BD352" s="169"/>
      <c r="BE352" s="169"/>
      <c r="BF352" s="169"/>
      <c r="BG352" s="169"/>
      <c r="BH352" s="169"/>
      <c r="BI352" s="169"/>
      <c r="BJ352" s="169"/>
      <c r="BK352" s="169"/>
      <c r="BL352" s="169"/>
      <c r="BM352" s="169"/>
      <c r="BN352" s="169"/>
      <c r="BO352" s="169"/>
      <c r="BP352" s="169"/>
      <c r="BQ352" s="169"/>
      <c r="BR352" s="169"/>
      <c r="BS352" s="169"/>
      <c r="BT352" s="169"/>
      <c r="BU352" s="169"/>
      <c r="BV352" s="169"/>
      <c r="BW352" s="169"/>
      <c r="BX352" s="169"/>
      <c r="BY352" s="169"/>
      <c r="BZ352" s="169"/>
      <c r="CA352" s="169"/>
      <c r="CB352" s="169"/>
      <c r="CC352" s="169"/>
      <c r="CD352" s="169"/>
      <c r="CE352" s="169"/>
      <c r="CF352" s="169"/>
      <c r="CG352" s="169"/>
      <c r="CH352" s="169"/>
      <c r="CI352" s="169"/>
      <c r="CJ352" s="169"/>
      <c r="CK352" s="169"/>
      <c r="CL352" s="169"/>
      <c r="CM352" s="169"/>
      <c r="CN352" s="169"/>
      <c r="CO352" s="169"/>
      <c r="CP352" s="169"/>
      <c r="CQ352" s="169"/>
      <c r="CR352" s="169"/>
      <c r="CS352" s="169"/>
      <c r="CT352" s="169"/>
      <c r="CU352" s="169"/>
      <c r="CV352" s="169"/>
      <c r="CW352" s="169"/>
      <c r="CX352" s="169"/>
      <c r="CY352" s="169"/>
      <c r="CZ352" s="169"/>
      <c r="DA352" s="169"/>
      <c r="DB352" s="169"/>
      <c r="DC352" s="169"/>
      <c r="DD352" s="169"/>
      <c r="DE352" s="169"/>
      <c r="DF352" s="169"/>
      <c r="DG352" s="169"/>
      <c r="DH352" s="169"/>
      <c r="DI352" s="169"/>
      <c r="DJ352" s="169"/>
      <c r="DK352" s="169"/>
      <c r="DL352" s="169"/>
      <c r="DM352" s="169"/>
      <c r="DN352" s="169"/>
      <c r="DO352" s="169"/>
      <c r="DP352" s="169"/>
      <c r="DQ352" s="169"/>
      <c r="DR352" s="169"/>
      <c r="DS352" s="169"/>
      <c r="DT352" s="169"/>
      <c r="DU352" s="169"/>
      <c r="DV352" s="169"/>
      <c r="DW352" s="169"/>
      <c r="DX352" s="169"/>
      <c r="DY352" s="169"/>
      <c r="DZ352" s="169"/>
      <c r="EA352" s="169"/>
      <c r="EB352" s="169"/>
      <c r="EC352" s="169"/>
      <c r="ED352" s="169"/>
      <c r="EE352" s="169"/>
      <c r="EF352" s="169"/>
      <c r="EG352" s="169"/>
      <c r="EH352" s="169"/>
      <c r="EI352" s="169"/>
      <c r="EJ352" s="169"/>
      <c r="EK352" s="169"/>
      <c r="EL352" s="169"/>
      <c r="EM352" s="169"/>
      <c r="EN352" s="169"/>
    </row>
    <row r="353" spans="3:144" x14ac:dyDescent="0.2">
      <c r="C353" s="169"/>
      <c r="D353" s="169"/>
      <c r="E353" s="169"/>
      <c r="F353" s="169"/>
      <c r="G353" s="169"/>
      <c r="H353" s="169"/>
      <c r="I353" s="169"/>
      <c r="J353" s="169"/>
      <c r="K353" s="169"/>
      <c r="L353" s="169"/>
      <c r="M353" s="169"/>
      <c r="N353" s="169"/>
      <c r="O353" s="169"/>
      <c r="P353" s="169"/>
      <c r="Q353" s="169"/>
      <c r="R353" s="169"/>
      <c r="S353" s="169"/>
      <c r="T353" s="169"/>
      <c r="U353" s="169"/>
      <c r="V353" s="169"/>
      <c r="W353" s="169"/>
      <c r="X353" s="169"/>
      <c r="Y353" s="169"/>
      <c r="Z353" s="169"/>
      <c r="AA353" s="169"/>
      <c r="AB353" s="169"/>
      <c r="AC353" s="169"/>
      <c r="AD353" s="169"/>
      <c r="AE353" s="169"/>
      <c r="AF353" s="169"/>
      <c r="AG353" s="169"/>
      <c r="AH353" s="169"/>
      <c r="AI353" s="169"/>
      <c r="AJ353" s="169"/>
      <c r="AK353" s="169"/>
      <c r="AL353" s="169"/>
      <c r="AM353" s="169"/>
      <c r="AN353" s="169"/>
      <c r="AO353" s="169"/>
      <c r="AP353" s="169"/>
      <c r="AQ353" s="169"/>
      <c r="AR353" s="169"/>
      <c r="AS353" s="169"/>
      <c r="AT353" s="169"/>
      <c r="AU353" s="169"/>
      <c r="AV353" s="169"/>
      <c r="AW353" s="169"/>
      <c r="AX353" s="169"/>
      <c r="AY353" s="169"/>
      <c r="AZ353" s="169"/>
      <c r="BA353" s="169"/>
      <c r="BB353" s="169"/>
      <c r="BC353" s="169"/>
      <c r="BD353" s="169"/>
      <c r="BE353" s="169"/>
      <c r="BF353" s="169"/>
      <c r="BG353" s="169"/>
      <c r="BH353" s="169"/>
      <c r="BI353" s="169"/>
      <c r="BJ353" s="169"/>
      <c r="BK353" s="169"/>
      <c r="BL353" s="169"/>
      <c r="BM353" s="169"/>
      <c r="BN353" s="169"/>
      <c r="BO353" s="169"/>
      <c r="BP353" s="169"/>
      <c r="BQ353" s="169"/>
      <c r="BR353" s="169"/>
      <c r="BS353" s="169"/>
      <c r="BT353" s="169"/>
      <c r="BU353" s="169"/>
      <c r="BV353" s="169"/>
      <c r="BW353" s="169"/>
      <c r="BX353" s="169"/>
      <c r="BY353" s="169"/>
      <c r="BZ353" s="169"/>
      <c r="CA353" s="169"/>
      <c r="CB353" s="169"/>
      <c r="CC353" s="169"/>
      <c r="CD353" s="169"/>
      <c r="CE353" s="169"/>
      <c r="CF353" s="169"/>
      <c r="CG353" s="169"/>
      <c r="CH353" s="169"/>
      <c r="CI353" s="169"/>
      <c r="CJ353" s="169"/>
      <c r="CK353" s="169"/>
      <c r="CL353" s="169"/>
      <c r="CM353" s="169"/>
      <c r="CN353" s="169"/>
      <c r="CO353" s="169"/>
      <c r="CP353" s="169"/>
      <c r="CQ353" s="169"/>
      <c r="CR353" s="169"/>
      <c r="CS353" s="169"/>
      <c r="CT353" s="169"/>
      <c r="CU353" s="169"/>
      <c r="CV353" s="169"/>
      <c r="CW353" s="169"/>
      <c r="CX353" s="169"/>
      <c r="CY353" s="169"/>
      <c r="CZ353" s="169"/>
      <c r="DA353" s="169"/>
      <c r="DB353" s="169"/>
      <c r="DC353" s="169"/>
      <c r="DD353" s="169"/>
      <c r="DE353" s="169"/>
      <c r="DF353" s="169"/>
      <c r="DG353" s="169"/>
      <c r="DH353" s="169"/>
      <c r="DI353" s="169"/>
      <c r="DJ353" s="169"/>
      <c r="DK353" s="169"/>
      <c r="DL353" s="169"/>
      <c r="DM353" s="169"/>
      <c r="DN353" s="169"/>
      <c r="DO353" s="169"/>
      <c r="DP353" s="169"/>
      <c r="DQ353" s="169"/>
      <c r="DR353" s="169"/>
      <c r="DS353" s="169"/>
      <c r="DT353" s="169"/>
      <c r="DU353" s="169"/>
      <c r="DV353" s="169"/>
      <c r="DW353" s="169"/>
      <c r="DX353" s="169"/>
      <c r="DY353" s="169"/>
      <c r="DZ353" s="169"/>
      <c r="EA353" s="169"/>
      <c r="EB353" s="169"/>
      <c r="EC353" s="169"/>
      <c r="ED353" s="169"/>
      <c r="EE353" s="169"/>
      <c r="EF353" s="169"/>
      <c r="EG353" s="169"/>
      <c r="EH353" s="169"/>
      <c r="EI353" s="169"/>
      <c r="EJ353" s="169"/>
      <c r="EK353" s="169"/>
      <c r="EL353" s="169"/>
      <c r="EM353" s="169"/>
      <c r="EN353" s="169"/>
    </row>
    <row r="354" spans="3:144" x14ac:dyDescent="0.2">
      <c r="C354" s="169"/>
      <c r="D354" s="169"/>
      <c r="E354" s="169"/>
      <c r="F354" s="169"/>
      <c r="G354" s="169"/>
      <c r="H354" s="169"/>
      <c r="I354" s="169"/>
      <c r="J354" s="169"/>
      <c r="K354" s="169"/>
      <c r="L354" s="169"/>
      <c r="M354" s="169"/>
      <c r="N354" s="169"/>
      <c r="O354" s="169"/>
      <c r="P354" s="169"/>
      <c r="Q354" s="169"/>
      <c r="R354" s="169"/>
      <c r="S354" s="169"/>
      <c r="T354" s="169"/>
      <c r="U354" s="169"/>
      <c r="V354" s="169"/>
      <c r="W354" s="169"/>
      <c r="X354" s="169"/>
      <c r="Y354" s="169"/>
      <c r="Z354" s="169"/>
      <c r="AA354" s="169"/>
      <c r="AB354" s="169"/>
      <c r="AC354" s="169"/>
      <c r="AD354" s="169"/>
      <c r="AE354" s="169"/>
      <c r="AF354" s="169"/>
      <c r="AG354" s="169"/>
      <c r="AH354" s="169"/>
      <c r="AI354" s="169"/>
      <c r="AJ354" s="169"/>
      <c r="AK354" s="169"/>
      <c r="AL354" s="169"/>
      <c r="AM354" s="169"/>
      <c r="AN354" s="169"/>
      <c r="AO354" s="169"/>
      <c r="AP354" s="169"/>
      <c r="AQ354" s="169"/>
      <c r="AR354" s="169"/>
      <c r="AS354" s="169"/>
      <c r="AT354" s="169"/>
      <c r="AU354" s="169"/>
      <c r="AV354" s="169"/>
      <c r="AW354" s="169"/>
      <c r="AX354" s="169"/>
      <c r="AY354" s="169"/>
      <c r="AZ354" s="169"/>
      <c r="BA354" s="169"/>
      <c r="BB354" s="169"/>
      <c r="BC354" s="169"/>
      <c r="BD354" s="169"/>
      <c r="BE354" s="169"/>
      <c r="BF354" s="169"/>
      <c r="BG354" s="169"/>
      <c r="BH354" s="169"/>
      <c r="BI354" s="169"/>
      <c r="BJ354" s="169"/>
      <c r="BK354" s="169"/>
      <c r="BL354" s="169"/>
      <c r="BM354" s="169"/>
      <c r="BN354" s="169"/>
      <c r="BO354" s="169"/>
      <c r="BP354" s="169"/>
      <c r="BQ354" s="169"/>
      <c r="BR354" s="169"/>
      <c r="BS354" s="169"/>
      <c r="BT354" s="169"/>
      <c r="BU354" s="169"/>
      <c r="BV354" s="169"/>
      <c r="BW354" s="169"/>
      <c r="BX354" s="169"/>
      <c r="BY354" s="169"/>
      <c r="BZ354" s="169"/>
      <c r="CA354" s="169"/>
      <c r="CB354" s="169"/>
      <c r="CC354" s="169"/>
      <c r="CD354" s="169"/>
      <c r="CE354" s="169"/>
      <c r="CF354" s="169"/>
      <c r="CG354" s="169"/>
      <c r="CH354" s="169"/>
      <c r="CI354" s="169"/>
      <c r="CJ354" s="169"/>
      <c r="CK354" s="169"/>
      <c r="CL354" s="169"/>
      <c r="CM354" s="169"/>
      <c r="CN354" s="169"/>
      <c r="CO354" s="169"/>
      <c r="CP354" s="169"/>
      <c r="CQ354" s="169"/>
      <c r="CR354" s="169"/>
      <c r="CS354" s="169"/>
      <c r="CT354" s="169"/>
      <c r="CU354" s="169"/>
      <c r="CV354" s="169"/>
      <c r="CW354" s="169"/>
      <c r="CX354" s="169"/>
      <c r="CY354" s="169"/>
      <c r="CZ354" s="169"/>
      <c r="DA354" s="169"/>
      <c r="DB354" s="169"/>
      <c r="DC354" s="169"/>
      <c r="DD354" s="169"/>
      <c r="DE354" s="169"/>
      <c r="DF354" s="169"/>
      <c r="DG354" s="169"/>
      <c r="DH354" s="169"/>
      <c r="DI354" s="169"/>
      <c r="DJ354" s="169"/>
      <c r="DK354" s="169"/>
      <c r="DL354" s="169"/>
      <c r="DM354" s="169"/>
      <c r="DN354" s="169"/>
      <c r="DO354" s="169"/>
      <c r="DP354" s="169"/>
      <c r="DQ354" s="169"/>
      <c r="DR354" s="169"/>
      <c r="DS354" s="169"/>
      <c r="DT354" s="169"/>
      <c r="DU354" s="169"/>
      <c r="DV354" s="169"/>
      <c r="DW354" s="169"/>
      <c r="DX354" s="169"/>
      <c r="DY354" s="169"/>
      <c r="DZ354" s="169"/>
      <c r="EA354" s="169"/>
      <c r="EB354" s="169"/>
      <c r="EC354" s="169"/>
      <c r="ED354" s="169"/>
      <c r="EE354" s="169"/>
      <c r="EF354" s="169"/>
      <c r="EG354" s="169"/>
      <c r="EH354" s="169"/>
      <c r="EI354" s="169"/>
      <c r="EJ354" s="169"/>
      <c r="EK354" s="169"/>
      <c r="EL354" s="169"/>
      <c r="EM354" s="169"/>
      <c r="EN354" s="169"/>
    </row>
    <row r="355" spans="3:144" x14ac:dyDescent="0.2">
      <c r="C355" s="169"/>
      <c r="D355" s="169"/>
      <c r="E355" s="169"/>
      <c r="F355" s="169"/>
      <c r="G355" s="169"/>
      <c r="H355" s="169"/>
      <c r="I355" s="169"/>
      <c r="J355" s="169"/>
      <c r="K355" s="169"/>
      <c r="L355" s="169"/>
      <c r="M355" s="169"/>
      <c r="N355" s="169"/>
      <c r="O355" s="169"/>
      <c r="P355" s="169"/>
      <c r="Q355" s="169"/>
      <c r="R355" s="169"/>
      <c r="S355" s="169"/>
      <c r="T355" s="169"/>
      <c r="U355" s="169"/>
      <c r="V355" s="169"/>
      <c r="W355" s="169"/>
      <c r="X355" s="169"/>
      <c r="Y355" s="169"/>
      <c r="Z355" s="169"/>
      <c r="AA355" s="169"/>
      <c r="AB355" s="169"/>
      <c r="AC355" s="169"/>
      <c r="AD355" s="169"/>
      <c r="AE355" s="169"/>
      <c r="AF355" s="169"/>
      <c r="AG355" s="169"/>
      <c r="AH355" s="169"/>
      <c r="AI355" s="169"/>
      <c r="AJ355" s="169"/>
      <c r="AK355" s="169"/>
      <c r="AL355" s="169"/>
      <c r="AM355" s="169"/>
      <c r="AN355" s="169"/>
      <c r="AO355" s="169"/>
      <c r="AP355" s="169"/>
      <c r="AQ355" s="169"/>
      <c r="AR355" s="169"/>
      <c r="AS355" s="169"/>
      <c r="AT355" s="169"/>
      <c r="AU355" s="169"/>
      <c r="AV355" s="169"/>
      <c r="AW355" s="169"/>
      <c r="AX355" s="169"/>
      <c r="AY355" s="169"/>
      <c r="AZ355" s="169"/>
      <c r="BA355" s="169"/>
      <c r="BB355" s="169"/>
      <c r="BC355" s="169"/>
      <c r="BD355" s="169"/>
      <c r="BE355" s="169"/>
      <c r="BF355" s="169"/>
      <c r="BG355" s="169"/>
      <c r="BH355" s="169"/>
      <c r="BI355" s="169"/>
      <c r="BJ355" s="169"/>
      <c r="BK355" s="169"/>
      <c r="BL355" s="169"/>
      <c r="BM355" s="169"/>
      <c r="BN355" s="169"/>
      <c r="BO355" s="169"/>
      <c r="BP355" s="169"/>
      <c r="BQ355" s="169"/>
      <c r="BR355" s="169"/>
      <c r="BS355" s="169"/>
      <c r="BT355" s="169"/>
      <c r="BU355" s="169"/>
      <c r="BV355" s="169"/>
      <c r="BW355" s="169"/>
      <c r="BX355" s="169"/>
      <c r="BY355" s="169"/>
      <c r="BZ355" s="169"/>
      <c r="CA355" s="169"/>
      <c r="CB355" s="169"/>
      <c r="CC355" s="169"/>
      <c r="CD355" s="169"/>
      <c r="CE355" s="169"/>
      <c r="CF355" s="169"/>
      <c r="CG355" s="169"/>
      <c r="CH355" s="169"/>
      <c r="CI355" s="169"/>
      <c r="CJ355" s="169"/>
      <c r="CK355" s="169"/>
      <c r="CL355" s="169"/>
      <c r="CM355" s="169"/>
      <c r="CN355" s="169"/>
      <c r="CO355" s="169"/>
      <c r="CP355" s="169"/>
      <c r="CQ355" s="169"/>
      <c r="CR355" s="169"/>
      <c r="CS355" s="169"/>
      <c r="CT355" s="169"/>
      <c r="CU355" s="169"/>
      <c r="CV355" s="169"/>
      <c r="CW355" s="169"/>
      <c r="CX355" s="169"/>
      <c r="CY355" s="169"/>
      <c r="CZ355" s="169"/>
      <c r="DA355" s="169"/>
      <c r="DB355" s="169"/>
      <c r="DC355" s="169"/>
      <c r="DD355" s="169"/>
      <c r="DE355" s="169"/>
      <c r="DF355" s="169"/>
      <c r="DG355" s="169"/>
      <c r="DH355" s="169"/>
      <c r="DI355" s="169"/>
      <c r="DJ355" s="169"/>
      <c r="DK355" s="169"/>
      <c r="DL355" s="169"/>
      <c r="DM355" s="169"/>
      <c r="DN355" s="169"/>
      <c r="DO355" s="169"/>
      <c r="DP355" s="169"/>
      <c r="DQ355" s="169"/>
      <c r="DR355" s="169"/>
      <c r="DS355" s="169"/>
      <c r="DT355" s="169"/>
      <c r="DU355" s="169"/>
      <c r="DV355" s="169"/>
      <c r="DW355" s="169"/>
      <c r="DX355" s="169"/>
      <c r="DY355" s="169"/>
      <c r="DZ355" s="169"/>
      <c r="EA355" s="169"/>
      <c r="EB355" s="169"/>
      <c r="EC355" s="169"/>
      <c r="ED355" s="169"/>
      <c r="EE355" s="169"/>
      <c r="EF355" s="169"/>
      <c r="EG355" s="169"/>
      <c r="EH355" s="169"/>
      <c r="EI355" s="169"/>
      <c r="EJ355" s="169"/>
      <c r="EK355" s="169"/>
      <c r="EL355" s="169"/>
      <c r="EM355" s="169"/>
      <c r="EN355" s="169"/>
    </row>
    <row r="356" spans="3:144" x14ac:dyDescent="0.2">
      <c r="C356" s="169"/>
      <c r="D356" s="169"/>
      <c r="E356" s="169"/>
      <c r="F356" s="169"/>
      <c r="G356" s="169"/>
      <c r="H356" s="169"/>
      <c r="I356" s="169"/>
      <c r="J356" s="169"/>
      <c r="K356" s="169"/>
      <c r="L356" s="169"/>
      <c r="M356" s="169"/>
      <c r="N356" s="169"/>
      <c r="O356" s="169"/>
      <c r="P356" s="169"/>
      <c r="Q356" s="169"/>
      <c r="R356" s="169"/>
      <c r="S356" s="169"/>
      <c r="T356" s="169"/>
      <c r="U356" s="169"/>
      <c r="V356" s="169"/>
      <c r="W356" s="169"/>
      <c r="X356" s="169"/>
      <c r="Y356" s="169"/>
      <c r="Z356" s="169"/>
      <c r="AA356" s="169"/>
      <c r="AB356" s="169"/>
      <c r="AC356" s="169"/>
      <c r="AD356" s="169"/>
      <c r="AE356" s="169"/>
      <c r="AF356" s="169"/>
      <c r="AG356" s="169"/>
      <c r="AH356" s="169"/>
      <c r="AI356" s="169"/>
      <c r="AJ356" s="169"/>
      <c r="AK356" s="169"/>
      <c r="AL356" s="169"/>
      <c r="AM356" s="169"/>
      <c r="AN356" s="169"/>
      <c r="AO356" s="169"/>
      <c r="AP356" s="169"/>
      <c r="AQ356" s="169"/>
      <c r="AR356" s="169"/>
      <c r="AS356" s="169"/>
      <c r="AT356" s="169"/>
      <c r="AU356" s="169"/>
      <c r="AV356" s="169"/>
      <c r="AW356" s="169"/>
      <c r="AX356" s="169"/>
      <c r="AY356" s="169"/>
      <c r="AZ356" s="169"/>
      <c r="BA356" s="169"/>
      <c r="BB356" s="169"/>
      <c r="BC356" s="169"/>
      <c r="BD356" s="169"/>
      <c r="BE356" s="169"/>
      <c r="BF356" s="169"/>
      <c r="BG356" s="169"/>
      <c r="BH356" s="169"/>
      <c r="BI356" s="169"/>
      <c r="BJ356" s="169"/>
      <c r="BK356" s="169"/>
      <c r="BL356" s="169"/>
      <c r="BM356" s="169"/>
      <c r="BN356" s="169"/>
      <c r="BO356" s="169"/>
      <c r="BP356" s="169"/>
      <c r="BQ356" s="169"/>
      <c r="BR356" s="169"/>
      <c r="BS356" s="169"/>
      <c r="BT356" s="169"/>
      <c r="BU356" s="169"/>
      <c r="BV356" s="169"/>
      <c r="BW356" s="169"/>
      <c r="BX356" s="169"/>
      <c r="BY356" s="169"/>
      <c r="BZ356" s="169"/>
      <c r="CA356" s="169"/>
      <c r="CB356" s="169"/>
      <c r="CC356" s="169"/>
      <c r="CD356" s="169"/>
      <c r="CE356" s="169"/>
      <c r="CF356" s="169"/>
      <c r="CG356" s="169"/>
      <c r="CH356" s="169"/>
      <c r="CI356" s="169"/>
      <c r="CJ356" s="169"/>
      <c r="CK356" s="169"/>
      <c r="CL356" s="169"/>
      <c r="CM356" s="169"/>
      <c r="CN356" s="169"/>
      <c r="CO356" s="169"/>
      <c r="CP356" s="169"/>
      <c r="CQ356" s="169"/>
      <c r="CR356" s="169"/>
      <c r="CS356" s="169"/>
      <c r="CT356" s="169"/>
      <c r="CU356" s="169"/>
      <c r="CV356" s="169"/>
      <c r="CW356" s="169"/>
      <c r="CX356" s="169"/>
      <c r="CY356" s="169"/>
      <c r="CZ356" s="169"/>
      <c r="DA356" s="169"/>
      <c r="DB356" s="169"/>
      <c r="DC356" s="169"/>
      <c r="DD356" s="169"/>
      <c r="DE356" s="169"/>
      <c r="DF356" s="169"/>
      <c r="DG356" s="169"/>
      <c r="DH356" s="169"/>
      <c r="DI356" s="169"/>
      <c r="DJ356" s="169"/>
      <c r="DK356" s="169"/>
      <c r="DL356" s="169"/>
      <c r="DM356" s="169"/>
      <c r="DN356" s="169"/>
      <c r="DO356" s="169"/>
      <c r="DP356" s="169"/>
      <c r="DQ356" s="169"/>
      <c r="DR356" s="169"/>
      <c r="DS356" s="169"/>
      <c r="DT356" s="169"/>
      <c r="DU356" s="169"/>
      <c r="DV356" s="169"/>
      <c r="DW356" s="169"/>
      <c r="DX356" s="169"/>
      <c r="DY356" s="169"/>
      <c r="DZ356" s="169"/>
      <c r="EA356" s="169"/>
      <c r="EB356" s="169"/>
      <c r="EC356" s="169"/>
      <c r="ED356" s="169"/>
      <c r="EE356" s="169"/>
      <c r="EF356" s="169"/>
      <c r="EG356" s="169"/>
      <c r="EH356" s="169"/>
      <c r="EI356" s="169"/>
      <c r="EJ356" s="169"/>
      <c r="EK356" s="169"/>
      <c r="EL356" s="169"/>
      <c r="EM356" s="169"/>
      <c r="EN356" s="169"/>
    </row>
    <row r="357" spans="3:144" x14ac:dyDescent="0.2">
      <c r="C357" s="169"/>
      <c r="D357" s="169"/>
      <c r="E357" s="169"/>
      <c r="F357" s="169"/>
      <c r="G357" s="169"/>
      <c r="H357" s="169"/>
      <c r="I357" s="169"/>
      <c r="J357" s="169"/>
      <c r="K357" s="169"/>
      <c r="L357" s="169"/>
      <c r="M357" s="169"/>
      <c r="N357" s="169"/>
      <c r="O357" s="169"/>
      <c r="P357" s="169"/>
      <c r="Q357" s="169"/>
      <c r="R357" s="169"/>
      <c r="S357" s="169"/>
      <c r="T357" s="169"/>
      <c r="U357" s="169"/>
      <c r="V357" s="169"/>
      <c r="W357" s="169"/>
      <c r="X357" s="169"/>
      <c r="Y357" s="169"/>
      <c r="Z357" s="169"/>
      <c r="AA357" s="169"/>
      <c r="AB357" s="169"/>
      <c r="AC357" s="169"/>
      <c r="AD357" s="169"/>
      <c r="AE357" s="169"/>
      <c r="AF357" s="169"/>
      <c r="AG357" s="169"/>
      <c r="AH357" s="169"/>
      <c r="AI357" s="169"/>
      <c r="AJ357" s="169"/>
      <c r="AK357" s="169"/>
      <c r="AL357" s="169"/>
      <c r="AM357" s="169"/>
      <c r="AN357" s="169"/>
      <c r="AO357" s="169"/>
      <c r="AP357" s="169"/>
      <c r="AQ357" s="169"/>
      <c r="AR357" s="169"/>
      <c r="AS357" s="169"/>
      <c r="AT357" s="169"/>
      <c r="AU357" s="169"/>
      <c r="AV357" s="169"/>
      <c r="AW357" s="169"/>
      <c r="AX357" s="169"/>
      <c r="AY357" s="169"/>
      <c r="AZ357" s="169"/>
      <c r="BA357" s="169"/>
      <c r="BB357" s="169"/>
      <c r="BC357" s="169"/>
      <c r="BD357" s="169"/>
      <c r="BE357" s="169"/>
      <c r="BF357" s="169"/>
      <c r="BG357" s="169"/>
      <c r="BH357" s="169"/>
      <c r="BI357" s="169"/>
      <c r="BJ357" s="169"/>
      <c r="BK357" s="169"/>
      <c r="BL357" s="169"/>
      <c r="BM357" s="169"/>
      <c r="BN357" s="169"/>
      <c r="BO357" s="169"/>
      <c r="BP357" s="169"/>
      <c r="BQ357" s="169"/>
      <c r="BR357" s="169"/>
      <c r="BS357" s="169"/>
      <c r="BT357" s="169"/>
      <c r="BU357" s="169"/>
      <c r="BV357" s="169"/>
      <c r="BW357" s="169"/>
      <c r="BX357" s="169"/>
      <c r="BY357" s="169"/>
      <c r="BZ357" s="169"/>
      <c r="CA357" s="169"/>
      <c r="CB357" s="169"/>
      <c r="CC357" s="169"/>
      <c r="CD357" s="169"/>
      <c r="CE357" s="169"/>
      <c r="CF357" s="169"/>
      <c r="CG357" s="169"/>
      <c r="CH357" s="169"/>
      <c r="CI357" s="169"/>
      <c r="CJ357" s="169"/>
      <c r="CK357" s="169"/>
      <c r="CL357" s="169"/>
      <c r="CM357" s="169"/>
      <c r="CN357" s="169"/>
      <c r="CO357" s="169"/>
      <c r="CP357" s="169"/>
      <c r="CQ357" s="169"/>
      <c r="CR357" s="169"/>
      <c r="CS357" s="169"/>
      <c r="CT357" s="169"/>
      <c r="CU357" s="169"/>
      <c r="CV357" s="169"/>
      <c r="CW357" s="169"/>
      <c r="CX357" s="169"/>
      <c r="CY357" s="169"/>
      <c r="CZ357" s="169"/>
      <c r="DA357" s="169"/>
      <c r="DB357" s="169"/>
      <c r="DC357" s="169"/>
      <c r="DD357" s="169"/>
      <c r="DE357" s="169"/>
      <c r="DF357" s="169"/>
      <c r="DG357" s="169"/>
      <c r="DH357" s="169"/>
      <c r="DI357" s="169"/>
      <c r="DJ357" s="169"/>
      <c r="DK357" s="169"/>
      <c r="DL357" s="169"/>
      <c r="DM357" s="169"/>
      <c r="DN357" s="169"/>
      <c r="DO357" s="169"/>
      <c r="DP357" s="169"/>
      <c r="DQ357" s="169"/>
      <c r="DR357" s="169"/>
      <c r="DS357" s="169"/>
      <c r="DT357" s="169"/>
      <c r="DU357" s="169"/>
      <c r="DV357" s="169"/>
      <c r="DW357" s="169"/>
      <c r="DX357" s="169"/>
      <c r="DY357" s="169"/>
      <c r="DZ357" s="169"/>
      <c r="EA357" s="169"/>
      <c r="EB357" s="169"/>
      <c r="EC357" s="169"/>
      <c r="ED357" s="169"/>
      <c r="EE357" s="169"/>
      <c r="EF357" s="169"/>
      <c r="EG357" s="169"/>
      <c r="EH357" s="169"/>
      <c r="EI357" s="169"/>
      <c r="EJ357" s="169"/>
      <c r="EK357" s="169"/>
      <c r="EL357" s="169"/>
      <c r="EM357" s="169"/>
      <c r="EN357" s="169"/>
    </row>
    <row r="358" spans="3:144" x14ac:dyDescent="0.2">
      <c r="C358" s="169"/>
      <c r="D358" s="169"/>
      <c r="E358" s="169"/>
      <c r="F358" s="169"/>
      <c r="G358" s="169"/>
      <c r="H358" s="169"/>
      <c r="I358" s="169"/>
      <c r="J358" s="169"/>
      <c r="K358" s="169"/>
      <c r="L358" s="169"/>
      <c r="M358" s="169"/>
      <c r="N358" s="169"/>
      <c r="O358" s="169"/>
      <c r="P358" s="169"/>
      <c r="Q358" s="169"/>
      <c r="R358" s="169"/>
      <c r="S358" s="169"/>
      <c r="T358" s="169"/>
      <c r="U358" s="169"/>
      <c r="V358" s="169"/>
      <c r="W358" s="169"/>
      <c r="X358" s="169"/>
      <c r="Y358" s="169"/>
      <c r="Z358" s="169"/>
      <c r="AA358" s="169"/>
      <c r="AB358" s="169"/>
      <c r="AC358" s="169"/>
      <c r="AD358" s="169"/>
      <c r="AE358" s="169"/>
      <c r="AF358" s="169"/>
      <c r="AG358" s="169"/>
      <c r="AH358" s="169"/>
      <c r="AI358" s="169"/>
      <c r="AJ358" s="169"/>
      <c r="AK358" s="169"/>
      <c r="AL358" s="169"/>
      <c r="AM358" s="169"/>
      <c r="AN358" s="169"/>
      <c r="AO358" s="169"/>
      <c r="AP358" s="169"/>
      <c r="AQ358" s="169"/>
      <c r="AR358" s="169"/>
      <c r="AS358" s="169"/>
      <c r="AT358" s="169"/>
      <c r="AU358" s="169"/>
      <c r="AV358" s="169"/>
      <c r="AW358" s="169"/>
      <c r="AX358" s="169"/>
      <c r="AY358" s="169"/>
      <c r="AZ358" s="169"/>
      <c r="BA358" s="169"/>
      <c r="BB358" s="169"/>
      <c r="BC358" s="169"/>
      <c r="BD358" s="169"/>
      <c r="BE358" s="169"/>
      <c r="BF358" s="169"/>
      <c r="BG358" s="169"/>
      <c r="BH358" s="169"/>
      <c r="BI358" s="169"/>
      <c r="BJ358" s="169"/>
      <c r="BK358" s="169"/>
      <c r="BL358" s="169"/>
      <c r="BM358" s="169"/>
      <c r="BN358" s="169"/>
      <c r="BO358" s="169"/>
      <c r="BP358" s="169"/>
      <c r="BQ358" s="169"/>
      <c r="BR358" s="169"/>
      <c r="BS358" s="169"/>
      <c r="BT358" s="169"/>
      <c r="BU358" s="169"/>
      <c r="BV358" s="169"/>
      <c r="BW358" s="169"/>
      <c r="BX358" s="169"/>
      <c r="BY358" s="169"/>
      <c r="BZ358" s="169"/>
      <c r="CA358" s="169"/>
      <c r="CB358" s="169"/>
      <c r="CC358" s="169"/>
      <c r="CD358" s="169"/>
      <c r="CE358" s="169"/>
      <c r="CF358" s="169"/>
      <c r="CG358" s="169"/>
      <c r="CH358" s="169"/>
      <c r="CI358" s="169"/>
      <c r="CJ358" s="169"/>
      <c r="CK358" s="169"/>
      <c r="CL358" s="169"/>
      <c r="CM358" s="169"/>
      <c r="CN358" s="169"/>
      <c r="CO358" s="169"/>
      <c r="CP358" s="169"/>
      <c r="CQ358" s="169"/>
      <c r="CR358" s="169"/>
      <c r="CS358" s="169"/>
      <c r="CT358" s="169"/>
      <c r="CU358" s="169"/>
      <c r="CV358" s="169"/>
      <c r="CW358" s="169"/>
      <c r="CX358" s="169"/>
      <c r="CY358" s="169"/>
      <c r="CZ358" s="169"/>
      <c r="DA358" s="169"/>
      <c r="DB358" s="169"/>
      <c r="DC358" s="169"/>
      <c r="DD358" s="169"/>
      <c r="DE358" s="169"/>
      <c r="DF358" s="169"/>
      <c r="DG358" s="169"/>
      <c r="DH358" s="169"/>
      <c r="DI358" s="169"/>
      <c r="DJ358" s="169"/>
      <c r="DK358" s="169"/>
      <c r="DL358" s="169"/>
      <c r="DM358" s="169"/>
      <c r="DN358" s="169"/>
      <c r="DO358" s="169"/>
      <c r="DP358" s="169"/>
      <c r="DQ358" s="169"/>
      <c r="DR358" s="169"/>
      <c r="DS358" s="169"/>
      <c r="DT358" s="169"/>
      <c r="DU358" s="169"/>
      <c r="DV358" s="169"/>
      <c r="DW358" s="169"/>
      <c r="DX358" s="169"/>
      <c r="DY358" s="169"/>
      <c r="DZ358" s="169"/>
      <c r="EA358" s="169"/>
      <c r="EB358" s="169"/>
      <c r="EC358" s="169"/>
      <c r="ED358" s="169"/>
      <c r="EE358" s="169"/>
      <c r="EF358" s="169"/>
      <c r="EG358" s="169"/>
      <c r="EH358" s="169"/>
      <c r="EI358" s="169"/>
      <c r="EJ358" s="169"/>
      <c r="EK358" s="169"/>
      <c r="EL358" s="169"/>
      <c r="EM358" s="169"/>
      <c r="EN358" s="169"/>
    </row>
    <row r="359" spans="3:144" x14ac:dyDescent="0.2">
      <c r="C359" s="169"/>
      <c r="D359" s="169"/>
      <c r="E359" s="169"/>
      <c r="F359" s="169"/>
      <c r="G359" s="169"/>
      <c r="H359" s="169"/>
      <c r="I359" s="169"/>
      <c r="J359" s="169"/>
      <c r="K359" s="169"/>
      <c r="L359" s="169"/>
      <c r="M359" s="169"/>
      <c r="N359" s="169"/>
      <c r="O359" s="169"/>
      <c r="P359" s="169"/>
      <c r="Q359" s="169"/>
      <c r="R359" s="169"/>
      <c r="S359" s="169"/>
      <c r="T359" s="169"/>
      <c r="U359" s="169"/>
      <c r="V359" s="169"/>
      <c r="W359" s="169"/>
      <c r="X359" s="169"/>
      <c r="Y359" s="169"/>
      <c r="Z359" s="169"/>
      <c r="AA359" s="169"/>
      <c r="AB359" s="169"/>
      <c r="AC359" s="169"/>
      <c r="AD359" s="169"/>
      <c r="AE359" s="169"/>
      <c r="AF359" s="169"/>
      <c r="AG359" s="169"/>
      <c r="AH359" s="169"/>
      <c r="AI359" s="169"/>
      <c r="AJ359" s="169"/>
      <c r="AK359" s="169"/>
      <c r="AL359" s="169"/>
      <c r="AM359" s="169"/>
      <c r="AN359" s="169"/>
      <c r="AO359" s="169"/>
      <c r="AP359" s="169"/>
      <c r="AQ359" s="169"/>
      <c r="AR359" s="169"/>
      <c r="AS359" s="169"/>
      <c r="AT359" s="169"/>
      <c r="AU359" s="169"/>
      <c r="AV359" s="169"/>
      <c r="AW359" s="169"/>
      <c r="AX359" s="169"/>
      <c r="AY359" s="169"/>
      <c r="AZ359" s="169"/>
      <c r="BA359" s="169"/>
      <c r="BB359" s="169"/>
      <c r="BC359" s="169"/>
      <c r="BD359" s="169"/>
      <c r="BE359" s="169"/>
      <c r="BF359" s="169"/>
      <c r="BG359" s="169"/>
      <c r="BH359" s="169"/>
      <c r="BI359" s="169"/>
      <c r="BJ359" s="169"/>
      <c r="BK359" s="169"/>
      <c r="BL359" s="169"/>
      <c r="BM359" s="169"/>
      <c r="BN359" s="169"/>
      <c r="BO359" s="169"/>
      <c r="BP359" s="169"/>
      <c r="BQ359" s="169"/>
      <c r="BR359" s="169"/>
      <c r="BS359" s="169"/>
      <c r="BT359" s="169"/>
      <c r="BU359" s="169"/>
      <c r="BV359" s="169"/>
      <c r="BW359" s="169"/>
      <c r="BX359" s="169"/>
      <c r="BY359" s="169"/>
      <c r="BZ359" s="169"/>
      <c r="CA359" s="169"/>
      <c r="CB359" s="169"/>
      <c r="CC359" s="169"/>
      <c r="CD359" s="169"/>
      <c r="CE359" s="169"/>
      <c r="CF359" s="169"/>
      <c r="CG359" s="169"/>
      <c r="CH359" s="169"/>
      <c r="CI359" s="169"/>
      <c r="CJ359" s="169"/>
      <c r="CK359" s="169"/>
      <c r="CL359" s="169"/>
      <c r="CM359" s="169"/>
      <c r="CN359" s="169"/>
      <c r="CO359" s="169"/>
      <c r="CP359" s="169"/>
      <c r="CQ359" s="169"/>
      <c r="CR359" s="169"/>
      <c r="CS359" s="169"/>
      <c r="CT359" s="169"/>
      <c r="CU359" s="169"/>
      <c r="CV359" s="169"/>
      <c r="CW359" s="169"/>
      <c r="CX359" s="169"/>
      <c r="CY359" s="169"/>
      <c r="CZ359" s="169"/>
      <c r="DA359" s="169"/>
      <c r="DB359" s="169"/>
      <c r="DC359" s="169"/>
      <c r="DD359" s="169"/>
      <c r="DE359" s="169"/>
      <c r="DF359" s="169"/>
      <c r="DG359" s="169"/>
      <c r="DH359" s="169"/>
      <c r="DI359" s="169"/>
      <c r="DJ359" s="169"/>
      <c r="DK359" s="169"/>
      <c r="DL359" s="169"/>
      <c r="DM359" s="169"/>
      <c r="DN359" s="169"/>
      <c r="DO359" s="169"/>
      <c r="DP359" s="169"/>
      <c r="DQ359" s="169"/>
      <c r="DR359" s="169"/>
      <c r="DS359" s="169"/>
      <c r="DT359" s="169"/>
      <c r="DU359" s="169"/>
      <c r="DV359" s="169"/>
      <c r="DW359" s="169"/>
      <c r="DX359" s="169"/>
      <c r="DY359" s="169"/>
      <c r="DZ359" s="169"/>
      <c r="EA359" s="169"/>
      <c r="EB359" s="169"/>
      <c r="EC359" s="169"/>
      <c r="ED359" s="169"/>
      <c r="EE359" s="169"/>
      <c r="EF359" s="169"/>
      <c r="EG359" s="169"/>
      <c r="EH359" s="169"/>
      <c r="EI359" s="169"/>
      <c r="EJ359" s="169"/>
      <c r="EK359" s="169"/>
      <c r="EL359" s="169"/>
      <c r="EM359" s="169"/>
      <c r="EN359" s="169"/>
    </row>
    <row r="360" spans="3:144" x14ac:dyDescent="0.2">
      <c r="C360" s="169"/>
      <c r="D360" s="169"/>
      <c r="E360" s="169"/>
      <c r="F360" s="169"/>
      <c r="G360" s="169"/>
      <c r="H360" s="169"/>
      <c r="I360" s="169"/>
      <c r="J360" s="169"/>
      <c r="K360" s="169"/>
      <c r="L360" s="169"/>
      <c r="M360" s="169"/>
      <c r="N360" s="169"/>
      <c r="O360" s="169"/>
      <c r="P360" s="169"/>
      <c r="Q360" s="169"/>
      <c r="R360" s="169"/>
      <c r="S360" s="169"/>
      <c r="T360" s="169"/>
      <c r="U360" s="169"/>
      <c r="V360" s="169"/>
      <c r="W360" s="169"/>
      <c r="X360" s="169"/>
      <c r="Y360" s="169"/>
      <c r="Z360" s="169"/>
      <c r="AA360" s="169"/>
      <c r="AB360" s="169"/>
      <c r="AC360" s="169"/>
      <c r="AD360" s="169"/>
      <c r="AE360" s="169"/>
      <c r="AF360" s="169"/>
      <c r="AG360" s="169"/>
      <c r="AH360" s="169"/>
      <c r="AI360" s="169"/>
      <c r="AJ360" s="169"/>
      <c r="AK360" s="169"/>
      <c r="AL360" s="169"/>
      <c r="AM360" s="169"/>
      <c r="AN360" s="169"/>
      <c r="AO360" s="169"/>
      <c r="AP360" s="169"/>
      <c r="AQ360" s="169"/>
      <c r="AR360" s="169"/>
      <c r="AS360" s="169"/>
      <c r="AT360" s="169"/>
      <c r="AU360" s="169"/>
      <c r="AV360" s="169"/>
      <c r="AW360" s="169"/>
      <c r="AX360" s="169"/>
      <c r="AY360" s="169"/>
      <c r="AZ360" s="169"/>
      <c r="BA360" s="169"/>
      <c r="BB360" s="169"/>
      <c r="BC360" s="169"/>
      <c r="BD360" s="169"/>
      <c r="BE360" s="169"/>
      <c r="BF360" s="169"/>
      <c r="BG360" s="169"/>
      <c r="BH360" s="169"/>
      <c r="BI360" s="169"/>
      <c r="BJ360" s="169"/>
      <c r="BK360" s="169"/>
      <c r="BL360" s="169"/>
      <c r="BM360" s="169"/>
      <c r="BN360" s="169"/>
      <c r="BO360" s="169"/>
      <c r="BP360" s="169"/>
      <c r="BQ360" s="169"/>
      <c r="BR360" s="169"/>
      <c r="BS360" s="169"/>
      <c r="BT360" s="169"/>
      <c r="BU360" s="169"/>
      <c r="BV360" s="169"/>
      <c r="BW360" s="169"/>
      <c r="BX360" s="169"/>
      <c r="BY360" s="169"/>
      <c r="BZ360" s="169"/>
      <c r="CA360" s="169"/>
      <c r="CB360" s="169"/>
      <c r="CC360" s="169"/>
      <c r="CD360" s="169"/>
      <c r="CE360" s="169"/>
      <c r="CF360" s="169"/>
      <c r="CG360" s="169"/>
      <c r="CH360" s="169"/>
      <c r="CI360" s="169"/>
      <c r="CJ360" s="169"/>
      <c r="CK360" s="169"/>
      <c r="CL360" s="169"/>
      <c r="CM360" s="169"/>
      <c r="CN360" s="169"/>
      <c r="CO360" s="169"/>
      <c r="CP360" s="169"/>
      <c r="CQ360" s="169"/>
      <c r="CR360" s="169"/>
      <c r="CS360" s="169"/>
      <c r="CT360" s="169"/>
      <c r="CU360" s="169"/>
      <c r="CV360" s="169"/>
      <c r="CW360" s="169"/>
      <c r="CX360" s="169"/>
      <c r="CY360" s="169"/>
      <c r="CZ360" s="169"/>
      <c r="DA360" s="169"/>
      <c r="DB360" s="169"/>
      <c r="DC360" s="169"/>
      <c r="DD360" s="169"/>
      <c r="DE360" s="169"/>
      <c r="DF360" s="169"/>
      <c r="DG360" s="169"/>
      <c r="DH360" s="169"/>
      <c r="DI360" s="169"/>
      <c r="DJ360" s="169"/>
      <c r="DK360" s="169"/>
      <c r="DL360" s="169"/>
      <c r="DM360" s="169"/>
      <c r="DN360" s="169"/>
      <c r="DO360" s="169"/>
      <c r="DP360" s="169"/>
      <c r="DQ360" s="169"/>
      <c r="DR360" s="169"/>
      <c r="DS360" s="169"/>
      <c r="DT360" s="169"/>
      <c r="DU360" s="169"/>
      <c r="DV360" s="169"/>
      <c r="DW360" s="169"/>
      <c r="DX360" s="169"/>
      <c r="DY360" s="169"/>
      <c r="DZ360" s="169"/>
      <c r="EA360" s="169"/>
      <c r="EB360" s="169"/>
      <c r="EC360" s="169"/>
      <c r="ED360" s="169"/>
      <c r="EE360" s="169"/>
      <c r="EF360" s="169"/>
      <c r="EG360" s="169"/>
      <c r="EH360" s="169"/>
      <c r="EI360" s="169"/>
      <c r="EJ360" s="169"/>
      <c r="EK360" s="169"/>
      <c r="EL360" s="169"/>
      <c r="EM360" s="169"/>
      <c r="EN360" s="169"/>
    </row>
    <row r="361" spans="3:144" x14ac:dyDescent="0.2">
      <c r="C361" s="169"/>
      <c r="D361" s="169"/>
      <c r="E361" s="169"/>
      <c r="F361" s="169"/>
      <c r="G361" s="169"/>
      <c r="H361" s="169"/>
      <c r="I361" s="169"/>
      <c r="J361" s="169"/>
      <c r="K361" s="169"/>
      <c r="L361" s="169"/>
      <c r="M361" s="169"/>
      <c r="N361" s="169"/>
      <c r="O361" s="169"/>
      <c r="P361" s="169"/>
      <c r="Q361" s="169"/>
      <c r="R361" s="169"/>
      <c r="S361" s="169"/>
      <c r="T361" s="169"/>
      <c r="U361" s="169"/>
      <c r="V361" s="169"/>
      <c r="W361" s="169"/>
      <c r="X361" s="169"/>
      <c r="Y361" s="169"/>
      <c r="Z361" s="169"/>
      <c r="AA361" s="169"/>
      <c r="AB361" s="169"/>
      <c r="AC361" s="169"/>
      <c r="AD361" s="169"/>
      <c r="AE361" s="169"/>
      <c r="AF361" s="169"/>
      <c r="AG361" s="169"/>
      <c r="AH361" s="169"/>
      <c r="AI361" s="169"/>
      <c r="AJ361" s="169"/>
      <c r="AK361" s="169"/>
      <c r="AL361" s="169"/>
      <c r="AM361" s="169"/>
      <c r="AN361" s="169"/>
      <c r="AO361" s="169"/>
      <c r="AP361" s="169"/>
      <c r="AQ361" s="169"/>
      <c r="AR361" s="169"/>
      <c r="AS361" s="169"/>
      <c r="AT361" s="169"/>
      <c r="AU361" s="169"/>
      <c r="AV361" s="169"/>
      <c r="AW361" s="169"/>
      <c r="AX361" s="169"/>
      <c r="AY361" s="169"/>
      <c r="AZ361" s="169"/>
      <c r="BA361" s="169"/>
      <c r="BB361" s="169"/>
      <c r="BC361" s="169"/>
      <c r="BD361" s="169"/>
      <c r="BE361" s="169"/>
      <c r="BF361" s="169"/>
      <c r="BG361" s="169"/>
      <c r="BH361" s="169"/>
      <c r="BI361" s="169"/>
      <c r="BJ361" s="169"/>
      <c r="BK361" s="169"/>
      <c r="BL361" s="169"/>
      <c r="BM361" s="169"/>
      <c r="BN361" s="169"/>
      <c r="BO361" s="169"/>
      <c r="BP361" s="169"/>
      <c r="BQ361" s="169"/>
      <c r="BR361" s="169"/>
      <c r="BS361" s="169"/>
      <c r="BT361" s="169"/>
      <c r="BU361" s="169"/>
      <c r="BV361" s="169"/>
      <c r="BW361" s="169"/>
      <c r="BX361" s="169"/>
      <c r="BY361" s="169"/>
      <c r="BZ361" s="169"/>
      <c r="CA361" s="169"/>
      <c r="CB361" s="169"/>
      <c r="CC361" s="169"/>
      <c r="CD361" s="169"/>
      <c r="CE361" s="169"/>
      <c r="CF361" s="169"/>
      <c r="CG361" s="169"/>
      <c r="CH361" s="169"/>
      <c r="CI361" s="169"/>
      <c r="CJ361" s="169"/>
      <c r="CK361" s="169"/>
      <c r="CL361" s="169"/>
      <c r="CM361" s="169"/>
      <c r="CN361" s="169"/>
      <c r="CO361" s="169"/>
      <c r="CP361" s="169"/>
      <c r="CQ361" s="169"/>
      <c r="CR361" s="169"/>
      <c r="CS361" s="169"/>
      <c r="CT361" s="169"/>
      <c r="CU361" s="169"/>
      <c r="CV361" s="169"/>
      <c r="CW361" s="169"/>
      <c r="CX361" s="169"/>
      <c r="CY361" s="169"/>
      <c r="CZ361" s="169"/>
      <c r="DA361" s="169"/>
      <c r="DB361" s="169"/>
      <c r="DC361" s="169"/>
      <c r="DD361" s="169"/>
      <c r="DE361" s="169"/>
      <c r="DF361" s="169"/>
      <c r="DG361" s="169"/>
      <c r="DH361" s="169"/>
      <c r="DI361" s="169"/>
      <c r="DJ361" s="169"/>
      <c r="DK361" s="169"/>
      <c r="DL361" s="169"/>
      <c r="DM361" s="169"/>
      <c r="DN361" s="169"/>
      <c r="DO361" s="169"/>
      <c r="DP361" s="169"/>
      <c r="DQ361" s="169"/>
      <c r="DR361" s="169"/>
      <c r="DS361" s="169"/>
      <c r="DT361" s="169"/>
      <c r="DU361" s="169"/>
      <c r="DV361" s="169"/>
      <c r="DW361" s="169"/>
      <c r="DX361" s="169"/>
      <c r="DY361" s="169"/>
      <c r="DZ361" s="169"/>
      <c r="EA361" s="169"/>
      <c r="EB361" s="169"/>
      <c r="EC361" s="169"/>
      <c r="ED361" s="169"/>
      <c r="EE361" s="169"/>
      <c r="EF361" s="169"/>
      <c r="EG361" s="169"/>
      <c r="EH361" s="169"/>
      <c r="EI361" s="169"/>
      <c r="EJ361" s="169"/>
      <c r="EK361" s="169"/>
      <c r="EL361" s="169"/>
      <c r="EM361" s="169"/>
      <c r="EN361" s="169"/>
    </row>
    <row r="362" spans="3:144" x14ac:dyDescent="0.2">
      <c r="C362" s="169"/>
      <c r="D362" s="169"/>
      <c r="E362" s="169"/>
      <c r="F362" s="169"/>
      <c r="G362" s="169"/>
      <c r="H362" s="169"/>
      <c r="I362" s="169"/>
      <c r="J362" s="169"/>
      <c r="K362" s="169"/>
      <c r="L362" s="169"/>
      <c r="M362" s="169"/>
      <c r="N362" s="169"/>
      <c r="O362" s="169"/>
      <c r="P362" s="169"/>
      <c r="Q362" s="169"/>
      <c r="R362" s="169"/>
      <c r="S362" s="169"/>
      <c r="T362" s="169"/>
      <c r="U362" s="169"/>
      <c r="V362" s="169"/>
      <c r="W362" s="169"/>
      <c r="X362" s="169"/>
      <c r="Y362" s="169"/>
      <c r="Z362" s="169"/>
      <c r="AA362" s="169"/>
      <c r="AB362" s="169"/>
      <c r="AC362" s="169"/>
      <c r="AD362" s="169"/>
      <c r="AE362" s="169"/>
      <c r="AF362" s="169"/>
      <c r="AG362" s="169"/>
      <c r="AH362" s="169"/>
      <c r="AI362" s="169"/>
      <c r="AJ362" s="169"/>
      <c r="AK362" s="169"/>
      <c r="AL362" s="169"/>
      <c r="AM362" s="169"/>
      <c r="AN362" s="169"/>
      <c r="AO362" s="169"/>
      <c r="AP362" s="169"/>
      <c r="AQ362" s="169"/>
      <c r="AR362" s="169"/>
      <c r="AS362" s="169"/>
      <c r="AT362" s="169"/>
      <c r="AU362" s="169"/>
      <c r="AV362" s="169"/>
      <c r="AW362" s="169"/>
      <c r="AX362" s="169"/>
      <c r="AY362" s="169"/>
      <c r="AZ362" s="169"/>
      <c r="BA362" s="169"/>
      <c r="BB362" s="169"/>
      <c r="BC362" s="169"/>
      <c r="BD362" s="169"/>
      <c r="BE362" s="169"/>
      <c r="BF362" s="169"/>
      <c r="BG362" s="169"/>
      <c r="BH362" s="169"/>
      <c r="BI362" s="169"/>
      <c r="BJ362" s="169"/>
      <c r="BK362" s="169"/>
      <c r="BL362" s="169"/>
      <c r="BM362" s="169"/>
      <c r="BN362" s="169"/>
      <c r="BO362" s="169"/>
      <c r="BP362" s="169"/>
      <c r="BQ362" s="169"/>
      <c r="BR362" s="169"/>
      <c r="BS362" s="169"/>
      <c r="BT362" s="169"/>
      <c r="BU362" s="169"/>
      <c r="BV362" s="169"/>
      <c r="BW362" s="169"/>
      <c r="BX362" s="169"/>
      <c r="BY362" s="169"/>
      <c r="BZ362" s="169"/>
      <c r="CA362" s="169"/>
      <c r="CB362" s="169"/>
      <c r="CC362" s="169"/>
      <c r="CD362" s="169"/>
      <c r="CE362" s="169"/>
      <c r="CF362" s="169"/>
      <c r="CG362" s="169"/>
      <c r="CH362" s="169"/>
      <c r="CI362" s="169"/>
      <c r="CJ362" s="169"/>
      <c r="CK362" s="169"/>
      <c r="CL362" s="169"/>
      <c r="CM362" s="169"/>
      <c r="CN362" s="169"/>
      <c r="CO362" s="169"/>
      <c r="CP362" s="169"/>
      <c r="CQ362" s="169"/>
      <c r="CR362" s="169"/>
      <c r="CS362" s="169"/>
      <c r="CT362" s="169"/>
      <c r="CU362" s="169"/>
      <c r="CV362" s="169"/>
      <c r="CW362" s="169"/>
      <c r="CX362" s="169"/>
      <c r="CY362" s="169"/>
      <c r="CZ362" s="169"/>
      <c r="DA362" s="169"/>
      <c r="DB362" s="169"/>
      <c r="DC362" s="169"/>
      <c r="DD362" s="169"/>
      <c r="DE362" s="169"/>
      <c r="DF362" s="169"/>
      <c r="DG362" s="169"/>
      <c r="DH362" s="169"/>
      <c r="DI362" s="169"/>
      <c r="DJ362" s="169"/>
      <c r="DK362" s="169"/>
      <c r="DL362" s="169"/>
      <c r="DM362" s="169"/>
      <c r="DN362" s="169"/>
      <c r="DO362" s="169"/>
      <c r="DP362" s="169"/>
      <c r="DQ362" s="169"/>
      <c r="DR362" s="169"/>
      <c r="DS362" s="169"/>
      <c r="DT362" s="169"/>
      <c r="DU362" s="169"/>
      <c r="DV362" s="169"/>
      <c r="DW362" s="169"/>
      <c r="DX362" s="169"/>
      <c r="DY362" s="169"/>
      <c r="DZ362" s="169"/>
      <c r="EA362" s="169"/>
      <c r="EB362" s="169"/>
      <c r="EC362" s="169"/>
      <c r="ED362" s="169"/>
      <c r="EE362" s="169"/>
      <c r="EF362" s="169"/>
      <c r="EG362" s="169"/>
      <c r="EH362" s="169"/>
      <c r="EI362" s="169"/>
      <c r="EJ362" s="169"/>
      <c r="EK362" s="169"/>
      <c r="EL362" s="169"/>
      <c r="EM362" s="169"/>
      <c r="EN362" s="169"/>
    </row>
    <row r="363" spans="3:144" x14ac:dyDescent="0.2">
      <c r="C363" s="169"/>
      <c r="D363" s="169"/>
      <c r="E363" s="169"/>
      <c r="F363" s="169"/>
      <c r="G363" s="169"/>
      <c r="H363" s="169"/>
      <c r="I363" s="169"/>
      <c r="J363" s="169"/>
      <c r="K363" s="169"/>
      <c r="L363" s="169"/>
      <c r="M363" s="169"/>
      <c r="N363" s="169"/>
      <c r="O363" s="169"/>
      <c r="P363" s="169"/>
      <c r="Q363" s="169"/>
      <c r="R363" s="169"/>
      <c r="S363" s="169"/>
      <c r="T363" s="169"/>
      <c r="U363" s="169"/>
      <c r="V363" s="169"/>
      <c r="W363" s="169"/>
      <c r="X363" s="169"/>
      <c r="Y363" s="169"/>
      <c r="Z363" s="169"/>
      <c r="AA363" s="169"/>
      <c r="AB363" s="169"/>
      <c r="AC363" s="169"/>
      <c r="AD363" s="169"/>
      <c r="AE363" s="169"/>
      <c r="AF363" s="169"/>
      <c r="AG363" s="169"/>
      <c r="AH363" s="169"/>
      <c r="AI363" s="169"/>
      <c r="AJ363" s="169"/>
      <c r="AK363" s="169"/>
      <c r="AL363" s="169"/>
      <c r="AM363" s="169"/>
      <c r="AN363" s="169"/>
      <c r="AO363" s="169"/>
      <c r="AP363" s="169"/>
      <c r="AQ363" s="169"/>
      <c r="AR363" s="169"/>
      <c r="AS363" s="169"/>
      <c r="AT363" s="169"/>
      <c r="AU363" s="169"/>
      <c r="AV363" s="169"/>
      <c r="AW363" s="169"/>
      <c r="AX363" s="169"/>
      <c r="AY363" s="169"/>
      <c r="AZ363" s="169"/>
      <c r="BA363" s="169"/>
      <c r="BB363" s="169"/>
      <c r="BC363" s="169"/>
      <c r="BD363" s="169"/>
      <c r="BE363" s="169"/>
      <c r="BF363" s="169"/>
      <c r="BG363" s="169"/>
      <c r="BH363" s="169"/>
      <c r="BI363" s="169"/>
      <c r="BJ363" s="169"/>
      <c r="BK363" s="169"/>
      <c r="BL363" s="169"/>
      <c r="BM363" s="169"/>
      <c r="BN363" s="169"/>
      <c r="BO363" s="169"/>
      <c r="BP363" s="169"/>
      <c r="BQ363" s="169"/>
      <c r="BR363" s="169"/>
      <c r="BS363" s="169"/>
      <c r="BT363" s="169"/>
      <c r="BU363" s="169"/>
      <c r="BV363" s="169"/>
      <c r="BW363" s="169"/>
      <c r="BX363" s="169"/>
      <c r="BY363" s="169"/>
      <c r="BZ363" s="169"/>
      <c r="CA363" s="169"/>
      <c r="CB363" s="169"/>
      <c r="CC363" s="169"/>
      <c r="CD363" s="169"/>
      <c r="CE363" s="169"/>
      <c r="CF363" s="169"/>
      <c r="CG363" s="169"/>
      <c r="CH363" s="169"/>
      <c r="CI363" s="169"/>
      <c r="CJ363" s="169"/>
      <c r="CK363" s="169"/>
      <c r="CL363" s="169"/>
      <c r="CM363" s="169"/>
      <c r="CN363" s="169"/>
      <c r="CO363" s="169"/>
      <c r="CP363" s="169"/>
      <c r="CQ363" s="169"/>
      <c r="CR363" s="169"/>
      <c r="CS363" s="169"/>
      <c r="CT363" s="169"/>
      <c r="CU363" s="169"/>
      <c r="CV363" s="169"/>
      <c r="CW363" s="169"/>
      <c r="CX363" s="169"/>
      <c r="CY363" s="169"/>
      <c r="CZ363" s="169"/>
      <c r="DA363" s="169"/>
      <c r="DB363" s="169"/>
      <c r="DC363" s="169"/>
      <c r="DD363" s="169"/>
      <c r="DE363" s="169"/>
      <c r="DF363" s="169"/>
      <c r="DG363" s="169"/>
      <c r="DH363" s="169"/>
      <c r="DI363" s="169"/>
      <c r="DJ363" s="169"/>
      <c r="DK363" s="169"/>
      <c r="DL363" s="169"/>
      <c r="DM363" s="169"/>
      <c r="DN363" s="169"/>
      <c r="DO363" s="169"/>
      <c r="DP363" s="169"/>
      <c r="DQ363" s="169"/>
      <c r="DR363" s="169"/>
      <c r="DS363" s="169"/>
      <c r="DT363" s="169"/>
      <c r="DU363" s="169"/>
      <c r="DV363" s="169"/>
      <c r="DW363" s="169"/>
      <c r="DX363" s="169"/>
      <c r="DY363" s="169"/>
      <c r="DZ363" s="169"/>
      <c r="EA363" s="169"/>
      <c r="EB363" s="169"/>
      <c r="EC363" s="169"/>
      <c r="ED363" s="169"/>
      <c r="EE363" s="169"/>
      <c r="EF363" s="169"/>
      <c r="EG363" s="169"/>
      <c r="EH363" s="169"/>
      <c r="EI363" s="169"/>
      <c r="EJ363" s="169"/>
      <c r="EK363" s="169"/>
      <c r="EL363" s="169"/>
      <c r="EM363" s="169"/>
      <c r="EN363" s="169"/>
    </row>
    <row r="364" spans="3:144" x14ac:dyDescent="0.2">
      <c r="C364" s="169"/>
      <c r="D364" s="169"/>
      <c r="E364" s="169"/>
      <c r="F364" s="169"/>
      <c r="G364" s="169"/>
      <c r="H364" s="169"/>
      <c r="I364" s="169"/>
      <c r="J364" s="169"/>
      <c r="K364" s="169"/>
      <c r="L364" s="169"/>
      <c r="M364" s="169"/>
      <c r="N364" s="169"/>
      <c r="O364" s="169"/>
      <c r="P364" s="169"/>
      <c r="Q364" s="169"/>
      <c r="R364" s="169"/>
      <c r="S364" s="169"/>
      <c r="T364" s="169"/>
      <c r="U364" s="169"/>
      <c r="V364" s="169"/>
      <c r="W364" s="169"/>
      <c r="X364" s="169"/>
      <c r="Y364" s="169"/>
      <c r="Z364" s="169"/>
      <c r="AA364" s="169"/>
      <c r="AB364" s="169"/>
      <c r="AC364" s="169"/>
      <c r="AD364" s="169"/>
      <c r="AE364" s="169"/>
      <c r="AF364" s="169"/>
      <c r="AG364" s="169"/>
      <c r="AH364" s="169"/>
      <c r="AI364" s="169"/>
      <c r="AJ364" s="169"/>
      <c r="AK364" s="169"/>
      <c r="AL364" s="169"/>
      <c r="AM364" s="169"/>
      <c r="AN364" s="169"/>
      <c r="AO364" s="169"/>
      <c r="AP364" s="169"/>
      <c r="AQ364" s="169"/>
      <c r="AR364" s="169"/>
      <c r="AS364" s="169"/>
      <c r="AT364" s="169"/>
      <c r="AU364" s="169"/>
      <c r="AV364" s="169"/>
      <c r="AW364" s="169"/>
      <c r="AX364" s="169"/>
      <c r="AY364" s="169"/>
      <c r="AZ364" s="169"/>
      <c r="BA364" s="169"/>
      <c r="BB364" s="169"/>
      <c r="BC364" s="169"/>
      <c r="BD364" s="169"/>
      <c r="BE364" s="169"/>
      <c r="BF364" s="169"/>
      <c r="BG364" s="169"/>
      <c r="BH364" s="169"/>
      <c r="BI364" s="169"/>
      <c r="BJ364" s="169"/>
      <c r="BK364" s="169"/>
      <c r="BL364" s="169"/>
      <c r="BM364" s="169"/>
      <c r="BN364" s="169"/>
      <c r="BO364" s="169"/>
      <c r="BP364" s="169"/>
      <c r="BQ364" s="169"/>
      <c r="BR364" s="169"/>
      <c r="BS364" s="169"/>
      <c r="BT364" s="169"/>
      <c r="BU364" s="169"/>
      <c r="BV364" s="169"/>
      <c r="BW364" s="169"/>
      <c r="BX364" s="169"/>
      <c r="BY364" s="169"/>
      <c r="BZ364" s="169"/>
      <c r="CA364" s="169"/>
      <c r="CB364" s="169"/>
      <c r="CC364" s="169"/>
      <c r="CD364" s="169"/>
      <c r="CE364" s="169"/>
      <c r="CF364" s="169"/>
      <c r="CG364" s="169"/>
      <c r="CH364" s="169"/>
      <c r="CI364" s="169"/>
      <c r="CJ364" s="169"/>
      <c r="CK364" s="169"/>
      <c r="CL364" s="169"/>
      <c r="CM364" s="169"/>
      <c r="CN364" s="169"/>
      <c r="CO364" s="169"/>
      <c r="CP364" s="169"/>
      <c r="CQ364" s="169"/>
      <c r="CR364" s="169"/>
      <c r="CS364" s="169"/>
      <c r="CT364" s="169"/>
      <c r="CU364" s="169"/>
      <c r="CV364" s="169"/>
      <c r="CW364" s="169"/>
      <c r="CX364" s="169"/>
      <c r="CY364" s="169"/>
      <c r="CZ364" s="169"/>
      <c r="DA364" s="169"/>
      <c r="DB364" s="169"/>
      <c r="DC364" s="169"/>
      <c r="DD364" s="169"/>
      <c r="DE364" s="169"/>
      <c r="DF364" s="169"/>
      <c r="DG364" s="169"/>
      <c r="DH364" s="169"/>
      <c r="DI364" s="169"/>
      <c r="DJ364" s="169"/>
      <c r="DK364" s="169"/>
      <c r="DL364" s="169"/>
      <c r="DM364" s="169"/>
      <c r="DN364" s="169"/>
      <c r="DO364" s="169"/>
      <c r="DP364" s="169"/>
      <c r="DQ364" s="169"/>
      <c r="DR364" s="169"/>
      <c r="DS364" s="169"/>
      <c r="DT364" s="169"/>
      <c r="DU364" s="169"/>
      <c r="DV364" s="169"/>
      <c r="DW364" s="169"/>
      <c r="DX364" s="169"/>
      <c r="DY364" s="169"/>
      <c r="DZ364" s="169"/>
      <c r="EA364" s="169"/>
      <c r="EB364" s="169"/>
      <c r="EC364" s="169"/>
      <c r="ED364" s="169"/>
      <c r="EE364" s="169"/>
      <c r="EF364" s="169"/>
      <c r="EG364" s="169"/>
      <c r="EH364" s="169"/>
      <c r="EI364" s="169"/>
      <c r="EJ364" s="169"/>
      <c r="EK364" s="169"/>
      <c r="EL364" s="169"/>
      <c r="EM364" s="169"/>
      <c r="EN364" s="169"/>
    </row>
    <row r="365" spans="3:144" x14ac:dyDescent="0.2">
      <c r="C365" s="169"/>
      <c r="D365" s="169"/>
      <c r="E365" s="169"/>
      <c r="F365" s="169"/>
      <c r="G365" s="169"/>
      <c r="H365" s="169"/>
      <c r="I365" s="169"/>
      <c r="J365" s="169"/>
      <c r="K365" s="169"/>
      <c r="L365" s="169"/>
      <c r="M365" s="169"/>
      <c r="N365" s="169"/>
      <c r="O365" s="169"/>
      <c r="P365" s="169"/>
      <c r="Q365" s="169"/>
      <c r="R365" s="169"/>
      <c r="S365" s="169"/>
      <c r="T365" s="169"/>
      <c r="U365" s="169"/>
      <c r="V365" s="169"/>
      <c r="W365" s="169"/>
      <c r="X365" s="169"/>
      <c r="Y365" s="169"/>
      <c r="Z365" s="169"/>
      <c r="AA365" s="169"/>
      <c r="AB365" s="169"/>
      <c r="AC365" s="169"/>
      <c r="AD365" s="169"/>
      <c r="AE365" s="169"/>
      <c r="AF365" s="169"/>
      <c r="AG365" s="169"/>
      <c r="AH365" s="169"/>
      <c r="AI365" s="169"/>
      <c r="AJ365" s="169"/>
      <c r="AK365" s="169"/>
      <c r="AL365" s="169"/>
      <c r="AM365" s="169"/>
      <c r="AN365" s="169"/>
      <c r="AO365" s="169"/>
      <c r="AP365" s="169"/>
      <c r="AQ365" s="169"/>
      <c r="AR365" s="169"/>
      <c r="AS365" s="169"/>
      <c r="AT365" s="169"/>
      <c r="AU365" s="169"/>
      <c r="AV365" s="169"/>
      <c r="AW365" s="169"/>
      <c r="AX365" s="169"/>
      <c r="AY365" s="169"/>
      <c r="AZ365" s="169"/>
      <c r="BA365" s="169"/>
      <c r="BB365" s="169"/>
      <c r="BC365" s="169"/>
      <c r="BD365" s="169"/>
      <c r="BE365" s="169"/>
      <c r="BF365" s="169"/>
      <c r="BG365" s="169"/>
      <c r="BH365" s="169"/>
      <c r="BI365" s="169"/>
      <c r="BJ365" s="169"/>
      <c r="BK365" s="169"/>
      <c r="BL365" s="169"/>
      <c r="BM365" s="169"/>
      <c r="BN365" s="169"/>
      <c r="BO365" s="169"/>
      <c r="BP365" s="169"/>
      <c r="BQ365" s="169"/>
      <c r="BR365" s="169"/>
      <c r="BS365" s="169"/>
      <c r="BT365" s="169"/>
      <c r="BU365" s="169"/>
      <c r="BV365" s="169"/>
      <c r="BW365" s="169"/>
      <c r="BX365" s="169"/>
      <c r="BY365" s="169"/>
      <c r="BZ365" s="169"/>
      <c r="CA365" s="169"/>
      <c r="CB365" s="169"/>
      <c r="CC365" s="169"/>
      <c r="CD365" s="169"/>
      <c r="CE365" s="169"/>
      <c r="CF365" s="169"/>
      <c r="CG365" s="169"/>
      <c r="CH365" s="169"/>
      <c r="CI365" s="169"/>
      <c r="CJ365" s="169"/>
      <c r="CK365" s="169"/>
      <c r="CL365" s="169"/>
      <c r="CM365" s="169"/>
      <c r="CN365" s="169"/>
      <c r="CO365" s="169"/>
      <c r="CP365" s="169"/>
      <c r="CQ365" s="169"/>
      <c r="CR365" s="169"/>
      <c r="CS365" s="169"/>
      <c r="CT365" s="169"/>
      <c r="CU365" s="169"/>
      <c r="CV365" s="169"/>
      <c r="CW365" s="169"/>
      <c r="CX365" s="169"/>
      <c r="CY365" s="169"/>
      <c r="CZ365" s="169"/>
      <c r="DA365" s="169"/>
      <c r="DB365" s="169"/>
      <c r="DC365" s="169"/>
      <c r="DD365" s="169"/>
      <c r="DE365" s="169"/>
      <c r="DF365" s="169"/>
      <c r="DG365" s="169"/>
      <c r="DH365" s="169"/>
      <c r="DI365" s="169"/>
      <c r="DJ365" s="169"/>
      <c r="DK365" s="169"/>
      <c r="DL365" s="169"/>
      <c r="DM365" s="169"/>
      <c r="DN365" s="169"/>
      <c r="DO365" s="169"/>
      <c r="DP365" s="169"/>
      <c r="DQ365" s="169"/>
      <c r="DR365" s="169"/>
      <c r="DS365" s="169"/>
      <c r="DT365" s="169"/>
      <c r="DU365" s="169"/>
      <c r="DV365" s="169"/>
      <c r="DW365" s="169"/>
      <c r="DX365" s="169"/>
      <c r="DY365" s="169"/>
      <c r="DZ365" s="169"/>
      <c r="EA365" s="169"/>
      <c r="EB365" s="169"/>
      <c r="EC365" s="169"/>
      <c r="ED365" s="169"/>
      <c r="EE365" s="169"/>
      <c r="EF365" s="169"/>
      <c r="EG365" s="169"/>
      <c r="EH365" s="169"/>
      <c r="EI365" s="169"/>
      <c r="EJ365" s="169"/>
      <c r="EK365" s="169"/>
      <c r="EL365" s="169"/>
      <c r="EM365" s="169"/>
      <c r="EN365" s="169"/>
    </row>
    <row r="366" spans="3:144" x14ac:dyDescent="0.2">
      <c r="C366" s="169"/>
      <c r="D366" s="169"/>
      <c r="E366" s="169"/>
      <c r="F366" s="169"/>
      <c r="G366" s="169"/>
      <c r="H366" s="169"/>
      <c r="I366" s="169"/>
      <c r="J366" s="169"/>
      <c r="K366" s="169"/>
      <c r="L366" s="169"/>
      <c r="M366" s="169"/>
      <c r="N366" s="169"/>
      <c r="O366" s="169"/>
      <c r="P366" s="169"/>
      <c r="Q366" s="169"/>
      <c r="R366" s="169"/>
      <c r="S366" s="169"/>
      <c r="T366" s="169"/>
      <c r="U366" s="169"/>
      <c r="V366" s="169"/>
      <c r="W366" s="169"/>
      <c r="X366" s="169"/>
      <c r="Y366" s="169"/>
      <c r="Z366" s="169"/>
      <c r="AA366" s="169"/>
      <c r="AB366" s="169"/>
      <c r="AC366" s="169"/>
      <c r="AD366" s="169"/>
      <c r="AE366" s="169"/>
      <c r="AF366" s="169"/>
      <c r="AG366" s="169"/>
      <c r="AH366" s="169"/>
      <c r="AI366" s="169"/>
      <c r="AJ366" s="169"/>
      <c r="AK366" s="169"/>
      <c r="AL366" s="169"/>
      <c r="AM366" s="169"/>
      <c r="AN366" s="169"/>
      <c r="AO366" s="169"/>
      <c r="AP366" s="169"/>
      <c r="AQ366" s="169"/>
      <c r="AR366" s="169"/>
      <c r="AS366" s="169"/>
      <c r="AT366" s="169"/>
      <c r="AU366" s="169"/>
      <c r="AV366" s="169"/>
      <c r="AW366" s="169"/>
      <c r="AX366" s="169"/>
      <c r="AY366" s="169"/>
      <c r="AZ366" s="169"/>
      <c r="BA366" s="169"/>
      <c r="BB366" s="169"/>
      <c r="BC366" s="169"/>
      <c r="BD366" s="169"/>
      <c r="BE366" s="169"/>
      <c r="BF366" s="169"/>
      <c r="BG366" s="169"/>
      <c r="BH366" s="169"/>
      <c r="BI366" s="169"/>
      <c r="BJ366" s="169"/>
      <c r="BK366" s="169"/>
      <c r="BL366" s="169"/>
      <c r="BM366" s="169"/>
      <c r="BN366" s="169"/>
      <c r="BO366" s="169"/>
      <c r="BP366" s="169"/>
      <c r="BQ366" s="169"/>
      <c r="BR366" s="169"/>
      <c r="BS366" s="169"/>
      <c r="BT366" s="169"/>
      <c r="BU366" s="169"/>
      <c r="BV366" s="169"/>
      <c r="BW366" s="169"/>
      <c r="BX366" s="169"/>
      <c r="BY366" s="169"/>
      <c r="BZ366" s="169"/>
      <c r="CA366" s="169"/>
      <c r="CB366" s="169"/>
      <c r="CC366" s="169"/>
      <c r="CD366" s="169"/>
      <c r="CE366" s="169"/>
      <c r="CF366" s="169"/>
      <c r="CG366" s="169"/>
      <c r="CH366" s="169"/>
      <c r="CI366" s="169"/>
      <c r="CJ366" s="169"/>
      <c r="CK366" s="169"/>
      <c r="CL366" s="169"/>
      <c r="CM366" s="169"/>
      <c r="CN366" s="169"/>
      <c r="CO366" s="169"/>
      <c r="CP366" s="169"/>
      <c r="CQ366" s="169"/>
      <c r="CR366" s="169"/>
      <c r="CS366" s="169"/>
      <c r="CT366" s="169"/>
      <c r="CU366" s="169"/>
      <c r="CV366" s="169"/>
      <c r="CW366" s="169"/>
      <c r="CX366" s="169"/>
      <c r="CY366" s="169"/>
      <c r="CZ366" s="169"/>
      <c r="DA366" s="169"/>
      <c r="DB366" s="169"/>
      <c r="DC366" s="169"/>
      <c r="DD366" s="169"/>
      <c r="DE366" s="169"/>
      <c r="DF366" s="169"/>
      <c r="DG366" s="169"/>
      <c r="DH366" s="169"/>
      <c r="DI366" s="169"/>
      <c r="DJ366" s="169"/>
      <c r="DK366" s="169"/>
      <c r="DL366" s="169"/>
      <c r="DM366" s="169"/>
      <c r="DN366" s="169"/>
      <c r="DO366" s="169"/>
      <c r="DP366" s="169"/>
      <c r="DQ366" s="169"/>
      <c r="DR366" s="169"/>
      <c r="DS366" s="169"/>
      <c r="DT366" s="169"/>
      <c r="DU366" s="169"/>
      <c r="DV366" s="169"/>
      <c r="DW366" s="169"/>
      <c r="DX366" s="169"/>
      <c r="DY366" s="169"/>
      <c r="DZ366" s="169"/>
      <c r="EA366" s="169"/>
      <c r="EB366" s="169"/>
      <c r="EC366" s="169"/>
      <c r="ED366" s="169"/>
      <c r="EE366" s="169"/>
      <c r="EF366" s="169"/>
      <c r="EG366" s="169"/>
      <c r="EH366" s="169"/>
      <c r="EI366" s="169"/>
      <c r="EJ366" s="169"/>
      <c r="EK366" s="169"/>
      <c r="EL366" s="169"/>
      <c r="EM366" s="169"/>
      <c r="EN366" s="169"/>
    </row>
    <row r="367" spans="3:144" x14ac:dyDescent="0.2">
      <c r="C367" s="169"/>
      <c r="D367" s="169"/>
      <c r="E367" s="169"/>
      <c r="F367" s="169"/>
      <c r="G367" s="169"/>
      <c r="H367" s="169"/>
      <c r="I367" s="169"/>
      <c r="J367" s="169"/>
      <c r="K367" s="169"/>
      <c r="L367" s="169"/>
      <c r="M367" s="169"/>
      <c r="N367" s="169"/>
      <c r="O367" s="169"/>
      <c r="P367" s="169"/>
      <c r="Q367" s="169"/>
      <c r="R367" s="169"/>
      <c r="S367" s="169"/>
      <c r="T367" s="169"/>
      <c r="U367" s="169"/>
      <c r="V367" s="169"/>
      <c r="W367" s="169"/>
      <c r="X367" s="169"/>
      <c r="Y367" s="169"/>
      <c r="Z367" s="169"/>
      <c r="AA367" s="169"/>
      <c r="AB367" s="169"/>
      <c r="AC367" s="169"/>
      <c r="AD367" s="169"/>
      <c r="AE367" s="169"/>
      <c r="AF367" s="169"/>
      <c r="AG367" s="169"/>
      <c r="AH367" s="169"/>
      <c r="AI367" s="169"/>
      <c r="AJ367" s="169"/>
      <c r="AK367" s="169"/>
      <c r="AL367" s="169"/>
      <c r="AM367" s="169"/>
      <c r="AN367" s="169"/>
      <c r="AO367" s="169"/>
      <c r="AP367" s="169"/>
      <c r="AQ367" s="169"/>
      <c r="AR367" s="169"/>
      <c r="AS367" s="169"/>
      <c r="AT367" s="169"/>
      <c r="AU367" s="169"/>
      <c r="AV367" s="169"/>
      <c r="AW367" s="169"/>
      <c r="AX367" s="169"/>
      <c r="AY367" s="169"/>
      <c r="AZ367" s="169"/>
      <c r="BA367" s="169"/>
      <c r="BB367" s="169"/>
      <c r="BC367" s="169"/>
      <c r="BD367" s="169"/>
      <c r="BE367" s="169"/>
      <c r="BF367" s="169"/>
      <c r="BG367" s="169"/>
      <c r="BH367" s="169"/>
      <c r="BI367" s="169"/>
      <c r="BJ367" s="169"/>
      <c r="BK367" s="169"/>
      <c r="BL367" s="169"/>
      <c r="BM367" s="169"/>
      <c r="BN367" s="169"/>
      <c r="BO367" s="169"/>
      <c r="BP367" s="169"/>
      <c r="BQ367" s="169"/>
      <c r="BR367" s="169"/>
      <c r="BS367" s="169"/>
      <c r="BT367" s="169"/>
      <c r="BU367" s="169"/>
      <c r="BV367" s="169"/>
      <c r="BW367" s="169"/>
      <c r="BX367" s="169"/>
      <c r="BY367" s="169"/>
      <c r="BZ367" s="169"/>
      <c r="CA367" s="169"/>
      <c r="CB367" s="169"/>
      <c r="CC367" s="169"/>
      <c r="CD367" s="169"/>
      <c r="CE367" s="169"/>
      <c r="CF367" s="169"/>
      <c r="CG367" s="169"/>
      <c r="CH367" s="169"/>
      <c r="CI367" s="169"/>
      <c r="CJ367" s="169"/>
      <c r="CK367" s="169"/>
      <c r="CL367" s="169"/>
      <c r="CM367" s="169"/>
      <c r="CN367" s="169"/>
      <c r="CO367" s="169"/>
      <c r="CP367" s="169"/>
      <c r="CQ367" s="169"/>
      <c r="CR367" s="169"/>
      <c r="CS367" s="169"/>
      <c r="CT367" s="169"/>
      <c r="CU367" s="169"/>
      <c r="CV367" s="169"/>
      <c r="CW367" s="169"/>
      <c r="CX367" s="169"/>
      <c r="CY367" s="169"/>
      <c r="CZ367" s="169"/>
      <c r="DA367" s="169"/>
      <c r="DB367" s="169"/>
      <c r="DC367" s="169"/>
      <c r="DD367" s="169"/>
      <c r="DE367" s="169"/>
      <c r="DF367" s="169"/>
      <c r="DG367" s="169"/>
      <c r="DH367" s="169"/>
      <c r="DI367" s="169"/>
      <c r="DJ367" s="169"/>
      <c r="DK367" s="169"/>
      <c r="DL367" s="169"/>
      <c r="DM367" s="169"/>
      <c r="DN367" s="169"/>
      <c r="DO367" s="169"/>
      <c r="DP367" s="169"/>
      <c r="DQ367" s="169"/>
      <c r="DR367" s="169"/>
      <c r="DS367" s="169"/>
      <c r="DT367" s="169"/>
      <c r="DU367" s="169"/>
      <c r="DV367" s="169"/>
      <c r="DW367" s="169"/>
      <c r="DX367" s="169"/>
      <c r="DY367" s="169"/>
      <c r="DZ367" s="169"/>
      <c r="EA367" s="169"/>
      <c r="EB367" s="169"/>
      <c r="EC367" s="169"/>
      <c r="ED367" s="169"/>
      <c r="EE367" s="169"/>
      <c r="EF367" s="169"/>
      <c r="EG367" s="169"/>
      <c r="EH367" s="169"/>
      <c r="EI367" s="169"/>
      <c r="EJ367" s="169"/>
      <c r="EK367" s="169"/>
      <c r="EL367" s="169"/>
      <c r="EM367" s="169"/>
      <c r="EN367" s="169"/>
    </row>
    <row r="368" spans="3:144" x14ac:dyDescent="0.2">
      <c r="C368" s="169"/>
      <c r="D368" s="169"/>
      <c r="E368" s="169"/>
      <c r="F368" s="169"/>
      <c r="G368" s="169"/>
      <c r="H368" s="169"/>
      <c r="I368" s="169"/>
      <c r="J368" s="169"/>
      <c r="K368" s="169"/>
      <c r="L368" s="169"/>
      <c r="M368" s="169"/>
      <c r="N368" s="169"/>
      <c r="O368" s="169"/>
      <c r="P368" s="169"/>
      <c r="Q368" s="169"/>
      <c r="R368" s="169"/>
      <c r="S368" s="169"/>
      <c r="T368" s="169"/>
      <c r="U368" s="169"/>
      <c r="V368" s="169"/>
      <c r="W368" s="169"/>
      <c r="X368" s="169"/>
      <c r="Y368" s="169"/>
      <c r="Z368" s="169"/>
      <c r="AA368" s="169"/>
      <c r="AB368" s="169"/>
      <c r="AC368" s="169"/>
      <c r="AD368" s="169"/>
      <c r="AE368" s="169"/>
      <c r="AF368" s="169"/>
      <c r="AG368" s="169"/>
      <c r="AH368" s="169"/>
      <c r="AI368" s="169"/>
      <c r="AJ368" s="169"/>
      <c r="AK368" s="169"/>
      <c r="AL368" s="169"/>
      <c r="AM368" s="169"/>
      <c r="AN368" s="169"/>
      <c r="AO368" s="169"/>
      <c r="AP368" s="169"/>
      <c r="AQ368" s="169"/>
      <c r="AR368" s="169"/>
      <c r="AS368" s="169"/>
      <c r="AT368" s="169"/>
      <c r="AU368" s="169"/>
      <c r="AV368" s="169"/>
      <c r="AW368" s="169"/>
      <c r="AX368" s="169"/>
      <c r="AY368" s="169"/>
      <c r="AZ368" s="169"/>
      <c r="BA368" s="169"/>
      <c r="BB368" s="169"/>
      <c r="BC368" s="169"/>
      <c r="BD368" s="169"/>
      <c r="BE368" s="169"/>
      <c r="BF368" s="169"/>
      <c r="BG368" s="169"/>
      <c r="BH368" s="169"/>
      <c r="BI368" s="169"/>
      <c r="BJ368" s="169"/>
      <c r="BK368" s="169"/>
      <c r="BL368" s="169"/>
      <c r="BM368" s="169"/>
      <c r="BN368" s="169"/>
      <c r="BO368" s="169"/>
      <c r="BP368" s="169"/>
      <c r="BQ368" s="169"/>
      <c r="BR368" s="169"/>
      <c r="BS368" s="169"/>
      <c r="BT368" s="169"/>
      <c r="BU368" s="169"/>
      <c r="BV368" s="169"/>
      <c r="BW368" s="169"/>
      <c r="BX368" s="169"/>
      <c r="BY368" s="169"/>
      <c r="BZ368" s="169"/>
      <c r="CA368" s="169"/>
      <c r="CB368" s="169"/>
      <c r="CC368" s="169"/>
      <c r="CD368" s="169"/>
      <c r="CE368" s="169"/>
      <c r="CF368" s="169"/>
      <c r="CG368" s="169"/>
      <c r="CH368" s="169"/>
      <c r="CI368" s="169"/>
      <c r="CJ368" s="169"/>
      <c r="CK368" s="169"/>
      <c r="CL368" s="169"/>
      <c r="CM368" s="169"/>
      <c r="CN368" s="169"/>
      <c r="CO368" s="169"/>
      <c r="CP368" s="169"/>
      <c r="CQ368" s="169"/>
      <c r="CR368" s="169"/>
      <c r="CS368" s="169"/>
      <c r="CT368" s="169"/>
      <c r="CU368" s="169"/>
      <c r="CV368" s="169"/>
      <c r="CW368" s="169"/>
      <c r="CX368" s="169"/>
      <c r="CY368" s="169"/>
      <c r="CZ368" s="169"/>
      <c r="DA368" s="169"/>
      <c r="DB368" s="169"/>
      <c r="DC368" s="169"/>
      <c r="DD368" s="169"/>
      <c r="DE368" s="169"/>
      <c r="DF368" s="169"/>
      <c r="DG368" s="169"/>
      <c r="DH368" s="169"/>
      <c r="DI368" s="169"/>
      <c r="DJ368" s="169"/>
      <c r="DK368" s="169"/>
      <c r="DL368" s="169"/>
      <c r="DM368" s="169"/>
      <c r="DN368" s="169"/>
      <c r="DO368" s="169"/>
      <c r="DP368" s="169"/>
      <c r="DQ368" s="169"/>
      <c r="DR368" s="169"/>
      <c r="DS368" s="169"/>
      <c r="DT368" s="169"/>
      <c r="DU368" s="169"/>
      <c r="DV368" s="169"/>
      <c r="DW368" s="169"/>
      <c r="DX368" s="169"/>
      <c r="DY368" s="169"/>
      <c r="DZ368" s="169"/>
      <c r="EA368" s="169"/>
      <c r="EB368" s="169"/>
      <c r="EC368" s="169"/>
      <c r="ED368" s="169"/>
      <c r="EE368" s="169"/>
      <c r="EF368" s="169"/>
      <c r="EG368" s="169"/>
      <c r="EH368" s="169"/>
      <c r="EI368" s="169"/>
      <c r="EJ368" s="169"/>
      <c r="EK368" s="169"/>
      <c r="EL368" s="169"/>
      <c r="EM368" s="169"/>
      <c r="EN368" s="169"/>
    </row>
    <row r="369" spans="3:144" x14ac:dyDescent="0.2">
      <c r="C369" s="169"/>
      <c r="D369" s="169"/>
      <c r="E369" s="169"/>
      <c r="F369" s="169"/>
      <c r="G369" s="169"/>
      <c r="H369" s="169"/>
      <c r="I369" s="169"/>
      <c r="J369" s="169"/>
      <c r="K369" s="169"/>
      <c r="L369" s="169"/>
      <c r="M369" s="169"/>
      <c r="N369" s="169"/>
      <c r="O369" s="169"/>
      <c r="P369" s="169"/>
      <c r="Q369" s="169"/>
      <c r="R369" s="169"/>
      <c r="S369" s="169"/>
      <c r="T369" s="169"/>
      <c r="U369" s="169"/>
      <c r="V369" s="169"/>
      <c r="W369" s="169"/>
      <c r="X369" s="169"/>
      <c r="Y369" s="169"/>
      <c r="Z369" s="169"/>
      <c r="AA369" s="169"/>
      <c r="AB369" s="169"/>
      <c r="AC369" s="169"/>
      <c r="AD369" s="169"/>
      <c r="AE369" s="169"/>
      <c r="AF369" s="169"/>
      <c r="AG369" s="169"/>
      <c r="AH369" s="169"/>
      <c r="AI369" s="169"/>
      <c r="AJ369" s="169"/>
      <c r="AK369" s="169"/>
      <c r="AL369" s="169"/>
      <c r="AM369" s="169"/>
      <c r="AN369" s="169"/>
      <c r="AO369" s="169"/>
      <c r="AP369" s="169"/>
      <c r="AQ369" s="169"/>
      <c r="AR369" s="169"/>
      <c r="AS369" s="169"/>
      <c r="AT369" s="169"/>
      <c r="AU369" s="169"/>
      <c r="AV369" s="169"/>
      <c r="AW369" s="169"/>
      <c r="AX369" s="169"/>
      <c r="AY369" s="169"/>
      <c r="AZ369" s="169"/>
      <c r="BA369" s="169"/>
      <c r="BB369" s="169"/>
      <c r="BC369" s="169"/>
      <c r="BD369" s="169"/>
      <c r="BE369" s="169"/>
      <c r="BF369" s="169"/>
      <c r="BG369" s="169"/>
      <c r="BH369" s="169"/>
      <c r="BI369" s="169"/>
      <c r="BJ369" s="169"/>
      <c r="BK369" s="169"/>
      <c r="BL369" s="169"/>
      <c r="BM369" s="169"/>
      <c r="BN369" s="169"/>
      <c r="BO369" s="169"/>
      <c r="BP369" s="169"/>
      <c r="BQ369" s="169"/>
      <c r="BR369" s="169"/>
      <c r="BS369" s="169"/>
      <c r="BT369" s="169"/>
      <c r="BU369" s="169"/>
      <c r="BV369" s="169"/>
      <c r="BW369" s="169"/>
      <c r="BX369" s="169"/>
      <c r="BY369" s="169"/>
      <c r="BZ369" s="169"/>
      <c r="CA369" s="169"/>
      <c r="CB369" s="169"/>
      <c r="CC369" s="169"/>
      <c r="CD369" s="169"/>
      <c r="CE369" s="169"/>
      <c r="CF369" s="169"/>
      <c r="CG369" s="169"/>
      <c r="CH369" s="169"/>
      <c r="CI369" s="169"/>
      <c r="CJ369" s="169"/>
      <c r="CK369" s="169"/>
      <c r="CL369" s="169"/>
      <c r="CM369" s="169"/>
      <c r="CN369" s="169"/>
      <c r="CO369" s="169"/>
      <c r="CP369" s="169"/>
      <c r="CQ369" s="169"/>
      <c r="CR369" s="169"/>
      <c r="CS369" s="169"/>
      <c r="CT369" s="169"/>
      <c r="CU369" s="169"/>
      <c r="CV369" s="169"/>
      <c r="CW369" s="169"/>
      <c r="CX369" s="169"/>
      <c r="CY369" s="169"/>
      <c r="CZ369" s="169"/>
      <c r="DA369" s="169"/>
      <c r="DB369" s="169"/>
      <c r="DC369" s="169"/>
      <c r="DD369" s="169"/>
      <c r="DE369" s="169"/>
      <c r="DF369" s="169"/>
      <c r="DG369" s="169"/>
      <c r="DH369" s="169"/>
      <c r="DI369" s="169"/>
      <c r="DJ369" s="169"/>
      <c r="DK369" s="169"/>
      <c r="DL369" s="169"/>
      <c r="DM369" s="169"/>
      <c r="DN369" s="169"/>
      <c r="DO369" s="169"/>
      <c r="DP369" s="169"/>
      <c r="DQ369" s="169"/>
      <c r="DR369" s="169"/>
      <c r="DS369" s="169"/>
      <c r="DT369" s="169"/>
      <c r="DU369" s="169"/>
      <c r="DV369" s="169"/>
      <c r="DW369" s="169"/>
      <c r="DX369" s="169"/>
      <c r="DY369" s="169"/>
      <c r="DZ369" s="169"/>
      <c r="EA369" s="169"/>
      <c r="EB369" s="169"/>
      <c r="EC369" s="169"/>
      <c r="ED369" s="169"/>
      <c r="EE369" s="169"/>
      <c r="EF369" s="169"/>
      <c r="EG369" s="169"/>
      <c r="EH369" s="169"/>
      <c r="EI369" s="169"/>
      <c r="EJ369" s="169"/>
      <c r="EK369" s="169"/>
      <c r="EL369" s="169"/>
      <c r="EM369" s="169"/>
      <c r="EN369" s="169"/>
    </row>
    <row r="370" spans="3:144" x14ac:dyDescent="0.2">
      <c r="C370" s="169"/>
      <c r="D370" s="169"/>
      <c r="E370" s="169"/>
      <c r="F370" s="169"/>
      <c r="G370" s="169"/>
      <c r="H370" s="169"/>
      <c r="I370" s="169"/>
      <c r="J370" s="169"/>
      <c r="K370" s="169"/>
      <c r="L370" s="169"/>
      <c r="M370" s="169"/>
      <c r="N370" s="169"/>
      <c r="O370" s="169"/>
      <c r="P370" s="169"/>
      <c r="Q370" s="169"/>
      <c r="R370" s="169"/>
      <c r="S370" s="169"/>
      <c r="T370" s="169"/>
      <c r="U370" s="169"/>
      <c r="V370" s="169"/>
      <c r="W370" s="169"/>
      <c r="X370" s="169"/>
      <c r="Y370" s="169"/>
      <c r="Z370" s="169"/>
      <c r="AA370" s="169"/>
      <c r="AB370" s="169"/>
      <c r="AC370" s="169"/>
      <c r="AD370" s="169"/>
      <c r="AE370" s="169"/>
      <c r="AF370" s="169"/>
      <c r="AG370" s="169"/>
      <c r="AH370" s="169"/>
      <c r="AI370" s="169"/>
      <c r="AJ370" s="169"/>
      <c r="AK370" s="169"/>
      <c r="AL370" s="169"/>
      <c r="AM370" s="169"/>
      <c r="AN370" s="169"/>
      <c r="AO370" s="169"/>
      <c r="AP370" s="169"/>
      <c r="AQ370" s="169"/>
      <c r="AR370" s="169"/>
      <c r="AS370" s="169"/>
      <c r="AT370" s="169"/>
      <c r="AU370" s="169"/>
      <c r="AV370" s="169"/>
      <c r="AW370" s="169"/>
      <c r="AX370" s="169"/>
      <c r="AY370" s="169"/>
      <c r="AZ370" s="169"/>
      <c r="BA370" s="169"/>
      <c r="BB370" s="169"/>
      <c r="BC370" s="169"/>
      <c r="BD370" s="169"/>
      <c r="BE370" s="169"/>
      <c r="BF370" s="169"/>
      <c r="BG370" s="169"/>
      <c r="BH370" s="169"/>
      <c r="BI370" s="169"/>
      <c r="BJ370" s="169"/>
      <c r="BK370" s="169"/>
      <c r="BL370" s="169"/>
      <c r="BM370" s="169"/>
      <c r="BN370" s="169"/>
      <c r="BO370" s="169"/>
      <c r="BP370" s="169"/>
      <c r="BQ370" s="169"/>
      <c r="BR370" s="169"/>
      <c r="BS370" s="169"/>
      <c r="BT370" s="169"/>
      <c r="BU370" s="169"/>
      <c r="BV370" s="169"/>
      <c r="BW370" s="169"/>
      <c r="BX370" s="169"/>
      <c r="BY370" s="169"/>
      <c r="BZ370" s="169"/>
      <c r="CA370" s="169"/>
      <c r="CB370" s="169"/>
      <c r="CC370" s="169"/>
      <c r="CD370" s="169"/>
      <c r="CE370" s="169"/>
      <c r="CF370" s="169"/>
      <c r="CG370" s="169"/>
      <c r="CH370" s="169"/>
      <c r="CI370" s="169"/>
      <c r="CJ370" s="169"/>
      <c r="CK370" s="169"/>
      <c r="CL370" s="169"/>
      <c r="CM370" s="169"/>
      <c r="CN370" s="169"/>
      <c r="CO370" s="169"/>
      <c r="CP370" s="169"/>
      <c r="CQ370" s="169"/>
      <c r="CR370" s="169"/>
      <c r="CS370" s="169"/>
      <c r="CT370" s="169"/>
      <c r="CU370" s="169"/>
      <c r="CV370" s="169"/>
      <c r="CW370" s="169"/>
      <c r="CX370" s="169"/>
      <c r="CY370" s="169"/>
      <c r="CZ370" s="169"/>
      <c r="DA370" s="169"/>
      <c r="DB370" s="169"/>
      <c r="DC370" s="169"/>
      <c r="DD370" s="169"/>
      <c r="DE370" s="169"/>
      <c r="DF370" s="169"/>
      <c r="DG370" s="169"/>
      <c r="DH370" s="169"/>
      <c r="DI370" s="169"/>
      <c r="DJ370" s="169"/>
      <c r="DK370" s="169"/>
      <c r="DL370" s="169"/>
      <c r="DM370" s="169"/>
      <c r="DN370" s="169"/>
      <c r="DO370" s="169"/>
      <c r="DP370" s="169"/>
      <c r="DQ370" s="169"/>
      <c r="DR370" s="169"/>
      <c r="DS370" s="169"/>
      <c r="DT370" s="169"/>
      <c r="DU370" s="169"/>
      <c r="DV370" s="169"/>
      <c r="DW370" s="169"/>
      <c r="DX370" s="169"/>
      <c r="DY370" s="169"/>
      <c r="DZ370" s="169"/>
      <c r="EA370" s="169"/>
      <c r="EB370" s="169"/>
      <c r="EC370" s="169"/>
      <c r="ED370" s="169"/>
      <c r="EE370" s="169"/>
      <c r="EF370" s="169"/>
      <c r="EG370" s="169"/>
      <c r="EH370" s="169"/>
      <c r="EI370" s="169"/>
      <c r="EJ370" s="169"/>
      <c r="EK370" s="169"/>
      <c r="EL370" s="169"/>
      <c r="EM370" s="169"/>
      <c r="EN370" s="169"/>
    </row>
    <row r="371" spans="3:144" x14ac:dyDescent="0.2">
      <c r="C371" s="169"/>
      <c r="D371" s="169"/>
      <c r="E371" s="169"/>
      <c r="F371" s="169"/>
      <c r="G371" s="169"/>
      <c r="H371" s="169"/>
      <c r="I371" s="169"/>
      <c r="J371" s="169"/>
      <c r="K371" s="169"/>
      <c r="L371" s="169"/>
      <c r="M371" s="169"/>
      <c r="N371" s="169"/>
      <c r="O371" s="169"/>
      <c r="P371" s="169"/>
      <c r="Q371" s="169"/>
      <c r="R371" s="169"/>
      <c r="S371" s="169"/>
      <c r="T371" s="169"/>
      <c r="U371" s="169"/>
      <c r="V371" s="169"/>
      <c r="W371" s="169"/>
      <c r="X371" s="169"/>
      <c r="Y371" s="169"/>
      <c r="Z371" s="169"/>
      <c r="AA371" s="169"/>
      <c r="AB371" s="169"/>
      <c r="AC371" s="169"/>
      <c r="AD371" s="169"/>
      <c r="AE371" s="169"/>
      <c r="AF371" s="169"/>
      <c r="AG371" s="169"/>
      <c r="AH371" s="169"/>
      <c r="AI371" s="169"/>
      <c r="AJ371" s="169"/>
      <c r="AK371" s="169"/>
      <c r="AL371" s="169"/>
      <c r="AM371" s="169"/>
      <c r="AN371" s="169"/>
      <c r="AO371" s="169"/>
      <c r="AP371" s="169"/>
      <c r="AQ371" s="169"/>
      <c r="AR371" s="169"/>
      <c r="AS371" s="169"/>
      <c r="AT371" s="169"/>
      <c r="AU371" s="169"/>
      <c r="AV371" s="169"/>
      <c r="AW371" s="169"/>
      <c r="AX371" s="169"/>
      <c r="AY371" s="169"/>
      <c r="AZ371" s="169"/>
      <c r="BA371" s="169"/>
      <c r="BB371" s="169"/>
      <c r="BC371" s="169"/>
      <c r="BD371" s="169"/>
      <c r="BE371" s="169"/>
      <c r="BF371" s="169"/>
      <c r="BG371" s="169"/>
      <c r="BH371" s="169"/>
      <c r="BI371" s="169"/>
      <c r="BJ371" s="169"/>
      <c r="BK371" s="169"/>
      <c r="BL371" s="169"/>
      <c r="BM371" s="169"/>
      <c r="BN371" s="169"/>
      <c r="BO371" s="169"/>
      <c r="BP371" s="169"/>
      <c r="BQ371" s="169"/>
      <c r="BR371" s="169"/>
      <c r="BS371" s="169"/>
      <c r="BT371" s="169"/>
      <c r="BU371" s="169"/>
      <c r="BV371" s="169"/>
      <c r="BW371" s="169"/>
      <c r="BX371" s="169"/>
      <c r="BY371" s="169"/>
      <c r="BZ371" s="169"/>
      <c r="CA371" s="169"/>
      <c r="CB371" s="169"/>
      <c r="CC371" s="169"/>
      <c r="CD371" s="169"/>
      <c r="CE371" s="169"/>
      <c r="CF371" s="169"/>
      <c r="CG371" s="169"/>
      <c r="CH371" s="169"/>
      <c r="CI371" s="169"/>
      <c r="CJ371" s="169"/>
      <c r="CK371" s="169"/>
      <c r="CL371" s="169"/>
      <c r="CM371" s="169"/>
      <c r="CN371" s="169"/>
      <c r="CO371" s="169"/>
      <c r="CP371" s="169"/>
      <c r="CQ371" s="169"/>
      <c r="CR371" s="169"/>
      <c r="CS371" s="169"/>
      <c r="CT371" s="169"/>
      <c r="CU371" s="169"/>
      <c r="CV371" s="169"/>
      <c r="CW371" s="169"/>
      <c r="CX371" s="169"/>
      <c r="CY371" s="169"/>
      <c r="CZ371" s="169"/>
      <c r="DA371" s="169"/>
      <c r="DB371" s="169"/>
      <c r="DC371" s="169"/>
      <c r="DD371" s="169"/>
      <c r="DE371" s="169"/>
      <c r="DF371" s="169"/>
      <c r="DG371" s="169"/>
      <c r="DH371" s="169"/>
      <c r="DI371" s="169"/>
      <c r="DJ371" s="169"/>
      <c r="DK371" s="169"/>
      <c r="DL371" s="169"/>
      <c r="DM371" s="169"/>
      <c r="DN371" s="169"/>
      <c r="DO371" s="169"/>
      <c r="DP371" s="169"/>
      <c r="DQ371" s="169"/>
      <c r="DR371" s="169"/>
      <c r="DS371" s="169"/>
      <c r="DT371" s="169"/>
      <c r="DU371" s="169"/>
      <c r="DV371" s="169"/>
      <c r="DW371" s="169"/>
      <c r="DX371" s="169"/>
      <c r="DY371" s="169"/>
      <c r="DZ371" s="169"/>
      <c r="EA371" s="169"/>
      <c r="EB371" s="169"/>
      <c r="EC371" s="169"/>
      <c r="ED371" s="169"/>
      <c r="EE371" s="169"/>
      <c r="EF371" s="169"/>
      <c r="EG371" s="169"/>
      <c r="EH371" s="169"/>
      <c r="EI371" s="169"/>
      <c r="EJ371" s="169"/>
      <c r="EK371" s="169"/>
      <c r="EL371" s="169"/>
      <c r="EM371" s="169"/>
      <c r="EN371" s="169"/>
    </row>
    <row r="372" spans="3:144" x14ac:dyDescent="0.2">
      <c r="C372" s="169"/>
      <c r="D372" s="169"/>
      <c r="E372" s="169"/>
      <c r="F372" s="169"/>
      <c r="G372" s="169"/>
      <c r="H372" s="169"/>
      <c r="I372" s="169"/>
      <c r="J372" s="169"/>
      <c r="K372" s="169"/>
      <c r="L372" s="169"/>
      <c r="M372" s="169"/>
      <c r="N372" s="169"/>
      <c r="O372" s="169"/>
      <c r="P372" s="169"/>
      <c r="Q372" s="169"/>
      <c r="R372" s="169"/>
      <c r="S372" s="169"/>
      <c r="T372" s="169"/>
      <c r="U372" s="169"/>
      <c r="V372" s="169"/>
      <c r="W372" s="169"/>
      <c r="X372" s="169"/>
      <c r="Y372" s="169"/>
      <c r="Z372" s="169"/>
      <c r="AA372" s="169"/>
      <c r="AB372" s="169"/>
      <c r="AC372" s="169"/>
      <c r="AD372" s="169"/>
      <c r="AE372" s="169"/>
      <c r="AF372" s="169"/>
      <c r="AG372" s="169"/>
      <c r="AH372" s="169"/>
      <c r="AI372" s="169"/>
      <c r="AJ372" s="169"/>
      <c r="AK372" s="169"/>
      <c r="AL372" s="169"/>
      <c r="AM372" s="169"/>
      <c r="AN372" s="169"/>
      <c r="AO372" s="169"/>
      <c r="AP372" s="169"/>
      <c r="AQ372" s="169"/>
      <c r="AR372" s="169"/>
      <c r="AS372" s="169"/>
      <c r="AT372" s="169"/>
      <c r="AU372" s="169"/>
      <c r="AV372" s="169"/>
      <c r="AW372" s="169"/>
      <c r="AX372" s="169"/>
      <c r="AY372" s="169"/>
      <c r="AZ372" s="169"/>
      <c r="BA372" s="169"/>
      <c r="BB372" s="169"/>
      <c r="BC372" s="169"/>
      <c r="BD372" s="169"/>
      <c r="BE372" s="169"/>
      <c r="BF372" s="169"/>
      <c r="BG372" s="169"/>
      <c r="BH372" s="169"/>
      <c r="BI372" s="169"/>
      <c r="BJ372" s="169"/>
      <c r="BK372" s="169"/>
      <c r="BL372" s="169"/>
      <c r="BM372" s="169"/>
      <c r="BN372" s="169"/>
      <c r="BO372" s="169"/>
      <c r="BP372" s="169"/>
      <c r="BQ372" s="169"/>
      <c r="BR372" s="169"/>
      <c r="BS372" s="169"/>
      <c r="BT372" s="169"/>
      <c r="BU372" s="169"/>
      <c r="BV372" s="169"/>
      <c r="BW372" s="169"/>
      <c r="BX372" s="169"/>
      <c r="BY372" s="169"/>
      <c r="BZ372" s="169"/>
      <c r="CA372" s="169"/>
      <c r="CB372" s="169"/>
      <c r="CC372" s="169"/>
      <c r="CD372" s="169"/>
      <c r="CE372" s="169"/>
      <c r="CF372" s="169"/>
      <c r="CG372" s="169"/>
      <c r="CH372" s="169"/>
      <c r="CI372" s="169"/>
      <c r="CJ372" s="169"/>
      <c r="CK372" s="169"/>
      <c r="CL372" s="169"/>
      <c r="CM372" s="169"/>
      <c r="CN372" s="169"/>
      <c r="CO372" s="169"/>
      <c r="CP372" s="169"/>
      <c r="CQ372" s="169"/>
      <c r="CR372" s="169"/>
      <c r="CS372" s="169"/>
      <c r="CT372" s="169"/>
      <c r="CU372" s="169"/>
      <c r="CV372" s="169"/>
      <c r="CW372" s="169"/>
      <c r="CX372" s="169"/>
      <c r="CY372" s="169"/>
      <c r="CZ372" s="169"/>
      <c r="DA372" s="169"/>
      <c r="DB372" s="169"/>
      <c r="DC372" s="169"/>
      <c r="DD372" s="169"/>
      <c r="DE372" s="169"/>
      <c r="DF372" s="169"/>
      <c r="DG372" s="169"/>
      <c r="DH372" s="169"/>
      <c r="DI372" s="169"/>
      <c r="DJ372" s="169"/>
      <c r="DK372" s="169"/>
      <c r="DL372" s="169"/>
      <c r="DM372" s="169"/>
      <c r="DN372" s="169"/>
      <c r="DO372" s="169"/>
      <c r="DP372" s="169"/>
      <c r="DQ372" s="169"/>
      <c r="DR372" s="169"/>
      <c r="DS372" s="169"/>
      <c r="DT372" s="169"/>
      <c r="DU372" s="169"/>
      <c r="DV372" s="169"/>
      <c r="DW372" s="169"/>
      <c r="DX372" s="169"/>
      <c r="DY372" s="169"/>
      <c r="DZ372" s="169"/>
      <c r="EA372" s="169"/>
      <c r="EB372" s="169"/>
      <c r="EC372" s="169"/>
      <c r="ED372" s="169"/>
      <c r="EE372" s="169"/>
      <c r="EF372" s="169"/>
      <c r="EG372" s="169"/>
      <c r="EH372" s="169"/>
      <c r="EI372" s="169"/>
      <c r="EJ372" s="169"/>
      <c r="EK372" s="169"/>
      <c r="EL372" s="169"/>
      <c r="EM372" s="169"/>
      <c r="EN372" s="169"/>
    </row>
    <row r="373" spans="3:144" x14ac:dyDescent="0.2">
      <c r="C373" s="169"/>
      <c r="D373" s="169"/>
      <c r="E373" s="169"/>
      <c r="F373" s="169"/>
      <c r="G373" s="169"/>
      <c r="H373" s="169"/>
      <c r="I373" s="169"/>
      <c r="J373" s="169"/>
      <c r="K373" s="169"/>
      <c r="L373" s="169"/>
      <c r="M373" s="169"/>
      <c r="N373" s="169"/>
      <c r="O373" s="169"/>
      <c r="P373" s="169"/>
      <c r="Q373" s="169"/>
      <c r="R373" s="169"/>
      <c r="S373" s="169"/>
      <c r="T373" s="169"/>
      <c r="U373" s="169"/>
      <c r="V373" s="169"/>
      <c r="W373" s="169"/>
      <c r="X373" s="169"/>
      <c r="Y373" s="169"/>
      <c r="Z373" s="169"/>
      <c r="AA373" s="169"/>
      <c r="AB373" s="169"/>
      <c r="AC373" s="169"/>
      <c r="AD373" s="169"/>
      <c r="AE373" s="169"/>
      <c r="AF373" s="169"/>
      <c r="AG373" s="169"/>
      <c r="AH373" s="169"/>
      <c r="AI373" s="169"/>
      <c r="AJ373" s="169"/>
      <c r="AK373" s="169"/>
      <c r="AL373" s="169"/>
      <c r="AM373" s="169"/>
      <c r="AN373" s="169"/>
      <c r="AO373" s="169"/>
      <c r="AP373" s="169"/>
      <c r="AQ373" s="169"/>
      <c r="AR373" s="169"/>
      <c r="AS373" s="169"/>
      <c r="AT373" s="169"/>
      <c r="AU373" s="169"/>
      <c r="AV373" s="169"/>
      <c r="AW373" s="169"/>
      <c r="AX373" s="169"/>
      <c r="AY373" s="169"/>
      <c r="AZ373" s="169"/>
      <c r="BA373" s="169"/>
      <c r="BB373" s="169"/>
      <c r="BC373" s="169"/>
      <c r="BD373" s="169"/>
      <c r="BE373" s="169"/>
      <c r="BF373" s="169"/>
      <c r="BG373" s="169"/>
      <c r="BH373" s="169"/>
      <c r="BI373" s="169"/>
      <c r="BJ373" s="169"/>
      <c r="BK373" s="169"/>
      <c r="BL373" s="169"/>
      <c r="BM373" s="169"/>
      <c r="BN373" s="169"/>
      <c r="BO373" s="169"/>
      <c r="BP373" s="169"/>
      <c r="BQ373" s="169"/>
      <c r="BR373" s="169"/>
      <c r="BS373" s="169"/>
      <c r="BT373" s="169"/>
      <c r="BU373" s="169"/>
      <c r="BV373" s="169"/>
      <c r="BW373" s="169"/>
      <c r="BX373" s="169"/>
      <c r="BY373" s="169"/>
      <c r="BZ373" s="169"/>
      <c r="CA373" s="169"/>
      <c r="CB373" s="169"/>
      <c r="CC373" s="169"/>
      <c r="CD373" s="169"/>
      <c r="CE373" s="169"/>
      <c r="CF373" s="169"/>
      <c r="CG373" s="169"/>
      <c r="CH373" s="169"/>
      <c r="CI373" s="169"/>
      <c r="CJ373" s="169"/>
      <c r="CK373" s="169"/>
      <c r="CL373" s="169"/>
      <c r="CM373" s="169"/>
      <c r="CN373" s="169"/>
      <c r="CO373" s="169"/>
      <c r="CP373" s="169"/>
      <c r="CQ373" s="169"/>
      <c r="CR373" s="169"/>
      <c r="CS373" s="169"/>
      <c r="CT373" s="169"/>
      <c r="CU373" s="169"/>
      <c r="CV373" s="169"/>
      <c r="CW373" s="169"/>
      <c r="CX373" s="169"/>
      <c r="CY373" s="169"/>
      <c r="CZ373" s="169"/>
      <c r="DA373" s="169"/>
      <c r="DB373" s="169"/>
      <c r="DC373" s="169"/>
      <c r="DD373" s="169"/>
      <c r="DE373" s="169"/>
      <c r="DF373" s="169"/>
      <c r="DG373" s="169"/>
      <c r="DH373" s="169"/>
      <c r="DI373" s="169"/>
      <c r="DJ373" s="169"/>
      <c r="DK373" s="169"/>
      <c r="DL373" s="169"/>
      <c r="DM373" s="169"/>
      <c r="DN373" s="169"/>
      <c r="DO373" s="169"/>
      <c r="DP373" s="169"/>
      <c r="DQ373" s="169"/>
      <c r="DR373" s="169"/>
      <c r="DS373" s="169"/>
      <c r="DT373" s="169"/>
      <c r="DU373" s="169"/>
      <c r="DV373" s="169"/>
      <c r="DW373" s="169"/>
      <c r="DX373" s="169"/>
      <c r="DY373" s="169"/>
      <c r="DZ373" s="169"/>
      <c r="EA373" s="169"/>
      <c r="EB373" s="169"/>
      <c r="EC373" s="169"/>
      <c r="ED373" s="169"/>
      <c r="EE373" s="169"/>
      <c r="EF373" s="169"/>
      <c r="EG373" s="169"/>
      <c r="EH373" s="169"/>
      <c r="EI373" s="169"/>
      <c r="EJ373" s="169"/>
      <c r="EK373" s="169"/>
      <c r="EL373" s="169"/>
      <c r="EM373" s="169"/>
      <c r="EN373" s="169"/>
    </row>
    <row r="374" spans="3:144" x14ac:dyDescent="0.2">
      <c r="C374" s="169"/>
      <c r="D374" s="169"/>
      <c r="E374" s="169"/>
      <c r="F374" s="169"/>
      <c r="G374" s="169"/>
      <c r="H374" s="169"/>
      <c r="I374" s="169"/>
      <c r="J374" s="169"/>
      <c r="K374" s="169"/>
      <c r="L374" s="169"/>
      <c r="M374" s="169"/>
      <c r="N374" s="169"/>
      <c r="O374" s="169"/>
      <c r="P374" s="169"/>
      <c r="Q374" s="169"/>
      <c r="R374" s="169"/>
      <c r="S374" s="169"/>
      <c r="T374" s="169"/>
      <c r="U374" s="169"/>
      <c r="V374" s="169"/>
      <c r="W374" s="169"/>
      <c r="X374" s="169"/>
      <c r="Y374" s="169"/>
      <c r="Z374" s="169"/>
      <c r="AA374" s="169"/>
      <c r="AB374" s="169"/>
      <c r="AC374" s="169"/>
      <c r="AD374" s="169"/>
      <c r="AE374" s="169"/>
      <c r="AF374" s="169"/>
      <c r="AG374" s="169"/>
      <c r="AH374" s="169"/>
      <c r="AI374" s="169"/>
      <c r="AJ374" s="169"/>
      <c r="AK374" s="169"/>
      <c r="AL374" s="169"/>
      <c r="AM374" s="169"/>
      <c r="AN374" s="169"/>
      <c r="AO374" s="169"/>
      <c r="AP374" s="169"/>
      <c r="AQ374" s="169"/>
      <c r="AR374" s="169"/>
      <c r="AS374" s="169"/>
      <c r="AT374" s="169"/>
      <c r="AU374" s="169"/>
      <c r="AV374" s="169"/>
      <c r="AW374" s="169"/>
      <c r="AX374" s="169"/>
      <c r="AY374" s="169"/>
      <c r="AZ374" s="169"/>
      <c r="BA374" s="169"/>
      <c r="BB374" s="169"/>
      <c r="BC374" s="169"/>
      <c r="BD374" s="169"/>
      <c r="BE374" s="169"/>
      <c r="BF374" s="169"/>
      <c r="BG374" s="169"/>
      <c r="BH374" s="169"/>
      <c r="BI374" s="169"/>
      <c r="BJ374" s="169"/>
      <c r="BK374" s="169"/>
      <c r="BL374" s="169"/>
      <c r="BM374" s="169"/>
      <c r="BN374" s="169"/>
      <c r="BO374" s="169"/>
      <c r="BP374" s="169"/>
      <c r="BQ374" s="169"/>
      <c r="BR374" s="169"/>
      <c r="BS374" s="169"/>
      <c r="BT374" s="169"/>
      <c r="BU374" s="169"/>
      <c r="BV374" s="169"/>
      <c r="BW374" s="169"/>
      <c r="BX374" s="169"/>
      <c r="BY374" s="169"/>
      <c r="BZ374" s="169"/>
      <c r="CA374" s="169"/>
      <c r="CB374" s="169"/>
      <c r="CC374" s="169"/>
      <c r="CD374" s="169"/>
      <c r="CE374" s="169"/>
      <c r="CF374" s="169"/>
      <c r="CG374" s="169"/>
      <c r="CH374" s="169"/>
      <c r="CI374" s="169"/>
      <c r="CJ374" s="169"/>
      <c r="CK374" s="169"/>
      <c r="CL374" s="169"/>
      <c r="CM374" s="169"/>
      <c r="CN374" s="169"/>
      <c r="CO374" s="169"/>
      <c r="CP374" s="169"/>
      <c r="CQ374" s="169"/>
      <c r="CR374" s="169"/>
      <c r="CS374" s="169"/>
      <c r="CT374" s="169"/>
      <c r="CU374" s="169"/>
      <c r="CV374" s="169"/>
      <c r="CW374" s="169"/>
      <c r="CX374" s="169"/>
      <c r="CY374" s="169"/>
      <c r="CZ374" s="169"/>
      <c r="DA374" s="169"/>
      <c r="DB374" s="169"/>
      <c r="DC374" s="169"/>
      <c r="DD374" s="169"/>
      <c r="DE374" s="169"/>
      <c r="DF374" s="169"/>
      <c r="DG374" s="169"/>
      <c r="DH374" s="169"/>
      <c r="DI374" s="169"/>
      <c r="DJ374" s="169"/>
      <c r="DK374" s="169"/>
      <c r="DL374" s="169"/>
      <c r="DM374" s="169"/>
      <c r="DN374" s="169"/>
      <c r="DO374" s="169"/>
      <c r="DP374" s="169"/>
      <c r="DQ374" s="169"/>
      <c r="DR374" s="169"/>
      <c r="DS374" s="169"/>
      <c r="DT374" s="169"/>
      <c r="DU374" s="169"/>
      <c r="DV374" s="169"/>
      <c r="DW374" s="169"/>
      <c r="DX374" s="169"/>
      <c r="DY374" s="169"/>
      <c r="DZ374" s="169"/>
      <c r="EA374" s="169"/>
      <c r="EB374" s="169"/>
      <c r="EC374" s="169"/>
      <c r="ED374" s="169"/>
      <c r="EE374" s="169"/>
      <c r="EF374" s="169"/>
      <c r="EG374" s="169"/>
      <c r="EH374" s="169"/>
      <c r="EI374" s="169"/>
      <c r="EJ374" s="169"/>
      <c r="EK374" s="169"/>
      <c r="EL374" s="169"/>
      <c r="EM374" s="169"/>
      <c r="EN374" s="169"/>
    </row>
    <row r="375" spans="3:144" x14ac:dyDescent="0.2">
      <c r="C375" s="169"/>
      <c r="D375" s="169"/>
      <c r="E375" s="169"/>
      <c r="F375" s="169"/>
      <c r="G375" s="169"/>
      <c r="H375" s="169"/>
      <c r="I375" s="169"/>
      <c r="J375" s="169"/>
      <c r="K375" s="169"/>
      <c r="L375" s="169"/>
      <c r="M375" s="169"/>
      <c r="N375" s="169"/>
      <c r="O375" s="169"/>
      <c r="P375" s="169"/>
      <c r="Q375" s="169"/>
      <c r="R375" s="169"/>
      <c r="S375" s="169"/>
      <c r="T375" s="169"/>
      <c r="U375" s="169"/>
      <c r="V375" s="169"/>
      <c r="W375" s="169"/>
      <c r="X375" s="169"/>
      <c r="Y375" s="169"/>
      <c r="Z375" s="169"/>
      <c r="AA375" s="169"/>
      <c r="AB375" s="169"/>
      <c r="AC375" s="169"/>
      <c r="AD375" s="169"/>
      <c r="AE375" s="169"/>
      <c r="AF375" s="169"/>
      <c r="AG375" s="169"/>
      <c r="AH375" s="169"/>
      <c r="AI375" s="169"/>
      <c r="AJ375" s="169"/>
      <c r="AK375" s="169"/>
      <c r="AL375" s="169"/>
      <c r="AM375" s="169"/>
      <c r="AN375" s="169"/>
      <c r="AO375" s="169"/>
      <c r="AP375" s="169"/>
      <c r="AQ375" s="169"/>
      <c r="AR375" s="169"/>
      <c r="AS375" s="169"/>
      <c r="AT375" s="169"/>
      <c r="AU375" s="169"/>
      <c r="AV375" s="169"/>
      <c r="AW375" s="169"/>
      <c r="AX375" s="169"/>
      <c r="AY375" s="169"/>
      <c r="AZ375" s="169"/>
      <c r="BA375" s="169"/>
      <c r="BB375" s="169"/>
      <c r="BC375" s="169"/>
      <c r="BD375" s="169"/>
      <c r="BE375" s="169"/>
      <c r="BF375" s="169"/>
      <c r="BG375" s="169"/>
      <c r="BH375" s="169"/>
      <c r="BI375" s="169"/>
      <c r="BJ375" s="169"/>
      <c r="BK375" s="169"/>
      <c r="BL375" s="169"/>
      <c r="BM375" s="169"/>
      <c r="BN375" s="169"/>
      <c r="BO375" s="169"/>
      <c r="BP375" s="169"/>
      <c r="BQ375" s="169"/>
      <c r="BR375" s="169"/>
      <c r="BS375" s="169"/>
      <c r="BT375" s="169"/>
      <c r="BU375" s="169"/>
      <c r="BV375" s="169"/>
      <c r="BW375" s="169"/>
      <c r="BX375" s="169"/>
      <c r="BY375" s="169"/>
      <c r="BZ375" s="169"/>
      <c r="CA375" s="169"/>
      <c r="CB375" s="169"/>
      <c r="CC375" s="169"/>
      <c r="CD375" s="169"/>
      <c r="CE375" s="169"/>
      <c r="CF375" s="169"/>
      <c r="CG375" s="169"/>
      <c r="CH375" s="169"/>
      <c r="CI375" s="169"/>
      <c r="CJ375" s="169"/>
      <c r="CK375" s="169"/>
      <c r="CL375" s="169"/>
      <c r="CM375" s="169"/>
      <c r="CN375" s="169"/>
      <c r="CO375" s="169"/>
      <c r="CP375" s="169"/>
      <c r="CQ375" s="169"/>
      <c r="CR375" s="169"/>
      <c r="CS375" s="169"/>
      <c r="CT375" s="169"/>
      <c r="CU375" s="169"/>
      <c r="CV375" s="169"/>
      <c r="CW375" s="169"/>
      <c r="CX375" s="169"/>
      <c r="CY375" s="169"/>
      <c r="CZ375" s="169"/>
      <c r="DA375" s="169"/>
      <c r="DB375" s="169"/>
      <c r="DC375" s="169"/>
      <c r="DD375" s="169"/>
      <c r="DE375" s="169"/>
      <c r="DF375" s="169"/>
      <c r="DG375" s="169"/>
      <c r="DH375" s="169"/>
      <c r="DI375" s="169"/>
      <c r="DJ375" s="169"/>
      <c r="DK375" s="169"/>
      <c r="DL375" s="169"/>
      <c r="DM375" s="169"/>
      <c r="DN375" s="169"/>
      <c r="DO375" s="169"/>
      <c r="DP375" s="169"/>
      <c r="DQ375" s="169"/>
      <c r="DR375" s="169"/>
      <c r="DS375" s="169"/>
      <c r="DT375" s="169"/>
      <c r="DU375" s="169"/>
      <c r="DV375" s="169"/>
      <c r="DW375" s="169"/>
      <c r="DX375" s="169"/>
      <c r="DY375" s="169"/>
      <c r="DZ375" s="169"/>
      <c r="EA375" s="169"/>
      <c r="EB375" s="169"/>
      <c r="EC375" s="169"/>
      <c r="ED375" s="169"/>
      <c r="EE375" s="169"/>
      <c r="EF375" s="169"/>
      <c r="EG375" s="169"/>
      <c r="EH375" s="169"/>
      <c r="EI375" s="169"/>
      <c r="EJ375" s="169"/>
      <c r="EK375" s="169"/>
      <c r="EL375" s="169"/>
      <c r="EM375" s="169"/>
      <c r="EN375" s="169"/>
    </row>
    <row r="376" spans="3:144" x14ac:dyDescent="0.2">
      <c r="C376" s="169"/>
      <c r="D376" s="169"/>
      <c r="E376" s="169"/>
      <c r="F376" s="169"/>
      <c r="G376" s="169"/>
      <c r="H376" s="169"/>
      <c r="I376" s="169"/>
      <c r="J376" s="169"/>
      <c r="K376" s="169"/>
      <c r="L376" s="169"/>
      <c r="M376" s="169"/>
      <c r="N376" s="169"/>
      <c r="O376" s="169"/>
      <c r="P376" s="169"/>
      <c r="Q376" s="169"/>
      <c r="R376" s="169"/>
      <c r="S376" s="169"/>
      <c r="T376" s="169"/>
      <c r="U376" s="169"/>
      <c r="V376" s="169"/>
      <c r="W376" s="169"/>
      <c r="X376" s="169"/>
      <c r="Y376" s="169"/>
      <c r="Z376" s="169"/>
      <c r="AA376" s="169"/>
      <c r="AB376" s="169"/>
      <c r="AC376" s="169"/>
      <c r="AD376" s="169"/>
      <c r="AE376" s="169"/>
      <c r="AF376" s="169"/>
      <c r="AG376" s="169"/>
      <c r="AH376" s="169"/>
      <c r="AI376" s="169"/>
      <c r="AJ376" s="169"/>
      <c r="AK376" s="169"/>
      <c r="AL376" s="169"/>
      <c r="AM376" s="169"/>
      <c r="AN376" s="169"/>
      <c r="AO376" s="169"/>
      <c r="AP376" s="169"/>
      <c r="AQ376" s="169"/>
      <c r="AR376" s="169"/>
      <c r="AS376" s="169"/>
      <c r="AT376" s="169"/>
      <c r="AU376" s="169"/>
      <c r="AV376" s="169"/>
      <c r="AW376" s="169"/>
      <c r="AX376" s="169"/>
      <c r="AY376" s="169"/>
      <c r="AZ376" s="169"/>
      <c r="BA376" s="169"/>
      <c r="BB376" s="169"/>
      <c r="BC376" s="169"/>
      <c r="BD376" s="169"/>
      <c r="BE376" s="169"/>
      <c r="BF376" s="169"/>
      <c r="BG376" s="169"/>
      <c r="BH376" s="169"/>
      <c r="BI376" s="169"/>
      <c r="BJ376" s="169"/>
      <c r="BK376" s="169"/>
      <c r="BL376" s="169"/>
      <c r="BM376" s="169"/>
      <c r="BN376" s="169"/>
      <c r="BO376" s="169"/>
      <c r="BP376" s="169"/>
      <c r="BQ376" s="169"/>
      <c r="BR376" s="169"/>
      <c r="BS376" s="169"/>
      <c r="BT376" s="169"/>
      <c r="BU376" s="169"/>
      <c r="BV376" s="169"/>
      <c r="BW376" s="169"/>
      <c r="BX376" s="169"/>
      <c r="BY376" s="169"/>
      <c r="BZ376" s="169"/>
      <c r="CA376" s="169"/>
      <c r="CB376" s="169"/>
      <c r="CC376" s="169"/>
      <c r="CD376" s="169"/>
      <c r="CE376" s="169"/>
      <c r="CF376" s="169"/>
      <c r="CG376" s="169"/>
      <c r="CH376" s="169"/>
      <c r="CI376" s="169"/>
      <c r="CJ376" s="169"/>
      <c r="CK376" s="169"/>
      <c r="CL376" s="169"/>
      <c r="CM376" s="169"/>
      <c r="CN376" s="169"/>
      <c r="CO376" s="169"/>
      <c r="CP376" s="169"/>
      <c r="CQ376" s="169"/>
      <c r="CR376" s="169"/>
      <c r="CS376" s="169"/>
      <c r="CT376" s="169"/>
      <c r="CU376" s="169"/>
      <c r="CV376" s="169"/>
      <c r="CW376" s="169"/>
      <c r="CX376" s="169"/>
      <c r="CY376" s="169"/>
      <c r="CZ376" s="169"/>
      <c r="DA376" s="169"/>
      <c r="DB376" s="169"/>
      <c r="DC376" s="169"/>
      <c r="DD376" s="169"/>
      <c r="DE376" s="169"/>
      <c r="DF376" s="169"/>
      <c r="DG376" s="169"/>
      <c r="DH376" s="169"/>
      <c r="DI376" s="169"/>
      <c r="DJ376" s="169"/>
      <c r="DK376" s="169"/>
      <c r="DL376" s="169"/>
      <c r="DM376" s="169"/>
      <c r="DN376" s="169"/>
      <c r="DO376" s="169"/>
      <c r="DP376" s="169"/>
      <c r="DQ376" s="169"/>
      <c r="DR376" s="169"/>
      <c r="DS376" s="169"/>
      <c r="DT376" s="169"/>
      <c r="DU376" s="169"/>
      <c r="DV376" s="169"/>
      <c r="DW376" s="169"/>
      <c r="DX376" s="169"/>
      <c r="DY376" s="169"/>
      <c r="DZ376" s="169"/>
      <c r="EA376" s="169"/>
      <c r="EB376" s="169"/>
      <c r="EC376" s="169"/>
      <c r="ED376" s="169"/>
      <c r="EE376" s="169"/>
      <c r="EF376" s="169"/>
      <c r="EG376" s="169"/>
      <c r="EH376" s="169"/>
      <c r="EI376" s="169"/>
      <c r="EJ376" s="169"/>
      <c r="EK376" s="169"/>
      <c r="EL376" s="169"/>
      <c r="EM376" s="169"/>
      <c r="EN376" s="169"/>
    </row>
    <row r="377" spans="3:144" x14ac:dyDescent="0.2">
      <c r="C377" s="169"/>
      <c r="D377" s="169"/>
      <c r="E377" s="169"/>
      <c r="F377" s="169"/>
      <c r="G377" s="169"/>
      <c r="H377" s="169"/>
      <c r="I377" s="169"/>
      <c r="J377" s="169"/>
      <c r="K377" s="169"/>
      <c r="L377" s="169"/>
      <c r="M377" s="169"/>
      <c r="N377" s="169"/>
      <c r="O377" s="169"/>
      <c r="P377" s="169"/>
      <c r="Q377" s="169"/>
      <c r="R377" s="169"/>
      <c r="S377" s="169"/>
      <c r="T377" s="169"/>
      <c r="U377" s="169"/>
      <c r="V377" s="169"/>
      <c r="W377" s="169"/>
      <c r="X377" s="169"/>
      <c r="Y377" s="169"/>
      <c r="Z377" s="169"/>
      <c r="AA377" s="169"/>
      <c r="AB377" s="169"/>
      <c r="AC377" s="169"/>
      <c r="AD377" s="169"/>
      <c r="AE377" s="169"/>
      <c r="AF377" s="169"/>
      <c r="AG377" s="169"/>
      <c r="AH377" s="169"/>
      <c r="AI377" s="169"/>
      <c r="AJ377" s="169"/>
      <c r="AK377" s="169"/>
      <c r="AL377" s="169"/>
      <c r="AM377" s="169"/>
      <c r="AN377" s="169"/>
      <c r="AO377" s="169"/>
      <c r="AP377" s="169"/>
      <c r="AQ377" s="169"/>
      <c r="AR377" s="169"/>
      <c r="AS377" s="169"/>
      <c r="AT377" s="169"/>
      <c r="AU377" s="169"/>
      <c r="AV377" s="169"/>
      <c r="AW377" s="169"/>
      <c r="AX377" s="169"/>
      <c r="AY377" s="169"/>
      <c r="AZ377" s="169"/>
      <c r="BA377" s="169"/>
      <c r="BB377" s="169"/>
      <c r="BC377" s="169"/>
      <c r="BD377" s="169"/>
      <c r="BE377" s="169"/>
      <c r="BF377" s="169"/>
      <c r="BG377" s="169"/>
      <c r="BH377" s="169"/>
      <c r="BI377" s="169"/>
      <c r="BJ377" s="169"/>
      <c r="BK377" s="169"/>
      <c r="BL377" s="169"/>
      <c r="BM377" s="169"/>
      <c r="BN377" s="169"/>
      <c r="BO377" s="169"/>
      <c r="BP377" s="169"/>
      <c r="BQ377" s="169"/>
      <c r="BR377" s="169"/>
      <c r="BS377" s="169"/>
      <c r="BT377" s="169"/>
      <c r="BU377" s="169"/>
      <c r="BV377" s="169"/>
      <c r="BW377" s="169"/>
      <c r="BX377" s="169"/>
      <c r="BY377" s="169"/>
      <c r="BZ377" s="169"/>
      <c r="CA377" s="169"/>
      <c r="CB377" s="169"/>
      <c r="CC377" s="169"/>
      <c r="CD377" s="169"/>
      <c r="CE377" s="169"/>
      <c r="CF377" s="169"/>
      <c r="CG377" s="169"/>
      <c r="CH377" s="169"/>
      <c r="CI377" s="169"/>
      <c r="CJ377" s="169"/>
      <c r="CK377" s="169"/>
      <c r="CL377" s="169"/>
      <c r="CM377" s="169"/>
      <c r="CN377" s="169"/>
      <c r="CO377" s="169"/>
      <c r="CP377" s="169"/>
      <c r="CQ377" s="169"/>
      <c r="CR377" s="169"/>
      <c r="CS377" s="169"/>
      <c r="CT377" s="169"/>
      <c r="CU377" s="169"/>
      <c r="CV377" s="169"/>
      <c r="CW377" s="169"/>
      <c r="CX377" s="169"/>
      <c r="CY377" s="169"/>
      <c r="CZ377" s="169"/>
      <c r="DA377" s="169"/>
      <c r="DB377" s="169"/>
      <c r="DC377" s="169"/>
      <c r="DD377" s="169"/>
      <c r="DE377" s="169"/>
      <c r="DF377" s="169"/>
      <c r="DG377" s="169"/>
      <c r="DH377" s="169"/>
      <c r="DI377" s="169"/>
      <c r="DJ377" s="169"/>
      <c r="DK377" s="169"/>
      <c r="DL377" s="169"/>
      <c r="DM377" s="169"/>
      <c r="DN377" s="169"/>
      <c r="DO377" s="169"/>
      <c r="DP377" s="169"/>
      <c r="DQ377" s="169"/>
      <c r="DR377" s="169"/>
      <c r="DS377" s="169"/>
      <c r="DT377" s="169"/>
      <c r="DU377" s="169"/>
      <c r="DV377" s="169"/>
      <c r="DW377" s="169"/>
      <c r="DX377" s="169"/>
      <c r="DY377" s="169"/>
      <c r="DZ377" s="169"/>
      <c r="EA377" s="169"/>
      <c r="EB377" s="169"/>
      <c r="EC377" s="169"/>
      <c r="ED377" s="169"/>
      <c r="EE377" s="169"/>
      <c r="EF377" s="169"/>
      <c r="EG377" s="169"/>
      <c r="EH377" s="169"/>
      <c r="EI377" s="169"/>
      <c r="EJ377" s="169"/>
      <c r="EK377" s="169"/>
      <c r="EL377" s="169"/>
      <c r="EM377" s="169"/>
      <c r="EN377" s="169"/>
    </row>
    <row r="378" spans="3:144" x14ac:dyDescent="0.2">
      <c r="C378" s="169"/>
      <c r="D378" s="169"/>
      <c r="E378" s="169"/>
      <c r="F378" s="169"/>
      <c r="G378" s="169"/>
      <c r="H378" s="169"/>
      <c r="I378" s="169"/>
      <c r="J378" s="169"/>
      <c r="K378" s="169"/>
      <c r="L378" s="169"/>
      <c r="M378" s="169"/>
      <c r="N378" s="169"/>
      <c r="O378" s="169"/>
      <c r="P378" s="169"/>
      <c r="Q378" s="169"/>
      <c r="R378" s="169"/>
      <c r="S378" s="169"/>
      <c r="T378" s="169"/>
      <c r="U378" s="169"/>
      <c r="V378" s="169"/>
      <c r="W378" s="169"/>
      <c r="X378" s="169"/>
      <c r="Y378" s="169"/>
      <c r="Z378" s="169"/>
      <c r="AA378" s="169"/>
      <c r="AB378" s="169"/>
      <c r="AC378" s="169"/>
      <c r="AD378" s="169"/>
      <c r="AE378" s="169"/>
      <c r="AF378" s="169"/>
      <c r="AG378" s="169"/>
      <c r="AH378" s="169"/>
      <c r="AI378" s="169"/>
      <c r="AJ378" s="169"/>
      <c r="AK378" s="169"/>
      <c r="AL378" s="169"/>
      <c r="AM378" s="169"/>
      <c r="AN378" s="169"/>
      <c r="AO378" s="169"/>
      <c r="AP378" s="169"/>
      <c r="AQ378" s="169"/>
      <c r="AR378" s="169"/>
      <c r="AS378" s="169"/>
      <c r="AT378" s="169"/>
      <c r="AU378" s="169"/>
      <c r="AV378" s="169"/>
      <c r="AW378" s="169"/>
      <c r="AX378" s="169"/>
      <c r="AY378" s="169"/>
      <c r="AZ378" s="169"/>
      <c r="BA378" s="169"/>
      <c r="BB378" s="169"/>
      <c r="BC378" s="169"/>
      <c r="BD378" s="169"/>
      <c r="BE378" s="169"/>
      <c r="BF378" s="169"/>
      <c r="BG378" s="169"/>
      <c r="BH378" s="169"/>
      <c r="BI378" s="169"/>
      <c r="BJ378" s="169"/>
      <c r="BK378" s="169"/>
      <c r="BL378" s="169"/>
      <c r="BM378" s="169"/>
      <c r="BN378" s="169"/>
      <c r="BO378" s="169"/>
      <c r="BP378" s="169"/>
      <c r="BQ378" s="169"/>
      <c r="BR378" s="169"/>
      <c r="BS378" s="169"/>
      <c r="BT378" s="169"/>
      <c r="BU378" s="169"/>
      <c r="BV378" s="169"/>
      <c r="BW378" s="169"/>
      <c r="BX378" s="169"/>
      <c r="BY378" s="169"/>
      <c r="BZ378" s="169"/>
      <c r="CA378" s="169"/>
      <c r="CB378" s="169"/>
      <c r="CC378" s="169"/>
      <c r="CD378" s="169"/>
      <c r="CE378" s="169"/>
      <c r="CF378" s="169"/>
      <c r="CG378" s="169"/>
      <c r="CH378" s="169"/>
      <c r="CI378" s="169"/>
      <c r="CJ378" s="169"/>
      <c r="CK378" s="169"/>
      <c r="CL378" s="169"/>
      <c r="CM378" s="169"/>
      <c r="CN378" s="169"/>
      <c r="CO378" s="169"/>
      <c r="CP378" s="169"/>
      <c r="CQ378" s="169"/>
      <c r="CR378" s="169"/>
      <c r="CS378" s="169"/>
      <c r="CT378" s="169"/>
      <c r="CU378" s="169"/>
      <c r="CV378" s="169"/>
      <c r="CW378" s="169"/>
      <c r="CX378" s="169"/>
      <c r="CY378" s="169"/>
      <c r="CZ378" s="169"/>
      <c r="DA378" s="169"/>
      <c r="DB378" s="169"/>
      <c r="DC378" s="169"/>
      <c r="DD378" s="169"/>
      <c r="DE378" s="169"/>
      <c r="DF378" s="169"/>
      <c r="DG378" s="169"/>
      <c r="DH378" s="169"/>
      <c r="DI378" s="169"/>
      <c r="DJ378" s="169"/>
      <c r="DK378" s="169"/>
      <c r="DL378" s="169"/>
      <c r="DM378" s="169"/>
      <c r="DN378" s="169"/>
      <c r="DO378" s="169"/>
      <c r="DP378" s="169"/>
      <c r="DQ378" s="169"/>
      <c r="DR378" s="169"/>
      <c r="DS378" s="169"/>
      <c r="DT378" s="169"/>
      <c r="DU378" s="169"/>
      <c r="DV378" s="169"/>
      <c r="DW378" s="169"/>
      <c r="DX378" s="169"/>
      <c r="DY378" s="169"/>
      <c r="DZ378" s="169"/>
      <c r="EA378" s="169"/>
      <c r="EB378" s="169"/>
      <c r="EC378" s="169"/>
      <c r="ED378" s="169"/>
      <c r="EE378" s="169"/>
      <c r="EF378" s="169"/>
      <c r="EG378" s="169"/>
      <c r="EH378" s="169"/>
      <c r="EI378" s="169"/>
      <c r="EJ378" s="169"/>
      <c r="EK378" s="169"/>
      <c r="EL378" s="169"/>
      <c r="EM378" s="169"/>
      <c r="EN378" s="169"/>
    </row>
    <row r="379" spans="3:144" x14ac:dyDescent="0.2">
      <c r="C379" s="169"/>
      <c r="D379" s="169"/>
      <c r="E379" s="169"/>
      <c r="F379" s="169"/>
      <c r="G379" s="169"/>
      <c r="H379" s="169"/>
      <c r="I379" s="169"/>
      <c r="J379" s="169"/>
      <c r="K379" s="169"/>
      <c r="L379" s="169"/>
      <c r="M379" s="169"/>
      <c r="N379" s="169"/>
      <c r="O379" s="169"/>
      <c r="P379" s="169"/>
      <c r="Q379" s="169"/>
      <c r="R379" s="169"/>
      <c r="S379" s="169"/>
      <c r="T379" s="169"/>
      <c r="U379" s="169"/>
      <c r="V379" s="169"/>
      <c r="W379" s="169"/>
      <c r="X379" s="169"/>
      <c r="Y379" s="169"/>
      <c r="Z379" s="169"/>
      <c r="AA379" s="169"/>
      <c r="AB379" s="169"/>
      <c r="AC379" s="169"/>
      <c r="AD379" s="169"/>
      <c r="AE379" s="169"/>
      <c r="AF379" s="169"/>
      <c r="AG379" s="169"/>
      <c r="AH379" s="169"/>
      <c r="AI379" s="169"/>
      <c r="AJ379" s="169"/>
      <c r="AK379" s="169"/>
      <c r="AL379" s="169"/>
      <c r="AM379" s="169"/>
      <c r="AN379" s="169"/>
      <c r="AO379" s="169"/>
      <c r="AP379" s="169"/>
      <c r="AQ379" s="169"/>
      <c r="AR379" s="169"/>
      <c r="AS379" s="169"/>
      <c r="AT379" s="169"/>
      <c r="AU379" s="169"/>
      <c r="AV379" s="169"/>
      <c r="AW379" s="169"/>
      <c r="AX379" s="169"/>
      <c r="AY379" s="169"/>
      <c r="AZ379" s="169"/>
      <c r="BA379" s="169"/>
      <c r="BB379" s="169"/>
      <c r="BC379" s="169"/>
      <c r="BD379" s="169"/>
      <c r="BE379" s="169"/>
      <c r="BF379" s="169"/>
      <c r="BG379" s="169"/>
      <c r="BH379" s="169"/>
      <c r="BI379" s="169"/>
      <c r="BJ379" s="169"/>
      <c r="BK379" s="169"/>
      <c r="BL379" s="169"/>
      <c r="BM379" s="169"/>
      <c r="BN379" s="169"/>
      <c r="BO379" s="169"/>
      <c r="BP379" s="169"/>
      <c r="BQ379" s="169"/>
      <c r="BR379" s="169"/>
      <c r="BS379" s="169"/>
      <c r="BT379" s="169"/>
      <c r="BU379" s="169"/>
      <c r="BV379" s="169"/>
      <c r="BW379" s="169"/>
      <c r="BX379" s="169"/>
      <c r="BY379" s="169"/>
      <c r="BZ379" s="169"/>
      <c r="CA379" s="169"/>
      <c r="CB379" s="169"/>
      <c r="CC379" s="169"/>
      <c r="CD379" s="169"/>
      <c r="CE379" s="169"/>
      <c r="CF379" s="169"/>
      <c r="CG379" s="169"/>
      <c r="CH379" s="169"/>
      <c r="CI379" s="169"/>
      <c r="CJ379" s="169"/>
      <c r="CK379" s="169"/>
      <c r="CL379" s="169"/>
      <c r="CM379" s="169"/>
      <c r="CN379" s="169"/>
      <c r="CO379" s="169"/>
      <c r="CP379" s="169"/>
      <c r="CQ379" s="169"/>
      <c r="CR379" s="169"/>
      <c r="CS379" s="169"/>
      <c r="CT379" s="169"/>
      <c r="CU379" s="169"/>
      <c r="CV379" s="169"/>
      <c r="CW379" s="169"/>
      <c r="CX379" s="169"/>
      <c r="CY379" s="169"/>
      <c r="CZ379" s="169"/>
      <c r="DA379" s="169"/>
      <c r="DB379" s="169"/>
      <c r="DC379" s="169"/>
      <c r="DD379" s="169"/>
      <c r="DE379" s="169"/>
      <c r="DF379" s="169"/>
      <c r="DG379" s="169"/>
      <c r="DH379" s="169"/>
      <c r="DI379" s="169"/>
      <c r="DJ379" s="169"/>
      <c r="DK379" s="169"/>
      <c r="DL379" s="169"/>
      <c r="DM379" s="169"/>
      <c r="DN379" s="169"/>
      <c r="DO379" s="169"/>
      <c r="DP379" s="169"/>
      <c r="DQ379" s="169"/>
      <c r="DR379" s="169"/>
      <c r="DS379" s="169"/>
      <c r="DT379" s="169"/>
      <c r="DU379" s="169"/>
      <c r="DV379" s="169"/>
      <c r="DW379" s="169"/>
      <c r="DX379" s="169"/>
      <c r="DY379" s="169"/>
      <c r="DZ379" s="169"/>
      <c r="EA379" s="169"/>
      <c r="EB379" s="169"/>
      <c r="EC379" s="169"/>
      <c r="ED379" s="169"/>
      <c r="EE379" s="169"/>
      <c r="EF379" s="169"/>
      <c r="EG379" s="169"/>
      <c r="EH379" s="169"/>
      <c r="EI379" s="169"/>
      <c r="EJ379" s="169"/>
      <c r="EK379" s="169"/>
      <c r="EL379" s="169"/>
      <c r="EM379" s="169"/>
      <c r="EN379" s="169"/>
    </row>
    <row r="380" spans="3:144" x14ac:dyDescent="0.2">
      <c r="C380" s="169"/>
      <c r="D380" s="169"/>
      <c r="E380" s="169"/>
      <c r="F380" s="169"/>
      <c r="G380" s="169"/>
      <c r="H380" s="169"/>
      <c r="I380" s="169"/>
      <c r="J380" s="169"/>
      <c r="K380" s="169"/>
      <c r="L380" s="169"/>
      <c r="M380" s="169"/>
      <c r="N380" s="169"/>
      <c r="O380" s="169"/>
      <c r="P380" s="169"/>
      <c r="Q380" s="169"/>
      <c r="R380" s="169"/>
      <c r="S380" s="169"/>
      <c r="T380" s="169"/>
      <c r="U380" s="169"/>
      <c r="V380" s="169"/>
      <c r="W380" s="169"/>
      <c r="X380" s="169"/>
      <c r="Y380" s="169"/>
      <c r="Z380" s="169"/>
      <c r="AA380" s="169"/>
      <c r="AB380" s="169"/>
      <c r="AC380" s="169"/>
      <c r="AD380" s="169"/>
      <c r="AE380" s="169"/>
      <c r="AF380" s="169"/>
      <c r="AG380" s="169"/>
      <c r="AH380" s="169"/>
      <c r="AI380" s="169"/>
      <c r="AJ380" s="169"/>
      <c r="AK380" s="169"/>
      <c r="AL380" s="169"/>
      <c r="AM380" s="169"/>
      <c r="AN380" s="169"/>
      <c r="AO380" s="169"/>
      <c r="AP380" s="169"/>
      <c r="AQ380" s="169"/>
      <c r="AR380" s="169"/>
      <c r="AS380" s="169"/>
      <c r="AT380" s="169"/>
      <c r="AU380" s="169"/>
      <c r="AV380" s="169"/>
      <c r="AW380" s="169"/>
      <c r="AX380" s="169"/>
      <c r="AY380" s="169"/>
      <c r="AZ380" s="169"/>
      <c r="BA380" s="169"/>
      <c r="BB380" s="169"/>
      <c r="BC380" s="169"/>
      <c r="BD380" s="169"/>
      <c r="BE380" s="169"/>
      <c r="BF380" s="169"/>
      <c r="BG380" s="169"/>
      <c r="BH380" s="169"/>
      <c r="BI380" s="169"/>
      <c r="BJ380" s="169"/>
      <c r="BK380" s="169"/>
      <c r="BL380" s="169"/>
      <c r="BM380" s="169"/>
      <c r="BN380" s="169"/>
      <c r="BO380" s="169"/>
      <c r="BP380" s="169"/>
      <c r="BQ380" s="169"/>
      <c r="BR380" s="169"/>
      <c r="BS380" s="169"/>
      <c r="BT380" s="169"/>
      <c r="BU380" s="169"/>
      <c r="BV380" s="169"/>
      <c r="BW380" s="169"/>
      <c r="BX380" s="169"/>
      <c r="BY380" s="169"/>
      <c r="BZ380" s="169"/>
      <c r="CA380" s="169"/>
      <c r="CB380" s="169"/>
      <c r="CC380" s="169"/>
      <c r="CD380" s="169"/>
      <c r="CE380" s="169"/>
      <c r="CF380" s="169"/>
      <c r="CG380" s="169"/>
      <c r="CH380" s="169"/>
      <c r="CI380" s="169"/>
      <c r="CJ380" s="169"/>
      <c r="CK380" s="169"/>
      <c r="CL380" s="169"/>
      <c r="CM380" s="169"/>
      <c r="CN380" s="169"/>
      <c r="CO380" s="169"/>
      <c r="CP380" s="169"/>
      <c r="CQ380" s="169"/>
      <c r="CR380" s="169"/>
      <c r="CS380" s="169"/>
      <c r="CT380" s="169"/>
      <c r="CU380" s="169"/>
      <c r="CV380" s="169"/>
      <c r="CW380" s="169"/>
      <c r="CX380" s="169"/>
      <c r="CY380" s="169"/>
      <c r="CZ380" s="169"/>
      <c r="DA380" s="169"/>
      <c r="DB380" s="169"/>
      <c r="DC380" s="169"/>
      <c r="DD380" s="169"/>
      <c r="DE380" s="169"/>
      <c r="DF380" s="169"/>
      <c r="DG380" s="169"/>
      <c r="DH380" s="169"/>
      <c r="DI380" s="169"/>
      <c r="DJ380" s="169"/>
      <c r="DK380" s="169"/>
      <c r="DL380" s="169"/>
      <c r="DM380" s="169"/>
      <c r="DN380" s="169"/>
      <c r="DO380" s="169"/>
      <c r="DP380" s="169"/>
      <c r="DQ380" s="169"/>
      <c r="DR380" s="169"/>
      <c r="DS380" s="169"/>
      <c r="DT380" s="169"/>
      <c r="DU380" s="169"/>
      <c r="DV380" s="169"/>
      <c r="DW380" s="169"/>
      <c r="DX380" s="169"/>
      <c r="DY380" s="169"/>
      <c r="DZ380" s="169"/>
      <c r="EA380" s="169"/>
      <c r="EB380" s="169"/>
      <c r="EC380" s="169"/>
      <c r="ED380" s="169"/>
      <c r="EE380" s="169"/>
      <c r="EF380" s="169"/>
      <c r="EG380" s="169"/>
      <c r="EH380" s="169"/>
      <c r="EI380" s="169"/>
      <c r="EJ380" s="169"/>
      <c r="EK380" s="169"/>
      <c r="EL380" s="169"/>
      <c r="EM380" s="169"/>
      <c r="EN380" s="169"/>
    </row>
    <row r="381" spans="3:144" x14ac:dyDescent="0.2">
      <c r="C381" s="169"/>
      <c r="D381" s="169"/>
      <c r="E381" s="169"/>
      <c r="F381" s="169"/>
      <c r="G381" s="169"/>
      <c r="H381" s="169"/>
      <c r="I381" s="169"/>
      <c r="J381" s="169"/>
      <c r="K381" s="169"/>
      <c r="L381" s="169"/>
      <c r="M381" s="169"/>
      <c r="N381" s="169"/>
      <c r="O381" s="169"/>
      <c r="P381" s="169"/>
      <c r="Q381" s="169"/>
      <c r="R381" s="169"/>
      <c r="S381" s="169"/>
      <c r="T381" s="169"/>
      <c r="U381" s="169"/>
      <c r="V381" s="169"/>
      <c r="W381" s="169"/>
      <c r="X381" s="169"/>
      <c r="Y381" s="169"/>
      <c r="Z381" s="169"/>
      <c r="AA381" s="169"/>
      <c r="AB381" s="169"/>
      <c r="AC381" s="169"/>
      <c r="AD381" s="169"/>
      <c r="AE381" s="169"/>
      <c r="AF381" s="169"/>
      <c r="AG381" s="169"/>
      <c r="AH381" s="169"/>
      <c r="AI381" s="169"/>
      <c r="AJ381" s="169"/>
      <c r="AK381" s="169"/>
      <c r="AL381" s="169"/>
      <c r="AM381" s="169"/>
      <c r="AN381" s="169"/>
      <c r="AO381" s="169"/>
      <c r="AP381" s="169"/>
      <c r="AQ381" s="169"/>
      <c r="AR381" s="169"/>
      <c r="AS381" s="169"/>
      <c r="AT381" s="169"/>
      <c r="AU381" s="169"/>
      <c r="AV381" s="169"/>
      <c r="AW381" s="169"/>
      <c r="AX381" s="169"/>
      <c r="AY381" s="169"/>
      <c r="AZ381" s="169"/>
      <c r="BA381" s="169"/>
      <c r="BB381" s="169"/>
      <c r="BC381" s="169"/>
      <c r="BD381" s="169"/>
      <c r="BE381" s="169"/>
      <c r="BF381" s="169"/>
      <c r="BG381" s="169"/>
      <c r="BH381" s="169"/>
      <c r="BI381" s="169"/>
      <c r="BJ381" s="169"/>
      <c r="BK381" s="169"/>
      <c r="BL381" s="169"/>
      <c r="BM381" s="169"/>
      <c r="BN381" s="169"/>
      <c r="BO381" s="169"/>
      <c r="BP381" s="169"/>
      <c r="BQ381" s="169"/>
      <c r="BR381" s="169"/>
      <c r="BS381" s="169"/>
      <c r="BT381" s="169"/>
      <c r="BU381" s="169"/>
      <c r="BV381" s="169"/>
      <c r="BW381" s="169"/>
      <c r="BX381" s="169"/>
      <c r="BY381" s="169"/>
      <c r="BZ381" s="169"/>
      <c r="CA381" s="169"/>
      <c r="CB381" s="169"/>
      <c r="CC381" s="169"/>
      <c r="CD381" s="169"/>
      <c r="CE381" s="169"/>
      <c r="CF381" s="169"/>
      <c r="CG381" s="169"/>
      <c r="CH381" s="169"/>
      <c r="CI381" s="169"/>
      <c r="CJ381" s="169"/>
      <c r="CK381" s="169"/>
      <c r="CL381" s="169"/>
      <c r="CM381" s="169"/>
      <c r="CN381" s="169"/>
      <c r="CO381" s="169"/>
      <c r="CP381" s="169"/>
      <c r="CQ381" s="169"/>
      <c r="CR381" s="169"/>
      <c r="CS381" s="169"/>
      <c r="CT381" s="169"/>
      <c r="CU381" s="169"/>
      <c r="CV381" s="169"/>
      <c r="CW381" s="169"/>
      <c r="CX381" s="169"/>
      <c r="CY381" s="169"/>
      <c r="CZ381" s="169"/>
      <c r="DA381" s="169"/>
      <c r="DB381" s="169"/>
      <c r="DC381" s="169"/>
      <c r="DD381" s="169"/>
      <c r="DE381" s="169"/>
      <c r="DF381" s="169"/>
      <c r="DG381" s="169"/>
      <c r="DH381" s="169"/>
      <c r="DI381" s="169"/>
      <c r="DJ381" s="169"/>
      <c r="DK381" s="169"/>
      <c r="DL381" s="169"/>
      <c r="DM381" s="169"/>
      <c r="DN381" s="169"/>
      <c r="DO381" s="169"/>
      <c r="DP381" s="169"/>
      <c r="DQ381" s="169"/>
      <c r="DR381" s="169"/>
      <c r="DS381" s="169"/>
      <c r="DT381" s="169"/>
      <c r="DU381" s="169"/>
      <c r="DV381" s="169"/>
      <c r="DW381" s="169"/>
      <c r="DX381" s="169"/>
      <c r="DY381" s="169"/>
      <c r="DZ381" s="169"/>
      <c r="EA381" s="169"/>
      <c r="EB381" s="169"/>
      <c r="EC381" s="169"/>
      <c r="ED381" s="169"/>
      <c r="EE381" s="169"/>
      <c r="EF381" s="169"/>
      <c r="EG381" s="169"/>
      <c r="EH381" s="169"/>
      <c r="EI381" s="169"/>
      <c r="EJ381" s="169"/>
      <c r="EK381" s="169"/>
      <c r="EL381" s="169"/>
      <c r="EM381" s="169"/>
      <c r="EN381" s="169"/>
    </row>
    <row r="382" spans="3:144" x14ac:dyDescent="0.2">
      <c r="C382" s="169"/>
      <c r="D382" s="169"/>
      <c r="E382" s="169"/>
      <c r="F382" s="169"/>
      <c r="G382" s="169"/>
      <c r="H382" s="169"/>
      <c r="I382" s="169"/>
      <c r="J382" s="169"/>
      <c r="K382" s="169"/>
      <c r="L382" s="169"/>
      <c r="M382" s="169"/>
      <c r="N382" s="169"/>
      <c r="O382" s="169"/>
      <c r="P382" s="169"/>
      <c r="Q382" s="169"/>
      <c r="R382" s="169"/>
      <c r="S382" s="169"/>
      <c r="T382" s="169"/>
      <c r="U382" s="169"/>
      <c r="V382" s="169"/>
      <c r="W382" s="169"/>
      <c r="X382" s="169"/>
      <c r="Y382" s="169"/>
      <c r="Z382" s="169"/>
      <c r="AA382" s="169"/>
      <c r="AB382" s="169"/>
      <c r="AC382" s="169"/>
      <c r="AD382" s="169"/>
      <c r="AE382" s="169"/>
      <c r="AF382" s="169"/>
      <c r="AG382" s="169"/>
      <c r="AH382" s="169"/>
      <c r="AI382" s="169"/>
      <c r="AJ382" s="169"/>
      <c r="AK382" s="169"/>
      <c r="AL382" s="169"/>
      <c r="AM382" s="169"/>
      <c r="AN382" s="169"/>
      <c r="AO382" s="169"/>
      <c r="AP382" s="169"/>
      <c r="AQ382" s="169"/>
      <c r="AR382" s="169"/>
      <c r="AS382" s="169"/>
      <c r="AT382" s="169"/>
      <c r="AU382" s="169"/>
      <c r="AV382" s="169"/>
      <c r="AW382" s="169"/>
      <c r="AX382" s="169"/>
      <c r="AY382" s="169"/>
      <c r="AZ382" s="169"/>
      <c r="BA382" s="169"/>
      <c r="BB382" s="169"/>
      <c r="BC382" s="169"/>
      <c r="BD382" s="169"/>
      <c r="BE382" s="169"/>
      <c r="BF382" s="169"/>
      <c r="BG382" s="169"/>
      <c r="BH382" s="169"/>
      <c r="BI382" s="169"/>
      <c r="BJ382" s="169"/>
      <c r="BK382" s="169"/>
      <c r="BL382" s="169"/>
      <c r="BM382" s="169"/>
      <c r="BN382" s="169"/>
      <c r="BO382" s="169"/>
      <c r="BP382" s="169"/>
      <c r="BQ382" s="169"/>
      <c r="BR382" s="169"/>
      <c r="BS382" s="169"/>
      <c r="BT382" s="169"/>
      <c r="BU382" s="169"/>
      <c r="BV382" s="169"/>
      <c r="BW382" s="169"/>
      <c r="BX382" s="169"/>
      <c r="BY382" s="169"/>
      <c r="BZ382" s="169"/>
      <c r="CA382" s="169"/>
      <c r="CB382" s="169"/>
      <c r="CC382" s="169"/>
      <c r="CD382" s="169"/>
      <c r="CE382" s="169"/>
      <c r="CF382" s="169"/>
      <c r="CG382" s="169"/>
      <c r="CH382" s="169"/>
      <c r="CI382" s="169"/>
      <c r="CJ382" s="169"/>
      <c r="CK382" s="169"/>
      <c r="CL382" s="169"/>
      <c r="CM382" s="169"/>
      <c r="CN382" s="169"/>
      <c r="CO382" s="169"/>
      <c r="CP382" s="169"/>
      <c r="CQ382" s="169"/>
      <c r="CR382" s="169"/>
      <c r="CS382" s="169"/>
      <c r="CT382" s="169"/>
      <c r="CU382" s="169"/>
      <c r="CV382" s="169"/>
      <c r="CW382" s="169"/>
      <c r="CX382" s="169"/>
      <c r="CY382" s="169"/>
      <c r="CZ382" s="169"/>
      <c r="DA382" s="169"/>
      <c r="DB382" s="169"/>
      <c r="DC382" s="169"/>
      <c r="DD382" s="169"/>
      <c r="DE382" s="169"/>
      <c r="DF382" s="169"/>
      <c r="DG382" s="169"/>
      <c r="DH382" s="169"/>
      <c r="DI382" s="169"/>
      <c r="DJ382" s="169"/>
      <c r="DK382" s="169"/>
      <c r="DL382" s="169"/>
      <c r="DM382" s="169"/>
      <c r="DN382" s="169"/>
      <c r="DO382" s="169"/>
      <c r="DP382" s="169"/>
      <c r="DQ382" s="169"/>
      <c r="DR382" s="169"/>
      <c r="DS382" s="169"/>
      <c r="DT382" s="169"/>
      <c r="DU382" s="169"/>
      <c r="DV382" s="169"/>
      <c r="DW382" s="169"/>
      <c r="DX382" s="169"/>
      <c r="DY382" s="169"/>
      <c r="DZ382" s="169"/>
      <c r="EA382" s="169"/>
      <c r="EB382" s="169"/>
      <c r="EC382" s="169"/>
      <c r="ED382" s="169"/>
      <c r="EE382" s="169"/>
      <c r="EF382" s="169"/>
      <c r="EG382" s="169"/>
      <c r="EH382" s="169"/>
      <c r="EI382" s="169"/>
      <c r="EJ382" s="169"/>
      <c r="EK382" s="169"/>
      <c r="EL382" s="169"/>
      <c r="EM382" s="169"/>
      <c r="EN382" s="169"/>
    </row>
    <row r="383" spans="3:144" x14ac:dyDescent="0.2">
      <c r="C383" s="169"/>
      <c r="D383" s="169"/>
      <c r="E383" s="169"/>
      <c r="F383" s="169"/>
      <c r="G383" s="169"/>
      <c r="H383" s="169"/>
      <c r="I383" s="169"/>
      <c r="J383" s="169"/>
      <c r="K383" s="169"/>
      <c r="L383" s="169"/>
      <c r="M383" s="169"/>
      <c r="N383" s="169"/>
      <c r="O383" s="169"/>
      <c r="P383" s="169"/>
      <c r="Q383" s="169"/>
      <c r="R383" s="169"/>
      <c r="S383" s="169"/>
      <c r="T383" s="169"/>
      <c r="U383" s="169"/>
      <c r="V383" s="169"/>
      <c r="W383" s="169"/>
      <c r="X383" s="169"/>
      <c r="Y383" s="169"/>
      <c r="Z383" s="169"/>
      <c r="AA383" s="169"/>
      <c r="AB383" s="169"/>
      <c r="AC383" s="169"/>
      <c r="AD383" s="169"/>
      <c r="AE383" s="169"/>
      <c r="AF383" s="169"/>
      <c r="AG383" s="169"/>
      <c r="AH383" s="169"/>
      <c r="AI383" s="169"/>
      <c r="AJ383" s="169"/>
      <c r="AK383" s="169"/>
      <c r="AL383" s="169"/>
      <c r="AM383" s="169"/>
      <c r="AN383" s="169"/>
      <c r="AO383" s="169"/>
      <c r="AP383" s="169"/>
      <c r="AQ383" s="169"/>
      <c r="AR383" s="169"/>
      <c r="AS383" s="169"/>
      <c r="AT383" s="169"/>
      <c r="AU383" s="169"/>
      <c r="AV383" s="169"/>
      <c r="AW383" s="169"/>
      <c r="AX383" s="169"/>
      <c r="AY383" s="169"/>
      <c r="AZ383" s="169"/>
      <c r="BA383" s="169"/>
      <c r="BB383" s="169"/>
      <c r="BC383" s="169"/>
      <c r="BD383" s="169"/>
      <c r="BE383" s="169"/>
      <c r="BF383" s="169"/>
      <c r="BG383" s="169"/>
      <c r="BH383" s="169"/>
      <c r="BI383" s="169"/>
      <c r="BJ383" s="169"/>
      <c r="BK383" s="169"/>
      <c r="BL383" s="169"/>
      <c r="BM383" s="169"/>
      <c r="BN383" s="169"/>
      <c r="BO383" s="169"/>
      <c r="BP383" s="169"/>
      <c r="BQ383" s="169"/>
      <c r="BR383" s="169"/>
      <c r="BS383" s="169"/>
      <c r="BT383" s="169"/>
      <c r="BU383" s="169"/>
      <c r="BV383" s="169"/>
      <c r="BW383" s="169"/>
      <c r="BX383" s="169"/>
      <c r="BY383" s="169"/>
      <c r="BZ383" s="169"/>
      <c r="CA383" s="169"/>
      <c r="CB383" s="169"/>
      <c r="CC383" s="169"/>
      <c r="CD383" s="169"/>
      <c r="CE383" s="169"/>
      <c r="CF383" s="169"/>
      <c r="CG383" s="169"/>
      <c r="CH383" s="169"/>
      <c r="CI383" s="169"/>
      <c r="CJ383" s="169"/>
      <c r="CK383" s="169"/>
      <c r="CL383" s="169"/>
      <c r="CM383" s="169"/>
      <c r="CN383" s="169"/>
      <c r="CO383" s="169"/>
      <c r="CP383" s="169"/>
      <c r="CQ383" s="169"/>
      <c r="CR383" s="169"/>
      <c r="CS383" s="169"/>
      <c r="CT383" s="169"/>
      <c r="CU383" s="169"/>
      <c r="CV383" s="169"/>
      <c r="CW383" s="169"/>
      <c r="CX383" s="169"/>
      <c r="CY383" s="169"/>
      <c r="CZ383" s="169"/>
      <c r="DA383" s="169"/>
      <c r="DB383" s="169"/>
      <c r="DC383" s="169"/>
      <c r="DD383" s="169"/>
      <c r="DE383" s="169"/>
      <c r="DF383" s="169"/>
      <c r="DG383" s="169"/>
      <c r="DH383" s="169"/>
      <c r="DI383" s="169"/>
      <c r="DJ383" s="169"/>
      <c r="DK383" s="169"/>
      <c r="DL383" s="169"/>
      <c r="DM383" s="169"/>
      <c r="DN383" s="169"/>
      <c r="DO383" s="169"/>
      <c r="DP383" s="169"/>
      <c r="DQ383" s="169"/>
      <c r="DR383" s="169"/>
      <c r="DS383" s="169"/>
      <c r="DT383" s="169"/>
      <c r="DU383" s="169"/>
      <c r="DV383" s="169"/>
      <c r="DW383" s="169"/>
      <c r="DX383" s="169"/>
      <c r="DY383" s="169"/>
      <c r="DZ383" s="169"/>
      <c r="EA383" s="169"/>
      <c r="EB383" s="169"/>
      <c r="EC383" s="169"/>
      <c r="ED383" s="169"/>
      <c r="EE383" s="169"/>
      <c r="EF383" s="169"/>
      <c r="EG383" s="169"/>
      <c r="EH383" s="169"/>
      <c r="EI383" s="169"/>
      <c r="EJ383" s="169"/>
      <c r="EK383" s="169"/>
      <c r="EL383" s="169"/>
      <c r="EM383" s="169"/>
      <c r="EN383" s="169"/>
    </row>
    <row r="384" spans="3:144" x14ac:dyDescent="0.2">
      <c r="C384" s="169"/>
      <c r="D384" s="169"/>
      <c r="E384" s="169"/>
      <c r="F384" s="169"/>
      <c r="G384" s="169"/>
      <c r="H384" s="169"/>
      <c r="I384" s="169"/>
      <c r="J384" s="169"/>
      <c r="K384" s="169"/>
      <c r="L384" s="169"/>
      <c r="M384" s="169"/>
      <c r="N384" s="169"/>
      <c r="O384" s="169"/>
      <c r="P384" s="169"/>
      <c r="Q384" s="169"/>
      <c r="R384" s="169"/>
      <c r="S384" s="169"/>
      <c r="T384" s="169"/>
      <c r="U384" s="169"/>
      <c r="V384" s="169"/>
      <c r="W384" s="169"/>
      <c r="X384" s="169"/>
      <c r="Y384" s="169"/>
      <c r="Z384" s="169"/>
      <c r="AA384" s="169"/>
      <c r="AB384" s="169"/>
      <c r="AC384" s="169"/>
      <c r="AD384" s="169"/>
      <c r="AE384" s="169"/>
      <c r="AF384" s="169"/>
      <c r="AG384" s="169"/>
      <c r="AH384" s="169"/>
      <c r="AI384" s="169"/>
      <c r="AJ384" s="169"/>
      <c r="AK384" s="169"/>
      <c r="AL384" s="169"/>
      <c r="AM384" s="169"/>
      <c r="AN384" s="169"/>
      <c r="AO384" s="169"/>
      <c r="AP384" s="169"/>
      <c r="AQ384" s="169"/>
      <c r="AR384" s="169"/>
      <c r="AS384" s="169"/>
      <c r="AT384" s="169"/>
      <c r="AU384" s="169"/>
      <c r="AV384" s="169"/>
      <c r="AW384" s="169"/>
      <c r="AX384" s="169"/>
      <c r="AY384" s="169"/>
      <c r="AZ384" s="169"/>
      <c r="BA384" s="169"/>
      <c r="BB384" s="169"/>
      <c r="BC384" s="169"/>
      <c r="BD384" s="169"/>
      <c r="BE384" s="169"/>
      <c r="BF384" s="169"/>
      <c r="BG384" s="169"/>
      <c r="BH384" s="169"/>
      <c r="BI384" s="169"/>
      <c r="BJ384" s="169"/>
      <c r="BK384" s="169"/>
      <c r="BL384" s="169"/>
      <c r="BM384" s="169"/>
      <c r="BN384" s="169"/>
      <c r="BO384" s="169"/>
      <c r="BP384" s="169"/>
      <c r="BQ384" s="169"/>
      <c r="BR384" s="169"/>
      <c r="BS384" s="169"/>
      <c r="BT384" s="169"/>
      <c r="BU384" s="169"/>
      <c r="BV384" s="169"/>
      <c r="BW384" s="169"/>
      <c r="BX384" s="169"/>
      <c r="BY384" s="169"/>
      <c r="BZ384" s="169"/>
      <c r="CA384" s="169"/>
      <c r="CB384" s="169"/>
      <c r="CC384" s="169"/>
      <c r="CD384" s="169"/>
      <c r="CE384" s="169"/>
      <c r="CF384" s="169"/>
      <c r="CG384" s="169"/>
      <c r="CH384" s="169"/>
      <c r="CI384" s="169"/>
      <c r="CJ384" s="169"/>
      <c r="CK384" s="169"/>
      <c r="CL384" s="169"/>
      <c r="CM384" s="169"/>
      <c r="CN384" s="169"/>
      <c r="CO384" s="169"/>
      <c r="CP384" s="169"/>
      <c r="CQ384" s="169"/>
      <c r="CR384" s="169"/>
      <c r="CS384" s="169"/>
      <c r="CT384" s="169"/>
      <c r="CU384" s="169"/>
      <c r="CV384" s="169"/>
      <c r="CW384" s="169"/>
      <c r="CX384" s="169"/>
      <c r="CY384" s="169"/>
      <c r="CZ384" s="169"/>
      <c r="DA384" s="169"/>
      <c r="DB384" s="169"/>
      <c r="DC384" s="169"/>
      <c r="DD384" s="169"/>
      <c r="DE384" s="169"/>
      <c r="DF384" s="169"/>
      <c r="DG384" s="169"/>
      <c r="DH384" s="169"/>
      <c r="DI384" s="169"/>
      <c r="DJ384" s="169"/>
      <c r="DK384" s="169"/>
      <c r="DL384" s="169"/>
      <c r="DM384" s="169"/>
      <c r="DN384" s="169"/>
      <c r="DO384" s="169"/>
      <c r="DP384" s="169"/>
      <c r="DQ384" s="169"/>
      <c r="DR384" s="169"/>
      <c r="DS384" s="169"/>
      <c r="DT384" s="169"/>
      <c r="DU384" s="169"/>
      <c r="DV384" s="169"/>
      <c r="DW384" s="169"/>
      <c r="DX384" s="169"/>
      <c r="DY384" s="169"/>
      <c r="DZ384" s="169"/>
      <c r="EA384" s="169"/>
      <c r="EB384" s="169"/>
      <c r="EC384" s="169"/>
      <c r="ED384" s="169"/>
      <c r="EE384" s="169"/>
      <c r="EF384" s="169"/>
      <c r="EG384" s="169"/>
      <c r="EH384" s="169"/>
      <c r="EI384" s="169"/>
      <c r="EJ384" s="169"/>
      <c r="EK384" s="169"/>
      <c r="EL384" s="169"/>
      <c r="EM384" s="169"/>
      <c r="EN384" s="169"/>
    </row>
    <row r="385" spans="3:144" x14ac:dyDescent="0.2">
      <c r="C385" s="169"/>
      <c r="D385" s="169"/>
      <c r="E385" s="169"/>
      <c r="F385" s="169"/>
      <c r="G385" s="169"/>
      <c r="H385" s="169"/>
      <c r="I385" s="169"/>
      <c r="J385" s="169"/>
      <c r="K385" s="169"/>
      <c r="L385" s="169"/>
      <c r="M385" s="169"/>
      <c r="N385" s="169"/>
      <c r="O385" s="169"/>
      <c r="P385" s="169"/>
      <c r="Q385" s="169"/>
      <c r="R385" s="169"/>
      <c r="S385" s="169"/>
      <c r="T385" s="169"/>
      <c r="U385" s="169"/>
      <c r="V385" s="169"/>
      <c r="W385" s="169"/>
      <c r="X385" s="169"/>
      <c r="Y385" s="169"/>
      <c r="Z385" s="169"/>
      <c r="AA385" s="169"/>
      <c r="AB385" s="169"/>
      <c r="AC385" s="169"/>
      <c r="AD385" s="169"/>
      <c r="AE385" s="169"/>
      <c r="AF385" s="169"/>
      <c r="AG385" s="169"/>
      <c r="AH385" s="169"/>
      <c r="AI385" s="169"/>
      <c r="AJ385" s="169"/>
      <c r="AK385" s="169"/>
      <c r="AL385" s="169"/>
      <c r="AM385" s="169"/>
      <c r="AN385" s="169"/>
      <c r="AO385" s="169"/>
      <c r="AP385" s="169"/>
      <c r="AQ385" s="169"/>
      <c r="AR385" s="169"/>
      <c r="AS385" s="169"/>
      <c r="AT385" s="169"/>
      <c r="AU385" s="169"/>
      <c r="AV385" s="169"/>
      <c r="AW385" s="169"/>
      <c r="AX385" s="169"/>
      <c r="AY385" s="169"/>
      <c r="AZ385" s="169"/>
      <c r="BA385" s="169"/>
      <c r="BB385" s="169"/>
      <c r="BC385" s="169"/>
      <c r="BD385" s="169"/>
      <c r="BE385" s="169"/>
      <c r="BF385" s="169"/>
      <c r="BG385" s="169"/>
      <c r="BH385" s="169"/>
      <c r="BI385" s="169"/>
      <c r="BJ385" s="169"/>
      <c r="BK385" s="169"/>
      <c r="BL385" s="169"/>
      <c r="BM385" s="169"/>
      <c r="BN385" s="169"/>
      <c r="BO385" s="169"/>
      <c r="BP385" s="169"/>
      <c r="BQ385" s="169"/>
      <c r="BR385" s="169"/>
      <c r="BS385" s="169"/>
      <c r="BT385" s="169"/>
      <c r="BU385" s="169"/>
      <c r="BV385" s="169"/>
      <c r="BW385" s="169"/>
      <c r="BX385" s="169"/>
      <c r="BY385" s="169"/>
      <c r="BZ385" s="169"/>
      <c r="CA385" s="169"/>
      <c r="CB385" s="169"/>
      <c r="CC385" s="169"/>
      <c r="CD385" s="169"/>
      <c r="CE385" s="169"/>
      <c r="CF385" s="169"/>
      <c r="CG385" s="169"/>
      <c r="CH385" s="169"/>
      <c r="CI385" s="169"/>
      <c r="CJ385" s="169"/>
      <c r="CK385" s="169"/>
      <c r="CL385" s="169"/>
      <c r="CM385" s="169"/>
      <c r="CN385" s="169"/>
      <c r="CO385" s="169"/>
      <c r="CP385" s="169"/>
      <c r="CQ385" s="169"/>
      <c r="CR385" s="169"/>
      <c r="CS385" s="169"/>
      <c r="CT385" s="169"/>
      <c r="CU385" s="169"/>
      <c r="CV385" s="169"/>
      <c r="CW385" s="169"/>
      <c r="CX385" s="169"/>
      <c r="CY385" s="169"/>
      <c r="CZ385" s="169"/>
      <c r="DA385" s="169"/>
      <c r="DB385" s="169"/>
      <c r="DC385" s="169"/>
      <c r="DD385" s="169"/>
      <c r="DE385" s="169"/>
      <c r="DF385" s="169"/>
      <c r="DG385" s="169"/>
      <c r="DH385" s="169"/>
      <c r="DI385" s="169"/>
      <c r="DJ385" s="169"/>
      <c r="DK385" s="169"/>
      <c r="DL385" s="169"/>
      <c r="DM385" s="169"/>
      <c r="DN385" s="169"/>
      <c r="DO385" s="169"/>
      <c r="DP385" s="169"/>
      <c r="DQ385" s="169"/>
      <c r="DR385" s="169"/>
      <c r="DS385" s="169"/>
      <c r="DT385" s="169"/>
      <c r="DU385" s="169"/>
      <c r="DV385" s="169"/>
      <c r="DW385" s="169"/>
      <c r="DX385" s="169"/>
      <c r="DY385" s="169"/>
      <c r="DZ385" s="169"/>
      <c r="EA385" s="169"/>
      <c r="EB385" s="169"/>
      <c r="EC385" s="169"/>
      <c r="ED385" s="169"/>
      <c r="EE385" s="169"/>
      <c r="EF385" s="169"/>
      <c r="EG385" s="169"/>
      <c r="EH385" s="169"/>
      <c r="EI385" s="169"/>
      <c r="EJ385" s="169"/>
      <c r="EK385" s="169"/>
      <c r="EL385" s="169"/>
      <c r="EM385" s="169"/>
      <c r="EN385" s="169"/>
    </row>
    <row r="386" spans="3:144" x14ac:dyDescent="0.2">
      <c r="C386" s="169"/>
      <c r="D386" s="169"/>
      <c r="E386" s="169"/>
      <c r="F386" s="169"/>
      <c r="G386" s="169"/>
      <c r="H386" s="169"/>
      <c r="I386" s="169"/>
      <c r="J386" s="169"/>
      <c r="K386" s="169"/>
      <c r="L386" s="169"/>
      <c r="M386" s="169"/>
      <c r="N386" s="169"/>
      <c r="O386" s="169"/>
      <c r="P386" s="169"/>
      <c r="Q386" s="169"/>
      <c r="R386" s="169"/>
      <c r="S386" s="169"/>
      <c r="T386" s="169"/>
      <c r="U386" s="169"/>
      <c r="V386" s="169"/>
      <c r="W386" s="169"/>
      <c r="X386" s="169"/>
      <c r="Y386" s="169"/>
      <c r="Z386" s="169"/>
      <c r="AA386" s="169"/>
      <c r="AB386" s="169"/>
      <c r="AC386" s="169"/>
      <c r="AD386" s="169"/>
      <c r="AE386" s="169"/>
      <c r="AF386" s="169"/>
      <c r="AG386" s="169"/>
      <c r="AH386" s="169"/>
      <c r="AI386" s="169"/>
      <c r="AJ386" s="169"/>
      <c r="AK386" s="169"/>
      <c r="AL386" s="169"/>
      <c r="AM386" s="169"/>
      <c r="AN386" s="169"/>
      <c r="AO386" s="169"/>
      <c r="AP386" s="169"/>
      <c r="AQ386" s="169"/>
      <c r="AR386" s="169"/>
      <c r="AS386" s="169"/>
      <c r="AT386" s="169"/>
      <c r="AU386" s="169"/>
      <c r="AV386" s="169"/>
      <c r="AW386" s="169"/>
      <c r="AX386" s="169"/>
      <c r="AY386" s="169"/>
      <c r="AZ386" s="169"/>
      <c r="BA386" s="169"/>
      <c r="BB386" s="169"/>
      <c r="BC386" s="169"/>
      <c r="BD386" s="169"/>
      <c r="BE386" s="169"/>
      <c r="BF386" s="169"/>
      <c r="BG386" s="169"/>
      <c r="BH386" s="169"/>
      <c r="BI386" s="169"/>
      <c r="BJ386" s="169"/>
      <c r="BK386" s="169"/>
      <c r="BL386" s="169"/>
      <c r="BM386" s="169"/>
      <c r="BN386" s="169"/>
      <c r="BO386" s="169"/>
      <c r="BP386" s="169"/>
      <c r="BQ386" s="169"/>
      <c r="BR386" s="169"/>
      <c r="BS386" s="169"/>
      <c r="BT386" s="169"/>
      <c r="BU386" s="169"/>
      <c r="BV386" s="169"/>
      <c r="BW386" s="169"/>
      <c r="BX386" s="169"/>
      <c r="BY386" s="169"/>
      <c r="BZ386" s="169"/>
      <c r="CA386" s="169"/>
      <c r="CB386" s="169"/>
      <c r="CC386" s="169"/>
      <c r="CD386" s="169"/>
      <c r="CE386" s="169"/>
      <c r="CF386" s="169"/>
      <c r="CG386" s="169"/>
      <c r="CH386" s="169"/>
      <c r="CI386" s="169"/>
      <c r="CJ386" s="169"/>
      <c r="CK386" s="169"/>
      <c r="CL386" s="169"/>
      <c r="CM386" s="169"/>
      <c r="CN386" s="169"/>
      <c r="CO386" s="169"/>
      <c r="CP386" s="169"/>
      <c r="CQ386" s="169"/>
      <c r="CR386" s="169"/>
      <c r="CS386" s="169"/>
      <c r="CT386" s="169"/>
      <c r="CU386" s="169"/>
      <c r="CV386" s="169"/>
      <c r="CW386" s="169"/>
      <c r="CX386" s="169"/>
      <c r="CY386" s="169"/>
      <c r="CZ386" s="169"/>
      <c r="DA386" s="169"/>
      <c r="DB386" s="169"/>
      <c r="DC386" s="169"/>
      <c r="DD386" s="169"/>
      <c r="DE386" s="169"/>
      <c r="DF386" s="169"/>
      <c r="DG386" s="169"/>
      <c r="DH386" s="169"/>
      <c r="DI386" s="169"/>
      <c r="DJ386" s="169"/>
      <c r="DK386" s="169"/>
      <c r="DL386" s="169"/>
      <c r="DM386" s="169"/>
      <c r="DN386" s="169"/>
      <c r="DO386" s="169"/>
      <c r="DP386" s="169"/>
      <c r="DQ386" s="169"/>
      <c r="DR386" s="169"/>
      <c r="DS386" s="169"/>
      <c r="DT386" s="169"/>
      <c r="DU386" s="169"/>
      <c r="DV386" s="169"/>
      <c r="DW386" s="169"/>
      <c r="DX386" s="169"/>
      <c r="DY386" s="169"/>
      <c r="DZ386" s="169"/>
      <c r="EA386" s="169"/>
      <c r="EB386" s="169"/>
      <c r="EC386" s="169"/>
      <c r="ED386" s="169"/>
      <c r="EE386" s="169"/>
      <c r="EF386" s="169"/>
      <c r="EG386" s="169"/>
      <c r="EH386" s="169"/>
      <c r="EI386" s="169"/>
      <c r="EJ386" s="169"/>
      <c r="EK386" s="169"/>
      <c r="EL386" s="169"/>
      <c r="EM386" s="169"/>
      <c r="EN386" s="169"/>
    </row>
    <row r="387" spans="3:144" x14ac:dyDescent="0.2">
      <c r="C387" s="169"/>
      <c r="D387" s="169"/>
      <c r="E387" s="169"/>
      <c r="F387" s="169"/>
      <c r="G387" s="169"/>
      <c r="H387" s="169"/>
      <c r="I387" s="169"/>
      <c r="J387" s="169"/>
      <c r="K387" s="169"/>
      <c r="L387" s="169"/>
      <c r="M387" s="169"/>
      <c r="N387" s="169"/>
      <c r="O387" s="169"/>
      <c r="P387" s="169"/>
      <c r="Q387" s="169"/>
      <c r="R387" s="169"/>
      <c r="S387" s="169"/>
      <c r="T387" s="169"/>
      <c r="U387" s="169"/>
      <c r="V387" s="169"/>
      <c r="W387" s="169"/>
      <c r="X387" s="169"/>
      <c r="Y387" s="169"/>
      <c r="Z387" s="169"/>
      <c r="AA387" s="169"/>
      <c r="AB387" s="169"/>
      <c r="AC387" s="169"/>
      <c r="AD387" s="169"/>
      <c r="AE387" s="169"/>
      <c r="AF387" s="169"/>
      <c r="AG387" s="169"/>
      <c r="AH387" s="169"/>
      <c r="AI387" s="169"/>
      <c r="AJ387" s="169"/>
      <c r="AK387" s="169"/>
      <c r="AL387" s="169"/>
      <c r="AM387" s="169"/>
      <c r="AN387" s="169"/>
      <c r="AO387" s="169"/>
      <c r="AP387" s="169"/>
      <c r="AQ387" s="169"/>
      <c r="AR387" s="169"/>
      <c r="AS387" s="169"/>
      <c r="AT387" s="169"/>
      <c r="AU387" s="169"/>
      <c r="AV387" s="169"/>
      <c r="AW387" s="169"/>
      <c r="AX387" s="169"/>
      <c r="AY387" s="169"/>
      <c r="AZ387" s="169"/>
      <c r="BA387" s="169"/>
      <c r="BB387" s="169"/>
      <c r="BC387" s="169"/>
      <c r="BD387" s="169"/>
      <c r="BE387" s="169"/>
      <c r="BF387" s="169"/>
      <c r="BG387" s="169"/>
      <c r="BH387" s="169"/>
      <c r="BI387" s="169"/>
      <c r="BJ387" s="169"/>
      <c r="BK387" s="169"/>
      <c r="BL387" s="169"/>
      <c r="BM387" s="169"/>
      <c r="BN387" s="169"/>
      <c r="BO387" s="169"/>
      <c r="BP387" s="169"/>
      <c r="BQ387" s="169"/>
      <c r="BR387" s="169"/>
      <c r="BS387" s="169"/>
      <c r="BT387" s="169"/>
      <c r="BU387" s="169"/>
      <c r="BV387" s="169"/>
      <c r="BW387" s="169"/>
      <c r="BX387" s="169"/>
      <c r="BY387" s="169"/>
      <c r="BZ387" s="169"/>
      <c r="CA387" s="169"/>
      <c r="CB387" s="169"/>
      <c r="CC387" s="169"/>
      <c r="CD387" s="169"/>
      <c r="CE387" s="169"/>
      <c r="CF387" s="169"/>
      <c r="CG387" s="169"/>
      <c r="CH387" s="169"/>
      <c r="CI387" s="169"/>
      <c r="CJ387" s="169"/>
      <c r="CK387" s="169"/>
      <c r="CL387" s="169"/>
      <c r="CM387" s="169"/>
      <c r="CN387" s="169"/>
      <c r="CO387" s="169"/>
      <c r="CP387" s="169"/>
      <c r="CQ387" s="169"/>
      <c r="CR387" s="169"/>
      <c r="CS387" s="169"/>
      <c r="CT387" s="169"/>
      <c r="CU387" s="169"/>
      <c r="CV387" s="169"/>
      <c r="CW387" s="169"/>
      <c r="CX387" s="169"/>
      <c r="CY387" s="169"/>
      <c r="CZ387" s="169"/>
      <c r="DA387" s="169"/>
      <c r="DB387" s="169"/>
      <c r="DC387" s="169"/>
      <c r="DD387" s="169"/>
      <c r="DE387" s="169"/>
      <c r="DF387" s="169"/>
      <c r="DG387" s="169"/>
      <c r="DH387" s="169"/>
      <c r="DI387" s="169"/>
      <c r="DJ387" s="169"/>
      <c r="DK387" s="169"/>
      <c r="DL387" s="169"/>
      <c r="DM387" s="169"/>
      <c r="DN387" s="169"/>
      <c r="DO387" s="169"/>
      <c r="DP387" s="169"/>
      <c r="DQ387" s="169"/>
      <c r="DR387" s="169"/>
      <c r="DS387" s="169"/>
      <c r="DT387" s="169"/>
      <c r="DU387" s="169"/>
      <c r="DV387" s="169"/>
      <c r="DW387" s="169"/>
      <c r="DX387" s="169"/>
      <c r="DY387" s="169"/>
      <c r="DZ387" s="169"/>
      <c r="EA387" s="169"/>
      <c r="EB387" s="169"/>
      <c r="EC387" s="169"/>
      <c r="ED387" s="169"/>
      <c r="EE387" s="169"/>
      <c r="EF387" s="169"/>
      <c r="EG387" s="169"/>
      <c r="EH387" s="169"/>
      <c r="EI387" s="169"/>
      <c r="EJ387" s="169"/>
      <c r="EK387" s="169"/>
      <c r="EL387" s="169"/>
      <c r="EM387" s="169"/>
      <c r="EN387" s="169"/>
    </row>
    <row r="388" spans="3:144" x14ac:dyDescent="0.2">
      <c r="C388" s="169"/>
      <c r="D388" s="169"/>
      <c r="E388" s="169"/>
      <c r="F388" s="169"/>
      <c r="G388" s="169"/>
      <c r="H388" s="169"/>
      <c r="I388" s="169"/>
      <c r="J388" s="169"/>
      <c r="K388" s="169"/>
      <c r="L388" s="169"/>
      <c r="M388" s="169"/>
      <c r="N388" s="169"/>
      <c r="O388" s="169"/>
      <c r="P388" s="169"/>
      <c r="Q388" s="169"/>
      <c r="R388" s="169"/>
      <c r="S388" s="169"/>
      <c r="T388" s="169"/>
      <c r="U388" s="169"/>
      <c r="V388" s="169"/>
      <c r="W388" s="169"/>
      <c r="X388" s="169"/>
      <c r="Y388" s="169"/>
      <c r="Z388" s="169"/>
      <c r="AA388" s="169"/>
      <c r="AB388" s="169"/>
      <c r="AC388" s="169"/>
      <c r="AD388" s="169"/>
      <c r="AE388" s="169"/>
      <c r="AF388" s="169"/>
      <c r="AG388" s="169"/>
      <c r="AH388" s="169"/>
      <c r="AI388" s="169"/>
      <c r="AJ388" s="169"/>
      <c r="AK388" s="169"/>
      <c r="AL388" s="169"/>
      <c r="AM388" s="169"/>
      <c r="AN388" s="169"/>
      <c r="AO388" s="169"/>
      <c r="AP388" s="169"/>
      <c r="AQ388" s="169"/>
      <c r="AR388" s="169"/>
      <c r="AS388" s="169"/>
      <c r="AT388" s="169"/>
      <c r="AU388" s="169"/>
      <c r="AV388" s="169"/>
      <c r="AW388" s="169"/>
      <c r="AX388" s="169"/>
      <c r="AY388" s="169"/>
      <c r="AZ388" s="169"/>
      <c r="BA388" s="169"/>
      <c r="BB388" s="169"/>
      <c r="BC388" s="169"/>
      <c r="BD388" s="169"/>
      <c r="BE388" s="169"/>
      <c r="BF388" s="169"/>
      <c r="BG388" s="169"/>
      <c r="BH388" s="169"/>
      <c r="BI388" s="169"/>
      <c r="BJ388" s="169"/>
      <c r="BK388" s="169"/>
      <c r="BL388" s="169"/>
      <c r="BM388" s="169"/>
      <c r="BN388" s="169"/>
      <c r="BO388" s="169"/>
      <c r="BP388" s="169"/>
      <c r="BQ388" s="169"/>
      <c r="BR388" s="169"/>
      <c r="BS388" s="169"/>
      <c r="BT388" s="169"/>
      <c r="BU388" s="169"/>
      <c r="BV388" s="169"/>
      <c r="BW388" s="169"/>
      <c r="BX388" s="169"/>
      <c r="BY388" s="169"/>
      <c r="BZ388" s="169"/>
      <c r="CA388" s="169"/>
      <c r="CB388" s="169"/>
      <c r="CC388" s="169"/>
      <c r="CD388" s="169"/>
      <c r="CE388" s="169"/>
      <c r="CF388" s="169"/>
      <c r="CG388" s="169"/>
      <c r="CH388" s="169"/>
      <c r="CI388" s="169"/>
      <c r="CJ388" s="169"/>
      <c r="CK388" s="169"/>
      <c r="CL388" s="169"/>
      <c r="CM388" s="169"/>
      <c r="CN388" s="169"/>
      <c r="CO388" s="169"/>
      <c r="CP388" s="169"/>
      <c r="CQ388" s="169"/>
      <c r="CR388" s="169"/>
      <c r="CS388" s="169"/>
      <c r="CT388" s="169"/>
      <c r="CU388" s="169"/>
      <c r="CV388" s="169"/>
      <c r="CW388" s="169"/>
      <c r="CX388" s="169"/>
      <c r="CY388" s="169"/>
      <c r="CZ388" s="169"/>
      <c r="DA388" s="169"/>
      <c r="DB388" s="169"/>
      <c r="DC388" s="169"/>
      <c r="DD388" s="169"/>
      <c r="DE388" s="169"/>
      <c r="DF388" s="169"/>
      <c r="DG388" s="169"/>
      <c r="DH388" s="169"/>
      <c r="DI388" s="169"/>
      <c r="DJ388" s="169"/>
      <c r="DK388" s="169"/>
      <c r="DL388" s="169"/>
      <c r="DM388" s="169"/>
      <c r="DN388" s="169"/>
      <c r="DO388" s="169"/>
      <c r="DP388" s="169"/>
      <c r="DQ388" s="169"/>
      <c r="DR388" s="169"/>
      <c r="DS388" s="169"/>
      <c r="DT388" s="169"/>
      <c r="DU388" s="169"/>
      <c r="DV388" s="169"/>
      <c r="DW388" s="169"/>
      <c r="DX388" s="169"/>
      <c r="DY388" s="169"/>
      <c r="DZ388" s="169"/>
      <c r="EA388" s="169"/>
      <c r="EB388" s="169"/>
      <c r="EC388" s="169"/>
      <c r="ED388" s="169"/>
      <c r="EE388" s="169"/>
      <c r="EF388" s="169"/>
      <c r="EG388" s="169"/>
      <c r="EH388" s="169"/>
      <c r="EI388" s="169"/>
      <c r="EJ388" s="169"/>
      <c r="EK388" s="169"/>
      <c r="EL388" s="169"/>
      <c r="EM388" s="169"/>
      <c r="EN388" s="169"/>
    </row>
    <row r="389" spans="3:144" x14ac:dyDescent="0.2">
      <c r="C389" s="169"/>
      <c r="D389" s="169"/>
      <c r="E389" s="169"/>
      <c r="F389" s="169"/>
      <c r="G389" s="169"/>
      <c r="H389" s="169"/>
      <c r="I389" s="169"/>
      <c r="J389" s="169"/>
      <c r="K389" s="169"/>
      <c r="L389" s="169"/>
      <c r="M389" s="169"/>
      <c r="N389" s="169"/>
      <c r="O389" s="169"/>
      <c r="P389" s="169"/>
      <c r="Q389" s="169"/>
      <c r="R389" s="169"/>
      <c r="S389" s="169"/>
      <c r="T389" s="169"/>
      <c r="U389" s="169"/>
      <c r="V389" s="169"/>
      <c r="W389" s="169"/>
      <c r="X389" s="169"/>
      <c r="Y389" s="169"/>
      <c r="Z389" s="169"/>
      <c r="AA389" s="169"/>
      <c r="AB389" s="169"/>
      <c r="AC389" s="169"/>
      <c r="AD389" s="169"/>
      <c r="AE389" s="169"/>
      <c r="AF389" s="169"/>
      <c r="AG389" s="169"/>
      <c r="AH389" s="169"/>
      <c r="AI389" s="169"/>
      <c r="AJ389" s="169"/>
      <c r="AK389" s="169"/>
      <c r="AL389" s="169"/>
      <c r="AM389" s="169"/>
      <c r="AN389" s="169"/>
      <c r="AO389" s="169"/>
      <c r="AP389" s="169"/>
      <c r="AQ389" s="169"/>
      <c r="AR389" s="169"/>
      <c r="AS389" s="169"/>
      <c r="AT389" s="169"/>
      <c r="AU389" s="169"/>
      <c r="AV389" s="169"/>
      <c r="AW389" s="169"/>
      <c r="AX389" s="169"/>
      <c r="AY389" s="169"/>
      <c r="AZ389" s="169"/>
      <c r="BA389" s="169"/>
      <c r="BB389" s="169"/>
      <c r="BC389" s="169"/>
      <c r="BD389" s="169"/>
      <c r="BE389" s="169"/>
      <c r="BF389" s="169"/>
      <c r="BG389" s="169"/>
      <c r="BH389" s="169"/>
      <c r="BI389" s="169"/>
      <c r="BJ389" s="169"/>
      <c r="BK389" s="169"/>
      <c r="BL389" s="169"/>
      <c r="BM389" s="169"/>
      <c r="BN389" s="169"/>
      <c r="BO389" s="169"/>
      <c r="BP389" s="169"/>
      <c r="BQ389" s="169"/>
      <c r="BR389" s="169"/>
      <c r="BS389" s="169"/>
      <c r="BT389" s="169"/>
      <c r="BU389" s="169"/>
      <c r="BV389" s="169"/>
      <c r="BW389" s="169"/>
      <c r="BX389" s="169"/>
      <c r="BY389" s="169"/>
      <c r="BZ389" s="169"/>
      <c r="CA389" s="169"/>
      <c r="CB389" s="169"/>
      <c r="CC389" s="169"/>
      <c r="CD389" s="169"/>
      <c r="CE389" s="169"/>
      <c r="CF389" s="169"/>
      <c r="CG389" s="169"/>
      <c r="CH389" s="169"/>
      <c r="CI389" s="169"/>
      <c r="CJ389" s="169"/>
      <c r="CK389" s="169"/>
      <c r="CL389" s="169"/>
      <c r="CM389" s="169"/>
      <c r="CN389" s="169"/>
      <c r="CO389" s="169"/>
      <c r="CP389" s="169"/>
      <c r="CQ389" s="169"/>
      <c r="CR389" s="169"/>
      <c r="CS389" s="169"/>
      <c r="CT389" s="169"/>
      <c r="CU389" s="169"/>
      <c r="CV389" s="169"/>
      <c r="CW389" s="169"/>
      <c r="CX389" s="169"/>
      <c r="CY389" s="169"/>
      <c r="CZ389" s="169"/>
      <c r="DA389" s="169"/>
      <c r="DB389" s="169"/>
      <c r="DC389" s="169"/>
      <c r="DD389" s="169"/>
      <c r="DE389" s="169"/>
      <c r="DF389" s="169"/>
      <c r="DG389" s="169"/>
      <c r="DH389" s="169"/>
      <c r="DI389" s="169"/>
      <c r="DJ389" s="169"/>
      <c r="DK389" s="169"/>
      <c r="DL389" s="169"/>
      <c r="DM389" s="169"/>
      <c r="DN389" s="169"/>
      <c r="DO389" s="169"/>
      <c r="DP389" s="169"/>
      <c r="DQ389" s="169"/>
      <c r="DR389" s="169"/>
      <c r="DS389" s="169"/>
      <c r="DT389" s="169"/>
      <c r="DU389" s="169"/>
      <c r="DV389" s="169"/>
      <c r="DW389" s="169"/>
      <c r="DX389" s="169"/>
      <c r="DY389" s="169"/>
      <c r="DZ389" s="169"/>
      <c r="EA389" s="169"/>
      <c r="EB389" s="169"/>
      <c r="EC389" s="169"/>
      <c r="ED389" s="169"/>
      <c r="EE389" s="169"/>
      <c r="EF389" s="169"/>
      <c r="EG389" s="169"/>
      <c r="EH389" s="169"/>
      <c r="EI389" s="169"/>
      <c r="EJ389" s="169"/>
      <c r="EK389" s="169"/>
      <c r="EL389" s="169"/>
      <c r="EM389" s="169"/>
      <c r="EN389" s="169"/>
    </row>
    <row r="390" spans="3:144" x14ac:dyDescent="0.2">
      <c r="C390" s="169"/>
      <c r="D390" s="169"/>
      <c r="E390" s="169"/>
      <c r="F390" s="169"/>
      <c r="G390" s="169"/>
      <c r="H390" s="169"/>
      <c r="I390" s="169"/>
      <c r="J390" s="169"/>
      <c r="K390" s="169"/>
      <c r="L390" s="169"/>
      <c r="M390" s="169"/>
      <c r="N390" s="169"/>
      <c r="O390" s="169"/>
      <c r="P390" s="169"/>
      <c r="Q390" s="169"/>
      <c r="R390" s="169"/>
      <c r="S390" s="169"/>
      <c r="T390" s="169"/>
      <c r="U390" s="169"/>
      <c r="V390" s="169"/>
      <c r="W390" s="169"/>
      <c r="X390" s="169"/>
      <c r="Y390" s="169"/>
      <c r="Z390" s="169"/>
      <c r="AA390" s="169"/>
      <c r="AB390" s="169"/>
      <c r="AC390" s="169"/>
      <c r="AD390" s="169"/>
      <c r="AE390" s="169"/>
      <c r="AF390" s="169"/>
      <c r="AG390" s="169"/>
      <c r="AH390" s="169"/>
      <c r="AI390" s="169"/>
      <c r="AJ390" s="169"/>
      <c r="AK390" s="169"/>
      <c r="AL390" s="169"/>
      <c r="AM390" s="169"/>
      <c r="AN390" s="169"/>
      <c r="AO390" s="169"/>
      <c r="AP390" s="169"/>
      <c r="AQ390" s="169"/>
      <c r="AR390" s="169"/>
      <c r="AS390" s="169"/>
      <c r="AT390" s="169"/>
      <c r="AU390" s="169"/>
      <c r="AV390" s="169"/>
      <c r="AW390" s="169"/>
      <c r="AX390" s="169"/>
      <c r="AY390" s="169"/>
      <c r="AZ390" s="169"/>
      <c r="BA390" s="169"/>
      <c r="BB390" s="169"/>
      <c r="BC390" s="169"/>
      <c r="BD390" s="169"/>
      <c r="BE390" s="169"/>
      <c r="BF390" s="169"/>
      <c r="BG390" s="169"/>
      <c r="BH390" s="169"/>
      <c r="BI390" s="169"/>
      <c r="BJ390" s="169"/>
      <c r="BK390" s="169"/>
      <c r="BL390" s="169"/>
      <c r="BM390" s="169"/>
      <c r="BN390" s="169"/>
      <c r="BO390" s="169"/>
      <c r="BP390" s="169"/>
      <c r="BQ390" s="169"/>
      <c r="BR390" s="169"/>
      <c r="BS390" s="169"/>
      <c r="BT390" s="169"/>
      <c r="BU390" s="169"/>
      <c r="BV390" s="169"/>
      <c r="BW390" s="169"/>
      <c r="BX390" s="169"/>
      <c r="BY390" s="169"/>
      <c r="BZ390" s="169"/>
      <c r="CA390" s="169"/>
      <c r="CB390" s="169"/>
      <c r="CC390" s="169"/>
      <c r="CD390" s="169"/>
      <c r="CE390" s="169"/>
      <c r="CF390" s="169"/>
      <c r="CG390" s="169"/>
      <c r="CH390" s="169"/>
      <c r="CI390" s="169"/>
      <c r="CJ390" s="169"/>
      <c r="CK390" s="169"/>
      <c r="CL390" s="169"/>
      <c r="CM390" s="169"/>
      <c r="CN390" s="169"/>
      <c r="CO390" s="169"/>
      <c r="CP390" s="169"/>
      <c r="CQ390" s="169"/>
      <c r="CR390" s="169"/>
      <c r="CS390" s="169"/>
      <c r="CT390" s="169"/>
      <c r="CU390" s="169"/>
      <c r="CV390" s="169"/>
      <c r="CW390" s="169"/>
      <c r="CX390" s="169"/>
      <c r="CY390" s="169"/>
      <c r="CZ390" s="169"/>
      <c r="DA390" s="169"/>
      <c r="DB390" s="169"/>
      <c r="DC390" s="169"/>
      <c r="DD390" s="169"/>
      <c r="DE390" s="169"/>
      <c r="DF390" s="169"/>
      <c r="DG390" s="169"/>
      <c r="DH390" s="169"/>
      <c r="DI390" s="169"/>
      <c r="DJ390" s="169"/>
      <c r="DK390" s="169"/>
      <c r="DL390" s="169"/>
      <c r="DM390" s="169"/>
      <c r="DN390" s="169"/>
      <c r="DO390" s="169"/>
      <c r="DP390" s="169"/>
      <c r="DQ390" s="169"/>
      <c r="DR390" s="169"/>
      <c r="DS390" s="169"/>
      <c r="DT390" s="169"/>
      <c r="DU390" s="169"/>
      <c r="DV390" s="169"/>
      <c r="DW390" s="169"/>
      <c r="DX390" s="169"/>
      <c r="DY390" s="169"/>
      <c r="DZ390" s="169"/>
      <c r="EA390" s="169"/>
      <c r="EB390" s="169"/>
      <c r="EC390" s="169"/>
      <c r="ED390" s="169"/>
      <c r="EE390" s="169"/>
      <c r="EF390" s="169"/>
      <c r="EG390" s="169"/>
      <c r="EH390" s="169"/>
      <c r="EI390" s="169"/>
      <c r="EJ390" s="169"/>
      <c r="EK390" s="169"/>
      <c r="EL390" s="169"/>
      <c r="EM390" s="169"/>
      <c r="EN390" s="169"/>
    </row>
    <row r="391" spans="3:144" x14ac:dyDescent="0.2">
      <c r="C391" s="169"/>
      <c r="D391" s="169"/>
      <c r="E391" s="169"/>
      <c r="F391" s="169"/>
      <c r="G391" s="169"/>
      <c r="H391" s="169"/>
      <c r="I391" s="169"/>
      <c r="J391" s="169"/>
      <c r="K391" s="169"/>
      <c r="L391" s="169"/>
      <c r="M391" s="169"/>
      <c r="N391" s="169"/>
      <c r="O391" s="169"/>
      <c r="P391" s="169"/>
      <c r="Q391" s="169"/>
      <c r="R391" s="169"/>
      <c r="S391" s="169"/>
      <c r="T391" s="169"/>
      <c r="U391" s="169"/>
      <c r="V391" s="169"/>
      <c r="W391" s="169"/>
      <c r="X391" s="169"/>
      <c r="Y391" s="169"/>
      <c r="Z391" s="169"/>
      <c r="AA391" s="169"/>
      <c r="AB391" s="169"/>
      <c r="AC391" s="169"/>
      <c r="AD391" s="169"/>
      <c r="AE391" s="169"/>
      <c r="AF391" s="169"/>
      <c r="AG391" s="169"/>
      <c r="AH391" s="169"/>
      <c r="AI391" s="169"/>
      <c r="AJ391" s="169"/>
      <c r="AK391" s="169"/>
      <c r="AL391" s="169"/>
      <c r="AM391" s="169"/>
      <c r="AN391" s="169"/>
      <c r="AO391" s="169"/>
      <c r="AP391" s="169"/>
      <c r="AQ391" s="169"/>
      <c r="AR391" s="169"/>
      <c r="AS391" s="169"/>
      <c r="AT391" s="169"/>
      <c r="AU391" s="169"/>
      <c r="AV391" s="169"/>
      <c r="AW391" s="169"/>
      <c r="AX391" s="169"/>
      <c r="AY391" s="169"/>
      <c r="AZ391" s="169"/>
      <c r="BA391" s="169"/>
      <c r="BB391" s="169"/>
      <c r="BC391" s="169"/>
      <c r="BD391" s="169"/>
      <c r="BE391" s="169"/>
      <c r="BF391" s="169"/>
      <c r="BG391" s="169"/>
      <c r="BH391" s="169"/>
      <c r="BI391" s="169"/>
      <c r="BJ391" s="169"/>
      <c r="BK391" s="169"/>
      <c r="BL391" s="169"/>
      <c r="BM391" s="169"/>
      <c r="BN391" s="169"/>
      <c r="BO391" s="169"/>
      <c r="BP391" s="169"/>
      <c r="BQ391" s="169"/>
      <c r="BR391" s="169"/>
      <c r="BS391" s="169"/>
      <c r="BT391" s="169"/>
      <c r="BU391" s="169"/>
      <c r="BV391" s="169"/>
      <c r="BW391" s="169"/>
      <c r="BX391" s="169"/>
      <c r="BY391" s="169"/>
      <c r="BZ391" s="169"/>
      <c r="CA391" s="169"/>
      <c r="CB391" s="169"/>
      <c r="CC391" s="169"/>
      <c r="CD391" s="169"/>
      <c r="CE391" s="169"/>
      <c r="CF391" s="169"/>
      <c r="CG391" s="169"/>
      <c r="CH391" s="169"/>
      <c r="CI391" s="169"/>
      <c r="CJ391" s="169"/>
      <c r="CK391" s="169"/>
      <c r="CL391" s="169"/>
      <c r="CM391" s="169"/>
      <c r="CN391" s="169"/>
      <c r="CO391" s="169"/>
      <c r="CP391" s="169"/>
      <c r="CQ391" s="169"/>
      <c r="CR391" s="169"/>
      <c r="CS391" s="169"/>
      <c r="CT391" s="169"/>
      <c r="CU391" s="169"/>
      <c r="CV391" s="169"/>
      <c r="CW391" s="169"/>
      <c r="CX391" s="169"/>
      <c r="CY391" s="169"/>
      <c r="CZ391" s="169"/>
      <c r="DA391" s="169"/>
      <c r="DB391" s="169"/>
      <c r="DC391" s="169"/>
      <c r="DD391" s="169"/>
      <c r="DE391" s="169"/>
      <c r="DF391" s="169"/>
      <c r="DG391" s="169"/>
      <c r="DH391" s="169"/>
      <c r="DI391" s="169"/>
      <c r="DJ391" s="169"/>
      <c r="DK391" s="169"/>
      <c r="DL391" s="169"/>
      <c r="DM391" s="169"/>
      <c r="DN391" s="169"/>
      <c r="DO391" s="169"/>
      <c r="DP391" s="169"/>
      <c r="DQ391" s="169"/>
      <c r="DR391" s="169"/>
      <c r="DS391" s="169"/>
      <c r="DT391" s="169"/>
      <c r="DU391" s="169"/>
      <c r="DV391" s="169"/>
      <c r="DW391" s="169"/>
      <c r="DX391" s="169"/>
      <c r="DY391" s="169"/>
      <c r="DZ391" s="169"/>
      <c r="EA391" s="169"/>
      <c r="EB391" s="169"/>
      <c r="EC391" s="169"/>
      <c r="ED391" s="169"/>
      <c r="EE391" s="169"/>
      <c r="EF391" s="169"/>
      <c r="EG391" s="169"/>
      <c r="EH391" s="169"/>
      <c r="EI391" s="169"/>
      <c r="EJ391" s="169"/>
      <c r="EK391" s="169"/>
      <c r="EL391" s="169"/>
      <c r="EM391" s="169"/>
      <c r="EN391" s="169"/>
    </row>
    <row r="392" spans="3:144" x14ac:dyDescent="0.2">
      <c r="C392" s="169"/>
      <c r="D392" s="169"/>
      <c r="E392" s="169"/>
      <c r="F392" s="169"/>
      <c r="G392" s="169"/>
      <c r="H392" s="169"/>
      <c r="I392" s="169"/>
      <c r="J392" s="169"/>
      <c r="K392" s="169"/>
      <c r="L392" s="169"/>
      <c r="M392" s="169"/>
      <c r="N392" s="169"/>
      <c r="O392" s="169"/>
      <c r="P392" s="169"/>
      <c r="Q392" s="169"/>
      <c r="R392" s="169"/>
      <c r="S392" s="169"/>
      <c r="T392" s="169"/>
      <c r="U392" s="169"/>
      <c r="V392" s="169"/>
      <c r="W392" s="169"/>
      <c r="X392" s="169"/>
      <c r="Y392" s="169"/>
      <c r="Z392" s="169"/>
      <c r="AA392" s="169"/>
      <c r="AB392" s="169"/>
      <c r="AC392" s="169"/>
      <c r="AD392" s="169"/>
      <c r="AE392" s="169"/>
      <c r="AF392" s="169"/>
      <c r="AG392" s="169"/>
      <c r="AH392" s="169"/>
      <c r="AI392" s="169"/>
      <c r="AJ392" s="169"/>
      <c r="AK392" s="169"/>
      <c r="AL392" s="169"/>
      <c r="AM392" s="169"/>
      <c r="AN392" s="169"/>
      <c r="AO392" s="169"/>
      <c r="AP392" s="169"/>
      <c r="AQ392" s="169"/>
      <c r="AR392" s="169"/>
      <c r="AS392" s="169"/>
      <c r="AT392" s="169"/>
      <c r="AU392" s="169"/>
      <c r="AV392" s="169"/>
      <c r="AW392" s="169"/>
      <c r="AX392" s="169"/>
      <c r="AY392" s="169"/>
      <c r="AZ392" s="169"/>
      <c r="BA392" s="169"/>
      <c r="BB392" s="169"/>
      <c r="BC392" s="169"/>
      <c r="BD392" s="169"/>
      <c r="BE392" s="169"/>
      <c r="BF392" s="169"/>
      <c r="BG392" s="169"/>
      <c r="BH392" s="169"/>
      <c r="BI392" s="169"/>
      <c r="BJ392" s="169"/>
      <c r="BK392" s="169"/>
      <c r="BL392" s="169"/>
      <c r="BM392" s="169"/>
      <c r="BN392" s="169"/>
      <c r="BO392" s="169"/>
      <c r="BP392" s="169"/>
      <c r="BQ392" s="169"/>
      <c r="BR392" s="169"/>
      <c r="BS392" s="169"/>
      <c r="BT392" s="169"/>
      <c r="BU392" s="169"/>
      <c r="BV392" s="169"/>
      <c r="BW392" s="169"/>
      <c r="BX392" s="169"/>
      <c r="BY392" s="169"/>
      <c r="BZ392" s="169"/>
      <c r="CA392" s="169"/>
      <c r="CB392" s="169"/>
      <c r="CC392" s="169"/>
      <c r="CD392" s="169"/>
      <c r="CE392" s="169"/>
      <c r="CF392" s="169"/>
      <c r="CG392" s="169"/>
      <c r="CH392" s="169"/>
      <c r="CI392" s="169"/>
      <c r="CJ392" s="169"/>
      <c r="CK392" s="169"/>
      <c r="CL392" s="169"/>
      <c r="CM392" s="169"/>
      <c r="CN392" s="169"/>
      <c r="CO392" s="169"/>
      <c r="CP392" s="169"/>
      <c r="CQ392" s="169"/>
      <c r="CR392" s="169"/>
      <c r="CS392" s="169"/>
      <c r="CT392" s="169"/>
      <c r="CU392" s="169"/>
      <c r="CV392" s="169"/>
      <c r="CW392" s="169"/>
      <c r="CX392" s="169"/>
      <c r="CY392" s="169"/>
      <c r="CZ392" s="169"/>
      <c r="DA392" s="169"/>
      <c r="DB392" s="169"/>
      <c r="DC392" s="169"/>
      <c r="DD392" s="169"/>
      <c r="DE392" s="169"/>
      <c r="DF392" s="169"/>
      <c r="DG392" s="169"/>
      <c r="DH392" s="169"/>
      <c r="DI392" s="169"/>
      <c r="DJ392" s="169"/>
      <c r="DK392" s="169"/>
      <c r="DL392" s="169"/>
      <c r="DM392" s="169"/>
      <c r="DN392" s="169"/>
      <c r="DO392" s="169"/>
      <c r="DP392" s="169"/>
      <c r="DQ392" s="169"/>
      <c r="DR392" s="169"/>
      <c r="DS392" s="169"/>
      <c r="DT392" s="169"/>
      <c r="DU392" s="169"/>
      <c r="DV392" s="169"/>
      <c r="DW392" s="169"/>
      <c r="DX392" s="169"/>
      <c r="DY392" s="169"/>
      <c r="DZ392" s="169"/>
      <c r="EA392" s="169"/>
      <c r="EB392" s="169"/>
      <c r="EC392" s="169"/>
      <c r="ED392" s="169"/>
      <c r="EE392" s="169"/>
      <c r="EF392" s="169"/>
      <c r="EG392" s="169"/>
      <c r="EH392" s="169"/>
      <c r="EI392" s="169"/>
      <c r="EJ392" s="169"/>
      <c r="EK392" s="169"/>
      <c r="EL392" s="169"/>
      <c r="EM392" s="169"/>
      <c r="EN392" s="169"/>
    </row>
    <row r="393" spans="3:144" x14ac:dyDescent="0.2">
      <c r="C393" s="169"/>
      <c r="D393" s="169"/>
      <c r="E393" s="169"/>
      <c r="F393" s="169"/>
      <c r="G393" s="169"/>
      <c r="H393" s="169"/>
      <c r="I393" s="169"/>
      <c r="J393" s="169"/>
      <c r="K393" s="169"/>
      <c r="L393" s="169"/>
      <c r="M393" s="169"/>
      <c r="N393" s="169"/>
      <c r="O393" s="169"/>
      <c r="P393" s="169"/>
      <c r="Q393" s="169"/>
      <c r="R393" s="169"/>
      <c r="S393" s="169"/>
      <c r="T393" s="169"/>
      <c r="U393" s="169"/>
      <c r="V393" s="169"/>
      <c r="W393" s="169"/>
      <c r="X393" s="169"/>
      <c r="Y393" s="169"/>
      <c r="Z393" s="169"/>
      <c r="AA393" s="169"/>
      <c r="AB393" s="169"/>
      <c r="AC393" s="169"/>
      <c r="AD393" s="169"/>
      <c r="AE393" s="169"/>
      <c r="AF393" s="169"/>
      <c r="AG393" s="169"/>
      <c r="AH393" s="169"/>
      <c r="AI393" s="169"/>
      <c r="AJ393" s="169"/>
      <c r="AK393" s="169"/>
      <c r="AL393" s="169"/>
      <c r="AM393" s="169"/>
      <c r="AN393" s="169"/>
      <c r="AO393" s="169"/>
      <c r="AP393" s="169"/>
      <c r="AQ393" s="169"/>
      <c r="AR393" s="169"/>
      <c r="AS393" s="169"/>
      <c r="AT393" s="169"/>
      <c r="AU393" s="169"/>
      <c r="AV393" s="169"/>
      <c r="AW393" s="169"/>
      <c r="AX393" s="169"/>
      <c r="AY393" s="169"/>
      <c r="AZ393" s="169"/>
      <c r="BA393" s="169"/>
      <c r="BB393" s="169"/>
      <c r="BC393" s="169"/>
      <c r="BD393" s="169"/>
      <c r="BE393" s="169"/>
      <c r="BF393" s="169"/>
      <c r="BG393" s="169"/>
      <c r="BH393" s="169"/>
      <c r="BI393" s="169"/>
      <c r="BJ393" s="169"/>
      <c r="BK393" s="169"/>
      <c r="BL393" s="169"/>
      <c r="BM393" s="169"/>
      <c r="BN393" s="169"/>
      <c r="BO393" s="169"/>
      <c r="BP393" s="169"/>
      <c r="BQ393" s="169"/>
      <c r="BR393" s="169"/>
      <c r="BS393" s="169"/>
      <c r="BT393" s="169"/>
      <c r="BU393" s="169"/>
      <c r="BV393" s="169"/>
      <c r="BW393" s="169"/>
      <c r="BX393" s="169"/>
      <c r="BY393" s="169"/>
      <c r="BZ393" s="169"/>
      <c r="CA393" s="169"/>
      <c r="CB393" s="169"/>
      <c r="CC393" s="169"/>
      <c r="CD393" s="169"/>
      <c r="CE393" s="169"/>
      <c r="CF393" s="169"/>
      <c r="CG393" s="169"/>
      <c r="CH393" s="169"/>
      <c r="CI393" s="169"/>
      <c r="CJ393" s="169"/>
      <c r="CK393" s="169"/>
      <c r="CL393" s="169"/>
      <c r="CM393" s="169"/>
      <c r="CN393" s="169"/>
      <c r="CO393" s="169"/>
      <c r="CP393" s="169"/>
      <c r="CQ393" s="169"/>
      <c r="CR393" s="169"/>
      <c r="CS393" s="169"/>
      <c r="CT393" s="169"/>
      <c r="CU393" s="169"/>
      <c r="CV393" s="169"/>
      <c r="CW393" s="169"/>
      <c r="CX393" s="169"/>
      <c r="CY393" s="169"/>
      <c r="CZ393" s="169"/>
      <c r="DA393" s="169"/>
      <c r="DB393" s="169"/>
      <c r="DC393" s="169"/>
      <c r="DD393" s="169"/>
      <c r="DE393" s="169"/>
      <c r="DF393" s="169"/>
      <c r="DG393" s="169"/>
      <c r="DH393" s="169"/>
      <c r="DI393" s="169"/>
      <c r="DJ393" s="169"/>
      <c r="DK393" s="169"/>
      <c r="DL393" s="169"/>
      <c r="DM393" s="169"/>
      <c r="DN393" s="169"/>
      <c r="DO393" s="169"/>
      <c r="DP393" s="169"/>
      <c r="DQ393" s="169"/>
      <c r="DR393" s="169"/>
      <c r="DS393" s="169"/>
      <c r="DT393" s="169"/>
      <c r="DU393" s="169"/>
      <c r="DV393" s="169"/>
      <c r="DW393" s="169"/>
      <c r="DX393" s="169"/>
      <c r="DY393" s="169"/>
      <c r="DZ393" s="169"/>
      <c r="EA393" s="169"/>
      <c r="EB393" s="169"/>
      <c r="EC393" s="169"/>
      <c r="ED393" s="169"/>
      <c r="EE393" s="169"/>
      <c r="EF393" s="169"/>
      <c r="EG393" s="169"/>
      <c r="EH393" s="169"/>
      <c r="EI393" s="169"/>
      <c r="EJ393" s="169"/>
      <c r="EK393" s="169"/>
      <c r="EL393" s="169"/>
      <c r="EM393" s="169"/>
      <c r="EN393" s="169"/>
    </row>
    <row r="394" spans="3:144" x14ac:dyDescent="0.2">
      <c r="C394" s="169"/>
      <c r="D394" s="169"/>
      <c r="E394" s="169"/>
      <c r="F394" s="169"/>
      <c r="G394" s="169"/>
      <c r="H394" s="169"/>
      <c r="I394" s="169"/>
      <c r="J394" s="169"/>
      <c r="K394" s="169"/>
      <c r="L394" s="169"/>
      <c r="M394" s="169"/>
      <c r="N394" s="169"/>
      <c r="O394" s="169"/>
      <c r="P394" s="169"/>
      <c r="Q394" s="169"/>
      <c r="R394" s="169"/>
      <c r="S394" s="169"/>
      <c r="T394" s="169"/>
      <c r="U394" s="169"/>
      <c r="V394" s="169"/>
      <c r="W394" s="169"/>
      <c r="X394" s="169"/>
      <c r="Y394" s="169"/>
      <c r="Z394" s="169"/>
      <c r="AA394" s="169"/>
      <c r="AB394" s="169"/>
      <c r="AC394" s="169"/>
      <c r="AD394" s="169"/>
      <c r="AE394" s="169"/>
      <c r="AF394" s="169"/>
      <c r="AG394" s="169"/>
      <c r="AH394" s="169"/>
      <c r="AI394" s="169"/>
      <c r="AJ394" s="169"/>
      <c r="AK394" s="169"/>
      <c r="AL394" s="169"/>
      <c r="AM394" s="169"/>
      <c r="AN394" s="169"/>
      <c r="AO394" s="169"/>
      <c r="AP394" s="169"/>
      <c r="AQ394" s="169"/>
      <c r="AR394" s="169"/>
      <c r="AS394" s="169"/>
      <c r="AT394" s="169"/>
      <c r="AU394" s="169"/>
      <c r="AV394" s="169"/>
      <c r="AW394" s="169"/>
      <c r="AX394" s="169"/>
      <c r="AY394" s="169"/>
      <c r="AZ394" s="169"/>
      <c r="BA394" s="169"/>
      <c r="BB394" s="169"/>
      <c r="BC394" s="169"/>
      <c r="BD394" s="169"/>
      <c r="BE394" s="169"/>
      <c r="BF394" s="169"/>
      <c r="BG394" s="169"/>
      <c r="BH394" s="169"/>
      <c r="BI394" s="169"/>
      <c r="BJ394" s="169"/>
      <c r="BK394" s="169"/>
      <c r="BL394" s="169"/>
      <c r="BM394" s="169"/>
      <c r="BN394" s="169"/>
      <c r="BO394" s="169"/>
      <c r="BP394" s="169"/>
      <c r="BQ394" s="169"/>
      <c r="BR394" s="169"/>
      <c r="BS394" s="169"/>
      <c r="BT394" s="169"/>
      <c r="BU394" s="169"/>
      <c r="BV394" s="169"/>
      <c r="BW394" s="169"/>
      <c r="BX394" s="169"/>
      <c r="BY394" s="169"/>
      <c r="BZ394" s="169"/>
      <c r="CA394" s="169"/>
      <c r="CB394" s="169"/>
      <c r="CC394" s="169"/>
      <c r="CD394" s="169"/>
      <c r="CE394" s="169"/>
      <c r="CF394" s="169"/>
      <c r="CG394" s="169"/>
      <c r="CH394" s="169"/>
      <c r="CI394" s="169"/>
      <c r="CJ394" s="169"/>
      <c r="CK394" s="169"/>
      <c r="CL394" s="169"/>
      <c r="CM394" s="169"/>
      <c r="CN394" s="169"/>
      <c r="CO394" s="169"/>
      <c r="CP394" s="169"/>
      <c r="CQ394" s="169"/>
      <c r="CR394" s="169"/>
      <c r="CS394" s="169"/>
      <c r="CT394" s="169"/>
      <c r="CU394" s="169"/>
      <c r="CV394" s="169"/>
      <c r="CW394" s="169"/>
      <c r="CX394" s="169"/>
      <c r="CY394" s="169"/>
      <c r="CZ394" s="169"/>
      <c r="DA394" s="169"/>
      <c r="DB394" s="169"/>
      <c r="DC394" s="169"/>
      <c r="DD394" s="169"/>
      <c r="DE394" s="169"/>
      <c r="DF394" s="169"/>
      <c r="DG394" s="169"/>
      <c r="DH394" s="169"/>
      <c r="DI394" s="169"/>
      <c r="DJ394" s="169"/>
      <c r="DK394" s="169"/>
      <c r="DL394" s="169"/>
      <c r="DM394" s="169"/>
      <c r="DN394" s="169"/>
      <c r="DO394" s="169"/>
      <c r="DP394" s="169"/>
      <c r="DQ394" s="169"/>
      <c r="DR394" s="169"/>
      <c r="DS394" s="169"/>
      <c r="DT394" s="169"/>
      <c r="DU394" s="169"/>
      <c r="DV394" s="169"/>
      <c r="DW394" s="169"/>
      <c r="DX394" s="169"/>
      <c r="DY394" s="169"/>
      <c r="DZ394" s="169"/>
      <c r="EA394" s="169"/>
      <c r="EB394" s="169"/>
      <c r="EC394" s="169"/>
      <c r="ED394" s="169"/>
      <c r="EE394" s="169"/>
      <c r="EF394" s="169"/>
      <c r="EG394" s="169"/>
      <c r="EH394" s="169"/>
      <c r="EI394" s="169"/>
      <c r="EJ394" s="169"/>
      <c r="EK394" s="169"/>
      <c r="EL394" s="169"/>
      <c r="EM394" s="169"/>
      <c r="EN394" s="169"/>
    </row>
    <row r="395" spans="3:144" x14ac:dyDescent="0.2">
      <c r="C395" s="169"/>
      <c r="D395" s="169"/>
      <c r="E395" s="169"/>
      <c r="F395" s="169"/>
      <c r="G395" s="169"/>
      <c r="H395" s="169"/>
      <c r="I395" s="169"/>
      <c r="J395" s="169"/>
      <c r="K395" s="169"/>
      <c r="L395" s="169"/>
      <c r="M395" s="169"/>
      <c r="N395" s="169"/>
      <c r="O395" s="169"/>
      <c r="P395" s="169"/>
      <c r="Q395" s="169"/>
      <c r="R395" s="169"/>
      <c r="S395" s="169"/>
      <c r="T395" s="169"/>
      <c r="U395" s="169"/>
      <c r="V395" s="169"/>
      <c r="W395" s="169"/>
      <c r="X395" s="169"/>
      <c r="Y395" s="169"/>
      <c r="Z395" s="169"/>
      <c r="AA395" s="169"/>
      <c r="AB395" s="169"/>
      <c r="AC395" s="169"/>
      <c r="AD395" s="169"/>
      <c r="AE395" s="169"/>
      <c r="AF395" s="169"/>
      <c r="AG395" s="169"/>
      <c r="AH395" s="169"/>
      <c r="AI395" s="169"/>
      <c r="AJ395" s="169"/>
      <c r="AK395" s="169"/>
      <c r="AL395" s="169"/>
      <c r="AM395" s="169"/>
      <c r="AN395" s="169"/>
      <c r="AO395" s="169"/>
      <c r="AP395" s="169"/>
      <c r="AQ395" s="169"/>
      <c r="AR395" s="169"/>
      <c r="AS395" s="169"/>
      <c r="AT395" s="169"/>
      <c r="AU395" s="169"/>
      <c r="AV395" s="169"/>
      <c r="AW395" s="169"/>
      <c r="AX395" s="169"/>
      <c r="AY395" s="169"/>
      <c r="AZ395" s="169"/>
      <c r="BA395" s="169"/>
      <c r="BB395" s="169"/>
      <c r="BC395" s="169"/>
      <c r="BD395" s="169"/>
      <c r="BE395" s="169"/>
      <c r="BF395" s="169"/>
      <c r="BG395" s="169"/>
      <c r="BH395" s="169"/>
      <c r="BI395" s="169"/>
      <c r="BJ395" s="169"/>
      <c r="BK395" s="169"/>
      <c r="BL395" s="169"/>
      <c r="BM395" s="169"/>
      <c r="BN395" s="169"/>
      <c r="BO395" s="169"/>
      <c r="BP395" s="169"/>
      <c r="BQ395" s="169"/>
      <c r="BR395" s="169"/>
      <c r="BS395" s="169"/>
      <c r="BT395" s="169"/>
      <c r="BU395" s="169"/>
      <c r="BV395" s="169"/>
      <c r="BW395" s="169"/>
      <c r="BX395" s="169"/>
      <c r="BY395" s="169"/>
      <c r="BZ395" s="169"/>
      <c r="CA395" s="169"/>
      <c r="CB395" s="169"/>
      <c r="CC395" s="169"/>
      <c r="CD395" s="169"/>
      <c r="CE395" s="169"/>
      <c r="CF395" s="169"/>
      <c r="CG395" s="169"/>
      <c r="CH395" s="169"/>
      <c r="CI395" s="169"/>
      <c r="CJ395" s="169"/>
      <c r="CK395" s="169"/>
      <c r="CL395" s="169"/>
      <c r="CM395" s="169"/>
      <c r="CN395" s="169"/>
      <c r="CO395" s="169"/>
      <c r="CP395" s="169"/>
      <c r="CQ395" s="169"/>
      <c r="CR395" s="169"/>
      <c r="CS395" s="169"/>
      <c r="CT395" s="169"/>
      <c r="CU395" s="169"/>
      <c r="CV395" s="169"/>
      <c r="CW395" s="169"/>
      <c r="CX395" s="169"/>
      <c r="CY395" s="169"/>
      <c r="CZ395" s="169"/>
      <c r="DA395" s="169"/>
      <c r="DB395" s="169"/>
      <c r="DC395" s="169"/>
      <c r="DD395" s="169"/>
      <c r="DE395" s="169"/>
      <c r="DF395" s="169"/>
      <c r="DG395" s="169"/>
      <c r="DH395" s="169"/>
      <c r="DI395" s="169"/>
      <c r="DJ395" s="169"/>
      <c r="DK395" s="169"/>
      <c r="DL395" s="169"/>
      <c r="DM395" s="169"/>
      <c r="DN395" s="169"/>
      <c r="DO395" s="169"/>
      <c r="DP395" s="169"/>
      <c r="DQ395" s="169"/>
      <c r="DR395" s="169"/>
      <c r="DS395" s="169"/>
      <c r="DT395" s="169"/>
      <c r="DU395" s="169"/>
      <c r="DV395" s="169"/>
      <c r="DW395" s="169"/>
      <c r="DX395" s="169"/>
      <c r="DY395" s="169"/>
      <c r="DZ395" s="169"/>
      <c r="EA395" s="169"/>
      <c r="EB395" s="169"/>
      <c r="EC395" s="169"/>
      <c r="ED395" s="169"/>
      <c r="EE395" s="169"/>
      <c r="EF395" s="169"/>
      <c r="EG395" s="169"/>
      <c r="EH395" s="169"/>
      <c r="EI395" s="169"/>
      <c r="EJ395" s="169"/>
      <c r="EK395" s="169"/>
      <c r="EL395" s="169"/>
      <c r="EM395" s="169"/>
      <c r="EN395" s="169"/>
    </row>
    <row r="396" spans="3:144" x14ac:dyDescent="0.2">
      <c r="C396" s="169"/>
      <c r="D396" s="169"/>
      <c r="E396" s="169"/>
      <c r="F396" s="169"/>
      <c r="G396" s="169"/>
      <c r="H396" s="169"/>
      <c r="I396" s="169"/>
      <c r="J396" s="169"/>
      <c r="K396" s="169"/>
      <c r="L396" s="169"/>
      <c r="M396" s="169"/>
      <c r="N396" s="169"/>
      <c r="O396" s="169"/>
      <c r="P396" s="169"/>
      <c r="Q396" s="169"/>
      <c r="R396" s="169"/>
      <c r="S396" s="169"/>
      <c r="T396" s="169"/>
      <c r="U396" s="169"/>
      <c r="V396" s="169"/>
      <c r="W396" s="169"/>
      <c r="X396" s="169"/>
      <c r="Y396" s="169"/>
      <c r="Z396" s="169"/>
      <c r="AA396" s="169"/>
      <c r="AB396" s="169"/>
      <c r="AC396" s="169"/>
      <c r="AD396" s="169"/>
      <c r="AE396" s="169"/>
      <c r="AF396" s="169"/>
      <c r="AG396" s="169"/>
      <c r="AH396" s="169"/>
      <c r="AI396" s="169"/>
      <c r="AJ396" s="169"/>
      <c r="AK396" s="169"/>
      <c r="AL396" s="169"/>
      <c r="AM396" s="169"/>
      <c r="AN396" s="169"/>
      <c r="AO396" s="169"/>
      <c r="AP396" s="169"/>
      <c r="AQ396" s="169"/>
      <c r="AR396" s="169"/>
      <c r="AS396" s="169"/>
      <c r="AT396" s="169"/>
      <c r="AU396" s="169"/>
      <c r="AV396" s="169"/>
      <c r="AW396" s="169"/>
      <c r="AX396" s="169"/>
      <c r="AY396" s="169"/>
      <c r="AZ396" s="169"/>
      <c r="BA396" s="169"/>
      <c r="BB396" s="169"/>
      <c r="BC396" s="169"/>
      <c r="BD396" s="169"/>
      <c r="BE396" s="169"/>
      <c r="BF396" s="169"/>
      <c r="BG396" s="169"/>
      <c r="BH396" s="169"/>
      <c r="BI396" s="169"/>
      <c r="BJ396" s="169"/>
      <c r="BK396" s="169"/>
      <c r="BL396" s="169"/>
      <c r="BM396" s="169"/>
      <c r="BN396" s="169"/>
      <c r="BO396" s="169"/>
      <c r="BP396" s="169"/>
      <c r="BQ396" s="169"/>
      <c r="BR396" s="169"/>
      <c r="BS396" s="169"/>
      <c r="BT396" s="169"/>
      <c r="BU396" s="169"/>
      <c r="BV396" s="169"/>
      <c r="BW396" s="169"/>
      <c r="BX396" s="169"/>
      <c r="BY396" s="169"/>
      <c r="BZ396" s="169"/>
      <c r="CA396" s="169"/>
      <c r="CB396" s="169"/>
      <c r="CC396" s="169"/>
      <c r="CD396" s="169"/>
      <c r="CE396" s="169"/>
      <c r="CF396" s="169"/>
      <c r="CG396" s="169"/>
      <c r="CH396" s="169"/>
      <c r="CI396" s="169"/>
      <c r="CJ396" s="169"/>
      <c r="CK396" s="169"/>
      <c r="CL396" s="169"/>
      <c r="CM396" s="169"/>
      <c r="CN396" s="169"/>
      <c r="CO396" s="169"/>
      <c r="CP396" s="169"/>
      <c r="CQ396" s="169"/>
      <c r="CR396" s="169"/>
      <c r="CS396" s="169"/>
      <c r="CT396" s="169"/>
      <c r="CU396" s="169"/>
      <c r="CV396" s="169"/>
      <c r="CW396" s="169"/>
      <c r="CX396" s="169"/>
      <c r="CY396" s="169"/>
      <c r="CZ396" s="169"/>
      <c r="DA396" s="169"/>
      <c r="DB396" s="169"/>
      <c r="DC396" s="169"/>
      <c r="DD396" s="169"/>
      <c r="DE396" s="169"/>
      <c r="DF396" s="169"/>
      <c r="DG396" s="169"/>
      <c r="DH396" s="169"/>
      <c r="DI396" s="169"/>
      <c r="DJ396" s="169"/>
      <c r="DK396" s="169"/>
      <c r="DL396" s="169"/>
      <c r="DM396" s="169"/>
      <c r="DN396" s="169"/>
      <c r="DO396" s="169"/>
      <c r="DP396" s="169"/>
      <c r="DQ396" s="169"/>
      <c r="DR396" s="169"/>
      <c r="DS396" s="169"/>
      <c r="DT396" s="169"/>
      <c r="DU396" s="169"/>
      <c r="DV396" s="169"/>
      <c r="DW396" s="169"/>
      <c r="DX396" s="169"/>
      <c r="DY396" s="169"/>
      <c r="DZ396" s="169"/>
      <c r="EA396" s="169"/>
      <c r="EB396" s="169"/>
      <c r="EC396" s="169"/>
      <c r="ED396" s="169"/>
      <c r="EE396" s="169"/>
      <c r="EF396" s="169"/>
      <c r="EG396" s="169"/>
      <c r="EH396" s="169"/>
      <c r="EI396" s="169"/>
      <c r="EJ396" s="169"/>
      <c r="EK396" s="169"/>
      <c r="EL396" s="169"/>
      <c r="EM396" s="169"/>
      <c r="EN396" s="169"/>
    </row>
    <row r="397" spans="3:144" x14ac:dyDescent="0.2">
      <c r="C397" s="169"/>
      <c r="D397" s="169"/>
      <c r="E397" s="169"/>
      <c r="F397" s="169"/>
      <c r="G397" s="169"/>
      <c r="H397" s="169"/>
      <c r="I397" s="169"/>
      <c r="J397" s="169"/>
      <c r="K397" s="169"/>
      <c r="L397" s="169"/>
      <c r="M397" s="169"/>
      <c r="N397" s="169"/>
      <c r="O397" s="169"/>
      <c r="P397" s="169"/>
      <c r="Q397" s="169"/>
      <c r="R397" s="169"/>
      <c r="S397" s="169"/>
      <c r="T397" s="169"/>
      <c r="U397" s="169"/>
      <c r="V397" s="169"/>
      <c r="W397" s="169"/>
      <c r="X397" s="169"/>
      <c r="Y397" s="169"/>
      <c r="Z397" s="169"/>
      <c r="AA397" s="169"/>
      <c r="AB397" s="169"/>
      <c r="AC397" s="169"/>
      <c r="AD397" s="169"/>
      <c r="AE397" s="169"/>
      <c r="AF397" s="169"/>
      <c r="AG397" s="169"/>
      <c r="AH397" s="169"/>
      <c r="AI397" s="169"/>
      <c r="AJ397" s="169"/>
      <c r="AK397" s="169"/>
      <c r="AL397" s="169"/>
      <c r="AM397" s="169"/>
      <c r="AN397" s="169"/>
      <c r="AO397" s="169"/>
      <c r="AP397" s="169"/>
      <c r="AQ397" s="169"/>
      <c r="AR397" s="169"/>
      <c r="AS397" s="169"/>
      <c r="AT397" s="169"/>
      <c r="AU397" s="169"/>
      <c r="AV397" s="169"/>
      <c r="AW397" s="169"/>
      <c r="AX397" s="169"/>
      <c r="AY397" s="169"/>
      <c r="AZ397" s="169"/>
      <c r="BA397" s="169"/>
      <c r="BB397" s="169"/>
      <c r="BC397" s="169"/>
      <c r="BD397" s="169"/>
      <c r="BE397" s="169"/>
      <c r="BF397" s="169"/>
      <c r="BG397" s="169"/>
      <c r="BH397" s="169"/>
      <c r="BI397" s="169"/>
      <c r="BJ397" s="169"/>
      <c r="BK397" s="169"/>
      <c r="BL397" s="169"/>
      <c r="BM397" s="169"/>
      <c r="BN397" s="169"/>
      <c r="BO397" s="169"/>
      <c r="BP397" s="169"/>
      <c r="BQ397" s="169"/>
      <c r="BR397" s="169"/>
      <c r="BS397" s="169"/>
      <c r="BT397" s="169"/>
      <c r="BU397" s="169"/>
      <c r="BV397" s="169"/>
      <c r="BW397" s="169"/>
      <c r="BX397" s="169"/>
      <c r="BY397" s="169"/>
      <c r="BZ397" s="169"/>
      <c r="CA397" s="169"/>
      <c r="CB397" s="169"/>
      <c r="CC397" s="169"/>
      <c r="CD397" s="169"/>
      <c r="CE397" s="169"/>
      <c r="CF397" s="169"/>
      <c r="CG397" s="169"/>
      <c r="CH397" s="169"/>
      <c r="CI397" s="169"/>
      <c r="CJ397" s="169"/>
      <c r="CK397" s="169"/>
      <c r="CL397" s="169"/>
      <c r="CM397" s="169"/>
      <c r="CN397" s="169"/>
      <c r="CO397" s="169"/>
      <c r="CP397" s="169"/>
      <c r="CQ397" s="169"/>
      <c r="CR397" s="169"/>
      <c r="CS397" s="169"/>
      <c r="CT397" s="169"/>
      <c r="CU397" s="169"/>
      <c r="CV397" s="169"/>
      <c r="CW397" s="169"/>
      <c r="CX397" s="169"/>
      <c r="CY397" s="169"/>
      <c r="CZ397" s="169"/>
      <c r="DA397" s="169"/>
      <c r="DB397" s="169"/>
      <c r="DC397" s="169"/>
      <c r="DD397" s="169"/>
      <c r="DE397" s="169"/>
      <c r="DF397" s="169"/>
      <c r="DG397" s="169"/>
      <c r="DH397" s="169"/>
      <c r="DI397" s="169"/>
      <c r="DJ397" s="169"/>
      <c r="DK397" s="169"/>
      <c r="DL397" s="169"/>
      <c r="DM397" s="169"/>
      <c r="DN397" s="169"/>
      <c r="DO397" s="169"/>
      <c r="DP397" s="169"/>
      <c r="DQ397" s="169"/>
      <c r="DR397" s="169"/>
      <c r="DS397" s="169"/>
      <c r="DT397" s="169"/>
      <c r="DU397" s="169"/>
      <c r="DV397" s="169"/>
      <c r="DW397" s="169"/>
      <c r="DX397" s="169"/>
      <c r="DY397" s="169"/>
      <c r="DZ397" s="169"/>
      <c r="EA397" s="169"/>
      <c r="EB397" s="169"/>
      <c r="EC397" s="169"/>
      <c r="ED397" s="169"/>
      <c r="EE397" s="169"/>
      <c r="EF397" s="169"/>
      <c r="EG397" s="169"/>
      <c r="EH397" s="169"/>
      <c r="EI397" s="169"/>
      <c r="EJ397" s="169"/>
      <c r="EK397" s="169"/>
      <c r="EL397" s="169"/>
      <c r="EM397" s="169"/>
      <c r="EN397" s="169"/>
    </row>
    <row r="398" spans="3:144" x14ac:dyDescent="0.2">
      <c r="C398" s="169"/>
      <c r="D398" s="169"/>
      <c r="E398" s="169"/>
      <c r="F398" s="169"/>
      <c r="G398" s="169"/>
      <c r="H398" s="169"/>
      <c r="I398" s="169"/>
      <c r="J398" s="169"/>
      <c r="K398" s="169"/>
      <c r="L398" s="169"/>
      <c r="M398" s="169"/>
      <c r="N398" s="169"/>
      <c r="O398" s="169"/>
      <c r="P398" s="169"/>
      <c r="Q398" s="169"/>
      <c r="R398" s="169"/>
      <c r="S398" s="169"/>
      <c r="T398" s="169"/>
      <c r="U398" s="169"/>
      <c r="V398" s="169"/>
      <c r="W398" s="169"/>
      <c r="X398" s="169"/>
      <c r="Y398" s="169"/>
      <c r="Z398" s="169"/>
      <c r="AA398" s="169"/>
      <c r="AB398" s="169"/>
      <c r="AC398" s="169"/>
      <c r="AD398" s="169"/>
      <c r="AE398" s="169"/>
      <c r="AF398" s="169"/>
      <c r="AG398" s="169"/>
      <c r="AH398" s="169"/>
      <c r="AI398" s="169"/>
      <c r="AJ398" s="169"/>
      <c r="AK398" s="169"/>
      <c r="AL398" s="169"/>
      <c r="AM398" s="169"/>
      <c r="AN398" s="169"/>
      <c r="AO398" s="169"/>
      <c r="AP398" s="169"/>
      <c r="AQ398" s="169"/>
      <c r="AR398" s="169"/>
      <c r="AS398" s="169"/>
      <c r="AT398" s="169"/>
      <c r="AU398" s="169"/>
      <c r="AV398" s="169"/>
      <c r="AW398" s="169"/>
      <c r="AX398" s="169"/>
      <c r="AY398" s="169"/>
      <c r="AZ398" s="169"/>
      <c r="BA398" s="169"/>
      <c r="BB398" s="169"/>
      <c r="BC398" s="169"/>
      <c r="BD398" s="169"/>
      <c r="BE398" s="169"/>
      <c r="BF398" s="169"/>
      <c r="BG398" s="169"/>
      <c r="BH398" s="169"/>
      <c r="BI398" s="169"/>
      <c r="BJ398" s="169"/>
      <c r="BK398" s="169"/>
      <c r="BL398" s="169"/>
      <c r="BM398" s="169"/>
      <c r="BN398" s="169"/>
      <c r="BO398" s="169"/>
      <c r="BP398" s="169"/>
      <c r="BQ398" s="169"/>
      <c r="BR398" s="169"/>
      <c r="BS398" s="169"/>
      <c r="BT398" s="169"/>
      <c r="BU398" s="169"/>
      <c r="BV398" s="169"/>
      <c r="BW398" s="169"/>
      <c r="BX398" s="169"/>
      <c r="BY398" s="169"/>
      <c r="BZ398" s="169"/>
      <c r="CA398" s="169"/>
      <c r="CB398" s="169"/>
      <c r="CC398" s="169"/>
      <c r="CD398" s="169"/>
      <c r="CE398" s="169"/>
      <c r="CF398" s="169"/>
      <c r="CG398" s="169"/>
      <c r="CH398" s="169"/>
      <c r="CI398" s="169"/>
      <c r="CJ398" s="169"/>
      <c r="CK398" s="169"/>
      <c r="CL398" s="169"/>
      <c r="CM398" s="169"/>
      <c r="CN398" s="169"/>
      <c r="CO398" s="169"/>
      <c r="CP398" s="169"/>
      <c r="CQ398" s="169"/>
      <c r="CR398" s="169"/>
      <c r="CS398" s="169"/>
      <c r="CT398" s="169"/>
      <c r="CU398" s="169"/>
      <c r="CV398" s="169"/>
      <c r="CW398" s="169"/>
      <c r="CX398" s="169"/>
      <c r="CY398" s="169"/>
      <c r="CZ398" s="169"/>
      <c r="DA398" s="169"/>
      <c r="DB398" s="169"/>
      <c r="DC398" s="169"/>
      <c r="DD398" s="169"/>
      <c r="DE398" s="169"/>
      <c r="DF398" s="169"/>
      <c r="DG398" s="169"/>
      <c r="DH398" s="169"/>
      <c r="DI398" s="169"/>
      <c r="DJ398" s="169"/>
      <c r="DK398" s="169"/>
      <c r="DL398" s="169"/>
      <c r="DM398" s="169"/>
      <c r="DN398" s="169"/>
      <c r="DO398" s="169"/>
      <c r="DP398" s="169"/>
      <c r="DQ398" s="169"/>
      <c r="DR398" s="169"/>
      <c r="DS398" s="169"/>
      <c r="DT398" s="169"/>
      <c r="DU398" s="169"/>
      <c r="DV398" s="169"/>
      <c r="DW398" s="169"/>
      <c r="DX398" s="169"/>
      <c r="DY398" s="169"/>
      <c r="DZ398" s="169"/>
      <c r="EA398" s="169"/>
      <c r="EB398" s="169"/>
      <c r="EC398" s="169"/>
      <c r="ED398" s="169"/>
      <c r="EE398" s="169"/>
      <c r="EF398" s="169"/>
      <c r="EG398" s="169"/>
      <c r="EH398" s="169"/>
      <c r="EI398" s="169"/>
      <c r="EJ398" s="169"/>
      <c r="EK398" s="169"/>
      <c r="EL398" s="169"/>
      <c r="EM398" s="169"/>
      <c r="EN398" s="169"/>
    </row>
    <row r="399" spans="3:144" x14ac:dyDescent="0.2">
      <c r="C399" s="169"/>
      <c r="D399" s="169"/>
      <c r="E399" s="169"/>
      <c r="F399" s="169"/>
      <c r="G399" s="169"/>
      <c r="H399" s="169"/>
      <c r="I399" s="169"/>
      <c r="J399" s="169"/>
      <c r="K399" s="169"/>
      <c r="L399" s="169"/>
      <c r="M399" s="169"/>
      <c r="N399" s="169"/>
      <c r="O399" s="169"/>
      <c r="P399" s="169"/>
      <c r="Q399" s="169"/>
      <c r="R399" s="169"/>
      <c r="S399" s="169"/>
      <c r="T399" s="169"/>
      <c r="U399" s="169"/>
      <c r="V399" s="169"/>
      <c r="W399" s="169"/>
      <c r="X399" s="169"/>
      <c r="Y399" s="169"/>
      <c r="Z399" s="169"/>
      <c r="AA399" s="169"/>
      <c r="AB399" s="169"/>
      <c r="AC399" s="169"/>
      <c r="AD399" s="169"/>
      <c r="AE399" s="169"/>
      <c r="AF399" s="169"/>
      <c r="AG399" s="169"/>
      <c r="AH399" s="169"/>
      <c r="AI399" s="169"/>
      <c r="AJ399" s="169"/>
      <c r="AK399" s="169"/>
      <c r="AL399" s="169"/>
      <c r="AM399" s="169"/>
      <c r="AN399" s="169"/>
      <c r="AO399" s="169"/>
      <c r="AP399" s="169"/>
      <c r="AQ399" s="169"/>
      <c r="AR399" s="169"/>
      <c r="AS399" s="169"/>
      <c r="AT399" s="169"/>
      <c r="AU399" s="169"/>
      <c r="AV399" s="169"/>
      <c r="AW399" s="169"/>
      <c r="AX399" s="169"/>
      <c r="AY399" s="169"/>
      <c r="AZ399" s="169"/>
      <c r="BA399" s="169"/>
      <c r="BB399" s="169"/>
      <c r="BC399" s="169"/>
      <c r="BD399" s="169"/>
      <c r="BE399" s="169"/>
      <c r="BF399" s="169"/>
      <c r="BG399" s="169"/>
      <c r="BH399" s="169"/>
      <c r="BI399" s="169"/>
      <c r="BJ399" s="169"/>
      <c r="BK399" s="169"/>
      <c r="BL399" s="169"/>
      <c r="BM399" s="169"/>
      <c r="BN399" s="169"/>
      <c r="BO399" s="169"/>
      <c r="BP399" s="169"/>
      <c r="BQ399" s="169"/>
      <c r="BR399" s="169"/>
      <c r="BS399" s="169"/>
      <c r="BT399" s="169"/>
      <c r="BU399" s="169"/>
      <c r="BV399" s="169"/>
      <c r="BW399" s="169"/>
      <c r="BX399" s="169"/>
      <c r="BY399" s="169"/>
      <c r="BZ399" s="169"/>
      <c r="CA399" s="169"/>
      <c r="CB399" s="169"/>
      <c r="CC399" s="169"/>
      <c r="CD399" s="169"/>
      <c r="CE399" s="169"/>
      <c r="CF399" s="169"/>
      <c r="CG399" s="169"/>
      <c r="CH399" s="169"/>
      <c r="CI399" s="169"/>
      <c r="CJ399" s="169"/>
      <c r="CK399" s="169"/>
      <c r="CL399" s="169"/>
      <c r="CM399" s="169"/>
      <c r="CN399" s="169"/>
      <c r="CO399" s="169"/>
      <c r="CP399" s="169"/>
      <c r="CQ399" s="169"/>
      <c r="CR399" s="169"/>
      <c r="CS399" s="169"/>
      <c r="CT399" s="169"/>
      <c r="CU399" s="169"/>
      <c r="CV399" s="169"/>
      <c r="CW399" s="169"/>
      <c r="CX399" s="169"/>
      <c r="CY399" s="169"/>
      <c r="CZ399" s="169"/>
      <c r="DA399" s="169"/>
      <c r="DB399" s="169"/>
      <c r="DC399" s="169"/>
      <c r="DD399" s="169"/>
      <c r="DE399" s="169"/>
      <c r="DF399" s="169"/>
      <c r="DG399" s="169"/>
      <c r="DH399" s="169"/>
      <c r="DI399" s="169"/>
      <c r="DJ399" s="169"/>
      <c r="DK399" s="169"/>
      <c r="DL399" s="169"/>
      <c r="DM399" s="169"/>
      <c r="DN399" s="169"/>
      <c r="DO399" s="169"/>
      <c r="DP399" s="169"/>
      <c r="DQ399" s="169"/>
      <c r="DR399" s="169"/>
      <c r="DS399" s="169"/>
      <c r="DT399" s="169"/>
      <c r="DU399" s="169"/>
      <c r="DV399" s="169"/>
      <c r="DW399" s="169"/>
      <c r="DX399" s="169"/>
      <c r="DY399" s="169"/>
      <c r="DZ399" s="169"/>
      <c r="EA399" s="169"/>
      <c r="EB399" s="169"/>
      <c r="EC399" s="169"/>
      <c r="ED399" s="169"/>
      <c r="EE399" s="169"/>
      <c r="EF399" s="169"/>
      <c r="EG399" s="169"/>
      <c r="EH399" s="169"/>
      <c r="EI399" s="169"/>
      <c r="EJ399" s="169"/>
      <c r="EK399" s="169"/>
      <c r="EL399" s="169"/>
      <c r="EM399" s="169"/>
      <c r="EN399" s="169"/>
    </row>
    <row r="400" spans="3:144" x14ac:dyDescent="0.2">
      <c r="C400" s="169"/>
      <c r="D400" s="169"/>
      <c r="E400" s="169"/>
      <c r="F400" s="169"/>
      <c r="G400" s="169"/>
      <c r="H400" s="169"/>
      <c r="I400" s="169"/>
      <c r="J400" s="169"/>
      <c r="K400" s="169"/>
      <c r="L400" s="169"/>
      <c r="M400" s="169"/>
      <c r="N400" s="169"/>
      <c r="O400" s="169"/>
      <c r="P400" s="169"/>
      <c r="Q400" s="169"/>
      <c r="R400" s="169"/>
      <c r="S400" s="169"/>
      <c r="T400" s="169"/>
      <c r="U400" s="169"/>
      <c r="V400" s="169"/>
      <c r="W400" s="169"/>
      <c r="X400" s="169"/>
      <c r="Y400" s="169"/>
      <c r="Z400" s="169"/>
      <c r="AA400" s="169"/>
      <c r="AB400" s="169"/>
      <c r="AC400" s="169"/>
      <c r="AD400" s="169"/>
      <c r="AE400" s="169"/>
      <c r="AF400" s="169"/>
      <c r="AG400" s="169"/>
      <c r="AH400" s="169"/>
      <c r="AI400" s="169"/>
      <c r="AJ400" s="169"/>
      <c r="AK400" s="169"/>
      <c r="AL400" s="169"/>
      <c r="AM400" s="169"/>
      <c r="AN400" s="169"/>
      <c r="AO400" s="169"/>
      <c r="AP400" s="169"/>
      <c r="AQ400" s="169"/>
      <c r="AR400" s="169"/>
      <c r="AS400" s="169"/>
      <c r="AT400" s="169"/>
      <c r="AU400" s="169"/>
      <c r="AV400" s="169"/>
      <c r="AW400" s="169"/>
      <c r="AX400" s="169"/>
      <c r="AY400" s="169"/>
      <c r="AZ400" s="169"/>
      <c r="BA400" s="169"/>
      <c r="BB400" s="169"/>
      <c r="BC400" s="169"/>
      <c r="BD400" s="169"/>
      <c r="BE400" s="169"/>
      <c r="BF400" s="169"/>
      <c r="BG400" s="169"/>
      <c r="BH400" s="169"/>
      <c r="BI400" s="169"/>
      <c r="BJ400" s="169"/>
      <c r="BK400" s="169"/>
      <c r="BL400" s="169"/>
      <c r="BM400" s="169"/>
      <c r="BN400" s="169"/>
      <c r="BO400" s="169"/>
      <c r="BP400" s="169"/>
      <c r="BQ400" s="169"/>
      <c r="BR400" s="169"/>
      <c r="BS400" s="169"/>
      <c r="BT400" s="169"/>
      <c r="BU400" s="169"/>
      <c r="BV400" s="169"/>
      <c r="BW400" s="169"/>
      <c r="BX400" s="169"/>
      <c r="BY400" s="169"/>
      <c r="BZ400" s="169"/>
      <c r="CA400" s="169"/>
      <c r="CB400" s="169"/>
      <c r="CC400" s="169"/>
      <c r="CD400" s="169"/>
      <c r="CE400" s="169"/>
      <c r="CF400" s="169"/>
      <c r="CG400" s="169"/>
      <c r="CH400" s="169"/>
      <c r="CI400" s="169"/>
      <c r="CJ400" s="169"/>
      <c r="CK400" s="169"/>
      <c r="CL400" s="169"/>
      <c r="CM400" s="169"/>
      <c r="CN400" s="169"/>
      <c r="CO400" s="169"/>
      <c r="CP400" s="169"/>
      <c r="CQ400" s="169"/>
      <c r="CR400" s="169"/>
      <c r="CS400" s="169"/>
      <c r="CT400" s="169"/>
      <c r="CU400" s="169"/>
      <c r="CV400" s="169"/>
      <c r="CW400" s="169"/>
      <c r="CX400" s="169"/>
      <c r="CY400" s="169"/>
      <c r="CZ400" s="169"/>
      <c r="DA400" s="169"/>
      <c r="DB400" s="169"/>
      <c r="DC400" s="169"/>
      <c r="DD400" s="169"/>
      <c r="DE400" s="169"/>
      <c r="DF400" s="169"/>
      <c r="DG400" s="169"/>
      <c r="DH400" s="169"/>
      <c r="DI400" s="169"/>
      <c r="DJ400" s="169"/>
      <c r="DK400" s="169"/>
      <c r="DL400" s="169"/>
      <c r="DM400" s="169"/>
      <c r="DN400" s="169"/>
      <c r="DO400" s="169"/>
      <c r="DP400" s="169"/>
      <c r="DQ400" s="169"/>
      <c r="DR400" s="169"/>
      <c r="DS400" s="169"/>
      <c r="DT400" s="169"/>
      <c r="DU400" s="169"/>
      <c r="DV400" s="169"/>
      <c r="DW400" s="169"/>
      <c r="DX400" s="169"/>
      <c r="DY400" s="169"/>
      <c r="DZ400" s="169"/>
      <c r="EA400" s="169"/>
      <c r="EB400" s="169"/>
      <c r="EC400" s="169"/>
      <c r="ED400" s="169"/>
      <c r="EE400" s="169"/>
      <c r="EF400" s="169"/>
      <c r="EG400" s="169"/>
      <c r="EH400" s="169"/>
      <c r="EI400" s="169"/>
      <c r="EJ400" s="169"/>
      <c r="EK400" s="169"/>
      <c r="EL400" s="169"/>
      <c r="EM400" s="169"/>
      <c r="EN400" s="169"/>
    </row>
    <row r="401" spans="3:144" x14ac:dyDescent="0.2">
      <c r="C401" s="169"/>
      <c r="D401" s="169"/>
      <c r="E401" s="169"/>
      <c r="F401" s="169"/>
      <c r="G401" s="169"/>
      <c r="H401" s="169"/>
      <c r="I401" s="169"/>
      <c r="J401" s="169"/>
      <c r="K401" s="169"/>
      <c r="L401" s="169"/>
      <c r="M401" s="169"/>
      <c r="N401" s="169"/>
      <c r="O401" s="169"/>
      <c r="P401" s="169"/>
      <c r="Q401" s="169"/>
      <c r="R401" s="169"/>
      <c r="S401" s="169"/>
      <c r="T401" s="169"/>
      <c r="U401" s="169"/>
      <c r="V401" s="169"/>
      <c r="W401" s="169"/>
      <c r="X401" s="169"/>
      <c r="Y401" s="169"/>
      <c r="Z401" s="169"/>
      <c r="AA401" s="169"/>
      <c r="AB401" s="169"/>
      <c r="AC401" s="169"/>
      <c r="AD401" s="169"/>
      <c r="AE401" s="169"/>
      <c r="AF401" s="169"/>
      <c r="AG401" s="169"/>
      <c r="AH401" s="169"/>
      <c r="AI401" s="169"/>
      <c r="AJ401" s="169"/>
      <c r="AK401" s="169"/>
      <c r="AL401" s="169"/>
      <c r="AM401" s="169"/>
      <c r="AN401" s="169"/>
      <c r="AO401" s="169"/>
      <c r="AP401" s="169"/>
      <c r="AQ401" s="169"/>
      <c r="AR401" s="169"/>
      <c r="AS401" s="169"/>
      <c r="AT401" s="169"/>
      <c r="AU401" s="169"/>
      <c r="AV401" s="169"/>
      <c r="AW401" s="169"/>
      <c r="AX401" s="169"/>
      <c r="AY401" s="169"/>
      <c r="AZ401" s="169"/>
      <c r="BA401" s="169"/>
      <c r="BB401" s="169"/>
      <c r="BC401" s="169"/>
      <c r="BD401" s="169"/>
      <c r="BE401" s="169"/>
      <c r="BF401" s="169"/>
      <c r="BG401" s="169"/>
      <c r="BH401" s="169"/>
      <c r="BI401" s="169"/>
      <c r="BJ401" s="169"/>
      <c r="BK401" s="169"/>
      <c r="BL401" s="169"/>
      <c r="BM401" s="169"/>
      <c r="BN401" s="169"/>
      <c r="BO401" s="169"/>
      <c r="BP401" s="169"/>
      <c r="BQ401" s="169"/>
      <c r="BR401" s="169"/>
      <c r="BS401" s="169"/>
      <c r="BT401" s="169"/>
      <c r="BU401" s="169"/>
      <c r="BV401" s="169"/>
      <c r="BW401" s="169"/>
      <c r="BX401" s="169"/>
      <c r="BY401" s="169"/>
      <c r="BZ401" s="169"/>
      <c r="CA401" s="169"/>
      <c r="CB401" s="169"/>
      <c r="CC401" s="169"/>
      <c r="CD401" s="169"/>
      <c r="CE401" s="169"/>
      <c r="CF401" s="169"/>
      <c r="CG401" s="169"/>
      <c r="CH401" s="169"/>
      <c r="CI401" s="169"/>
      <c r="CJ401" s="169"/>
      <c r="CK401" s="169"/>
      <c r="CL401" s="169"/>
      <c r="CM401" s="169"/>
      <c r="CN401" s="169"/>
      <c r="CO401" s="169"/>
      <c r="CP401" s="169"/>
      <c r="CQ401" s="169"/>
      <c r="CR401" s="169"/>
      <c r="CS401" s="169"/>
      <c r="CT401" s="169"/>
      <c r="CU401" s="169"/>
      <c r="CV401" s="169"/>
      <c r="CW401" s="169"/>
      <c r="CX401" s="169"/>
      <c r="CY401" s="169"/>
      <c r="CZ401" s="169"/>
      <c r="DA401" s="169"/>
      <c r="DB401" s="169"/>
      <c r="DC401" s="169"/>
      <c r="DD401" s="169"/>
      <c r="DE401" s="169"/>
      <c r="DF401" s="169"/>
      <c r="DG401" s="169"/>
      <c r="DH401" s="169"/>
      <c r="DI401" s="169"/>
      <c r="DJ401" s="169"/>
      <c r="DK401" s="169"/>
      <c r="DL401" s="169"/>
      <c r="DM401" s="169"/>
      <c r="DN401" s="169"/>
      <c r="DO401" s="169"/>
      <c r="DP401" s="169"/>
      <c r="DQ401" s="169"/>
      <c r="DR401" s="169"/>
      <c r="DS401" s="169"/>
      <c r="DT401" s="169"/>
      <c r="DU401" s="169"/>
      <c r="DV401" s="169"/>
      <c r="DW401" s="169"/>
      <c r="DX401" s="169"/>
      <c r="DY401" s="169"/>
      <c r="DZ401" s="169"/>
      <c r="EA401" s="169"/>
      <c r="EB401" s="169"/>
      <c r="EC401" s="169"/>
      <c r="ED401" s="169"/>
      <c r="EE401" s="169"/>
      <c r="EF401" s="169"/>
      <c r="EG401" s="169"/>
      <c r="EH401" s="169"/>
      <c r="EI401" s="169"/>
      <c r="EJ401" s="169"/>
      <c r="EK401" s="169"/>
      <c r="EL401" s="169"/>
      <c r="EM401" s="169"/>
      <c r="EN401" s="169"/>
    </row>
    <row r="402" spans="3:144" x14ac:dyDescent="0.2">
      <c r="C402" s="169"/>
      <c r="D402" s="169"/>
      <c r="E402" s="169"/>
      <c r="F402" s="169"/>
      <c r="G402" s="169"/>
      <c r="H402" s="169"/>
      <c r="I402" s="169"/>
      <c r="J402" s="169"/>
      <c r="K402" s="169"/>
      <c r="L402" s="169"/>
      <c r="M402" s="169"/>
      <c r="N402" s="169"/>
      <c r="O402" s="169"/>
      <c r="P402" s="169"/>
      <c r="Q402" s="169"/>
      <c r="R402" s="169"/>
      <c r="S402" s="169"/>
      <c r="T402" s="169"/>
      <c r="U402" s="169"/>
      <c r="V402" s="169"/>
      <c r="W402" s="169"/>
      <c r="X402" s="169"/>
      <c r="Y402" s="169"/>
      <c r="Z402" s="169"/>
      <c r="AA402" s="169"/>
      <c r="AB402" s="169"/>
      <c r="AC402" s="169"/>
      <c r="AD402" s="169"/>
      <c r="AE402" s="169"/>
      <c r="AF402" s="169"/>
      <c r="AG402" s="169"/>
      <c r="AH402" s="169"/>
      <c r="AI402" s="169"/>
      <c r="AJ402" s="169"/>
      <c r="AK402" s="169"/>
      <c r="AL402" s="169"/>
      <c r="AM402" s="169"/>
      <c r="AN402" s="169"/>
      <c r="AO402" s="169"/>
      <c r="AP402" s="169"/>
      <c r="AQ402" s="169"/>
      <c r="AR402" s="169"/>
      <c r="AS402" s="169"/>
      <c r="AT402" s="169"/>
      <c r="AU402" s="169"/>
      <c r="AV402" s="169"/>
      <c r="AW402" s="169"/>
      <c r="AX402" s="169"/>
      <c r="AY402" s="169"/>
      <c r="AZ402" s="169"/>
      <c r="BA402" s="169"/>
      <c r="BB402" s="169"/>
      <c r="BC402" s="169"/>
      <c r="BD402" s="169"/>
      <c r="BE402" s="169"/>
      <c r="BF402" s="169"/>
      <c r="BG402" s="169"/>
      <c r="BH402" s="169"/>
      <c r="BI402" s="169"/>
      <c r="BJ402" s="169"/>
      <c r="BK402" s="169"/>
      <c r="BL402" s="169"/>
      <c r="BM402" s="169"/>
      <c r="BN402" s="169"/>
      <c r="BO402" s="169"/>
      <c r="BP402" s="169"/>
      <c r="BQ402" s="169"/>
      <c r="BR402" s="169"/>
      <c r="BS402" s="169"/>
      <c r="BT402" s="169"/>
      <c r="BU402" s="169"/>
      <c r="BV402" s="169"/>
      <c r="BW402" s="169"/>
      <c r="BX402" s="169"/>
      <c r="BY402" s="169"/>
      <c r="BZ402" s="169"/>
      <c r="CA402" s="169"/>
      <c r="CB402" s="169"/>
      <c r="CC402" s="169"/>
      <c r="CD402" s="169"/>
      <c r="CE402" s="169"/>
      <c r="CF402" s="169"/>
      <c r="CG402" s="169"/>
      <c r="CH402" s="169"/>
      <c r="CI402" s="169"/>
      <c r="CJ402" s="169"/>
      <c r="CK402" s="169"/>
      <c r="CL402" s="169"/>
      <c r="CM402" s="169"/>
      <c r="CN402" s="169"/>
      <c r="CO402" s="169"/>
      <c r="CP402" s="169"/>
      <c r="CQ402" s="169"/>
      <c r="CR402" s="169"/>
      <c r="CS402" s="169"/>
      <c r="CT402" s="169"/>
      <c r="CU402" s="169"/>
      <c r="CV402" s="169"/>
      <c r="CW402" s="169"/>
      <c r="CX402" s="169"/>
      <c r="CY402" s="169"/>
      <c r="CZ402" s="169"/>
      <c r="DA402" s="169"/>
      <c r="DB402" s="169"/>
      <c r="DC402" s="169"/>
      <c r="DD402" s="169"/>
      <c r="DE402" s="169"/>
      <c r="DF402" s="169"/>
      <c r="DG402" s="169"/>
      <c r="DH402" s="169"/>
      <c r="DI402" s="169"/>
      <c r="DJ402" s="169"/>
      <c r="DK402" s="169"/>
      <c r="DL402" s="169"/>
      <c r="DM402" s="169"/>
      <c r="DN402" s="169"/>
      <c r="DO402" s="169"/>
      <c r="DP402" s="169"/>
      <c r="DQ402" s="169"/>
      <c r="DR402" s="169"/>
      <c r="DS402" s="169"/>
      <c r="DT402" s="169"/>
      <c r="DU402" s="169"/>
      <c r="DV402" s="169"/>
      <c r="DW402" s="169"/>
      <c r="DX402" s="169"/>
      <c r="DY402" s="169"/>
      <c r="DZ402" s="169"/>
      <c r="EA402" s="169"/>
      <c r="EB402" s="169"/>
      <c r="EC402" s="169"/>
      <c r="ED402" s="169"/>
      <c r="EE402" s="169"/>
      <c r="EF402" s="169"/>
      <c r="EG402" s="169"/>
      <c r="EH402" s="169"/>
      <c r="EI402" s="169"/>
      <c r="EJ402" s="169"/>
      <c r="EK402" s="169"/>
      <c r="EL402" s="169"/>
      <c r="EM402" s="169"/>
      <c r="EN402" s="169"/>
    </row>
    <row r="403" spans="3:144" x14ac:dyDescent="0.2">
      <c r="C403" s="169"/>
      <c r="D403" s="169"/>
      <c r="E403" s="169"/>
      <c r="F403" s="169"/>
      <c r="G403" s="169"/>
      <c r="H403" s="169"/>
      <c r="I403" s="169"/>
      <c r="J403" s="169"/>
      <c r="K403" s="169"/>
      <c r="L403" s="169"/>
      <c r="M403" s="169"/>
      <c r="N403" s="169"/>
      <c r="O403" s="169"/>
      <c r="P403" s="169"/>
      <c r="Q403" s="169"/>
      <c r="R403" s="169"/>
      <c r="S403" s="169"/>
      <c r="T403" s="169"/>
      <c r="U403" s="169"/>
      <c r="V403" s="169"/>
      <c r="W403" s="169"/>
      <c r="X403" s="169"/>
      <c r="Y403" s="169"/>
      <c r="Z403" s="169"/>
      <c r="AA403" s="169"/>
      <c r="AB403" s="169"/>
      <c r="AC403" s="169"/>
      <c r="AD403" s="169"/>
      <c r="AE403" s="169"/>
      <c r="AF403" s="169"/>
      <c r="AG403" s="169"/>
      <c r="AH403" s="169"/>
      <c r="AI403" s="169"/>
      <c r="AJ403" s="169"/>
      <c r="AK403" s="169"/>
      <c r="AL403" s="169"/>
      <c r="AM403" s="169"/>
      <c r="AN403" s="169"/>
      <c r="AO403" s="169"/>
      <c r="AP403" s="169"/>
      <c r="AQ403" s="169"/>
      <c r="AR403" s="169"/>
      <c r="AS403" s="169"/>
      <c r="AT403" s="169"/>
      <c r="AU403" s="169"/>
      <c r="AV403" s="169"/>
      <c r="AW403" s="169"/>
      <c r="AX403" s="169"/>
      <c r="AY403" s="169"/>
      <c r="AZ403" s="169"/>
      <c r="BA403" s="169"/>
      <c r="BB403" s="169"/>
      <c r="BC403" s="169"/>
      <c r="BD403" s="169"/>
      <c r="BE403" s="169"/>
      <c r="BF403" s="169"/>
      <c r="BG403" s="169"/>
      <c r="BH403" s="169"/>
      <c r="BI403" s="169"/>
      <c r="BJ403" s="169"/>
      <c r="BK403" s="169"/>
      <c r="BL403" s="169"/>
      <c r="BM403" s="169"/>
      <c r="BN403" s="169"/>
      <c r="BO403" s="169"/>
      <c r="BP403" s="169"/>
      <c r="BQ403" s="169"/>
      <c r="BR403" s="169"/>
      <c r="BS403" s="169"/>
      <c r="BT403" s="169"/>
      <c r="BU403" s="169"/>
      <c r="BV403" s="169"/>
      <c r="BW403" s="169"/>
      <c r="BX403" s="169"/>
      <c r="BY403" s="169"/>
      <c r="BZ403" s="169"/>
      <c r="CA403" s="169"/>
      <c r="CB403" s="169"/>
      <c r="CC403" s="169"/>
      <c r="CD403" s="169"/>
      <c r="CE403" s="169"/>
      <c r="CF403" s="169"/>
      <c r="CG403" s="169"/>
      <c r="CH403" s="169"/>
      <c r="CI403" s="169"/>
      <c r="CJ403" s="169"/>
      <c r="CK403" s="169"/>
      <c r="CL403" s="169"/>
      <c r="CM403" s="169"/>
      <c r="CN403" s="169"/>
      <c r="CO403" s="169"/>
      <c r="CP403" s="169"/>
      <c r="CQ403" s="169"/>
      <c r="CR403" s="169"/>
      <c r="CS403" s="169"/>
      <c r="CT403" s="169"/>
      <c r="CU403" s="169"/>
      <c r="CV403" s="169"/>
      <c r="CW403" s="169"/>
      <c r="CX403" s="169"/>
      <c r="CY403" s="169"/>
      <c r="CZ403" s="169"/>
      <c r="DA403" s="169"/>
      <c r="DB403" s="169"/>
      <c r="DC403" s="169"/>
      <c r="DD403" s="169"/>
      <c r="DE403" s="169"/>
      <c r="DF403" s="169"/>
      <c r="DG403" s="169"/>
      <c r="DH403" s="169"/>
      <c r="DI403" s="169"/>
      <c r="DJ403" s="169"/>
      <c r="DK403" s="169"/>
      <c r="DL403" s="169"/>
      <c r="DM403" s="169"/>
      <c r="DN403" s="169"/>
      <c r="DO403" s="169"/>
      <c r="DP403" s="169"/>
      <c r="DQ403" s="169"/>
      <c r="DR403" s="169"/>
      <c r="DS403" s="169"/>
      <c r="DT403" s="169"/>
      <c r="DU403" s="169"/>
      <c r="DV403" s="169"/>
      <c r="DW403" s="169"/>
      <c r="DX403" s="169"/>
      <c r="DY403" s="169"/>
      <c r="DZ403" s="169"/>
      <c r="EA403" s="169"/>
      <c r="EB403" s="169"/>
      <c r="EC403" s="169"/>
      <c r="ED403" s="169"/>
      <c r="EE403" s="169"/>
      <c r="EF403" s="169"/>
      <c r="EG403" s="169"/>
      <c r="EH403" s="169"/>
      <c r="EI403" s="169"/>
      <c r="EJ403" s="169"/>
      <c r="EK403" s="169"/>
      <c r="EL403" s="169"/>
      <c r="EM403" s="169"/>
      <c r="EN403" s="169"/>
    </row>
    <row r="404" spans="3:144" x14ac:dyDescent="0.2">
      <c r="C404" s="169"/>
      <c r="D404" s="169"/>
      <c r="E404" s="169"/>
      <c r="F404" s="169"/>
      <c r="G404" s="169"/>
      <c r="H404" s="169"/>
      <c r="I404" s="169"/>
      <c r="J404" s="169"/>
      <c r="K404" s="169"/>
      <c r="L404" s="169"/>
      <c r="M404" s="169"/>
      <c r="N404" s="169"/>
      <c r="O404" s="169"/>
      <c r="P404" s="169"/>
      <c r="Q404" s="169"/>
      <c r="R404" s="169"/>
      <c r="S404" s="169"/>
      <c r="T404" s="169"/>
      <c r="U404" s="169"/>
      <c r="V404" s="169"/>
      <c r="W404" s="169"/>
      <c r="X404" s="169"/>
      <c r="Y404" s="169"/>
      <c r="Z404" s="169"/>
      <c r="AA404" s="169"/>
      <c r="AB404" s="169"/>
      <c r="AC404" s="169"/>
      <c r="AD404" s="169"/>
      <c r="AE404" s="169"/>
      <c r="AF404" s="169"/>
      <c r="AG404" s="169"/>
      <c r="AH404" s="169"/>
      <c r="AI404" s="169"/>
      <c r="AJ404" s="169"/>
      <c r="AK404" s="169"/>
      <c r="AL404" s="169"/>
      <c r="AM404" s="169"/>
      <c r="AN404" s="169"/>
      <c r="AO404" s="169"/>
      <c r="AP404" s="169"/>
      <c r="AQ404" s="169"/>
      <c r="AR404" s="169"/>
      <c r="AS404" s="169"/>
      <c r="AT404" s="169"/>
      <c r="AU404" s="169"/>
      <c r="AV404" s="169"/>
      <c r="AW404" s="169"/>
      <c r="AX404" s="169"/>
      <c r="AY404" s="169"/>
      <c r="AZ404" s="169"/>
      <c r="BA404" s="169"/>
      <c r="BB404" s="169"/>
      <c r="BC404" s="169"/>
      <c r="BD404" s="169"/>
      <c r="BE404" s="169"/>
      <c r="BF404" s="169"/>
      <c r="BG404" s="169"/>
      <c r="BH404" s="169"/>
      <c r="BI404" s="169"/>
      <c r="BJ404" s="169"/>
      <c r="BK404" s="169"/>
      <c r="BL404" s="169"/>
      <c r="BM404" s="169"/>
      <c r="BN404" s="169"/>
      <c r="BO404" s="169"/>
      <c r="BP404" s="169"/>
      <c r="BQ404" s="169"/>
      <c r="BR404" s="169"/>
      <c r="BS404" s="169"/>
      <c r="BT404" s="169"/>
      <c r="BU404" s="169"/>
      <c r="BV404" s="169"/>
      <c r="BW404" s="169"/>
      <c r="BX404" s="169"/>
      <c r="BY404" s="169"/>
      <c r="BZ404" s="169"/>
      <c r="CA404" s="169"/>
      <c r="CB404" s="169"/>
      <c r="CC404" s="169"/>
      <c r="CD404" s="169"/>
      <c r="CE404" s="169"/>
      <c r="CF404" s="169"/>
      <c r="CG404" s="169"/>
      <c r="CH404" s="169"/>
      <c r="CI404" s="169"/>
      <c r="CJ404" s="169"/>
      <c r="CK404" s="169"/>
      <c r="CL404" s="169"/>
      <c r="CM404" s="169"/>
      <c r="CN404" s="169"/>
      <c r="CO404" s="169"/>
      <c r="CP404" s="169"/>
      <c r="CQ404" s="169"/>
      <c r="CR404" s="169"/>
      <c r="CS404" s="169"/>
      <c r="CT404" s="169"/>
      <c r="CU404" s="169"/>
      <c r="CV404" s="169"/>
      <c r="CW404" s="169"/>
      <c r="CX404" s="169"/>
      <c r="CY404" s="169"/>
      <c r="CZ404" s="169"/>
      <c r="DA404" s="169"/>
      <c r="DB404" s="169"/>
      <c r="DC404" s="169"/>
      <c r="DD404" s="169"/>
      <c r="DE404" s="169"/>
      <c r="DF404" s="169"/>
      <c r="DG404" s="169"/>
      <c r="DH404" s="169"/>
      <c r="DI404" s="169"/>
      <c r="DJ404" s="169"/>
      <c r="DK404" s="169"/>
      <c r="DL404" s="169"/>
      <c r="DM404" s="169"/>
      <c r="DN404" s="169"/>
      <c r="DO404" s="169"/>
      <c r="DP404" s="169"/>
      <c r="DQ404" s="169"/>
      <c r="DR404" s="169"/>
      <c r="DS404" s="169"/>
      <c r="DT404" s="169"/>
      <c r="DU404" s="169"/>
      <c r="DV404" s="169"/>
      <c r="DW404" s="169"/>
      <c r="DX404" s="169"/>
      <c r="DY404" s="169"/>
      <c r="DZ404" s="169"/>
      <c r="EA404" s="169"/>
      <c r="EB404" s="169"/>
      <c r="EC404" s="169"/>
      <c r="ED404" s="169"/>
      <c r="EE404" s="169"/>
      <c r="EF404" s="169"/>
      <c r="EG404" s="169"/>
      <c r="EH404" s="169"/>
      <c r="EI404" s="169"/>
      <c r="EJ404" s="169"/>
      <c r="EK404" s="169"/>
      <c r="EL404" s="169"/>
      <c r="EM404" s="169"/>
      <c r="EN404" s="169"/>
    </row>
    <row r="405" spans="3:144" x14ac:dyDescent="0.2">
      <c r="C405" s="169"/>
      <c r="D405" s="169"/>
      <c r="E405" s="169"/>
      <c r="F405" s="169"/>
      <c r="G405" s="169"/>
      <c r="H405" s="169"/>
      <c r="I405" s="169"/>
      <c r="J405" s="169"/>
      <c r="K405" s="169"/>
      <c r="L405" s="169"/>
      <c r="M405" s="169"/>
      <c r="N405" s="169"/>
      <c r="O405" s="169"/>
      <c r="P405" s="169"/>
      <c r="Q405" s="169"/>
      <c r="R405" s="169"/>
      <c r="S405" s="169"/>
      <c r="T405" s="169"/>
      <c r="U405" s="169"/>
      <c r="V405" s="169"/>
      <c r="W405" s="169"/>
      <c r="X405" s="169"/>
      <c r="Y405" s="169"/>
      <c r="Z405" s="169"/>
      <c r="AA405" s="169"/>
      <c r="AB405" s="169"/>
      <c r="AC405" s="169"/>
      <c r="AD405" s="169"/>
      <c r="AE405" s="169"/>
      <c r="AF405" s="169"/>
      <c r="AG405" s="169"/>
      <c r="AH405" s="169"/>
      <c r="AI405" s="169"/>
      <c r="AJ405" s="169"/>
      <c r="AK405" s="169"/>
      <c r="AL405" s="169"/>
      <c r="AM405" s="169"/>
      <c r="AN405" s="169"/>
      <c r="AO405" s="169"/>
      <c r="AP405" s="169"/>
      <c r="AQ405" s="169"/>
      <c r="AR405" s="169"/>
      <c r="AS405" s="169"/>
      <c r="AT405" s="169"/>
      <c r="AU405" s="169"/>
      <c r="AV405" s="169"/>
      <c r="AW405" s="169"/>
      <c r="AX405" s="169"/>
      <c r="AY405" s="169"/>
      <c r="AZ405" s="169"/>
      <c r="BA405" s="169"/>
      <c r="BB405" s="169"/>
      <c r="BC405" s="169"/>
      <c r="BD405" s="169"/>
      <c r="BE405" s="169"/>
      <c r="BF405" s="169"/>
      <c r="BG405" s="169"/>
      <c r="BH405" s="169"/>
      <c r="BI405" s="169"/>
      <c r="BJ405" s="169"/>
      <c r="BK405" s="169"/>
      <c r="BL405" s="169"/>
      <c r="BM405" s="169"/>
      <c r="BN405" s="169"/>
      <c r="BO405" s="169"/>
      <c r="BP405" s="169"/>
      <c r="BQ405" s="169"/>
      <c r="BR405" s="169"/>
      <c r="BS405" s="169"/>
      <c r="BT405" s="169"/>
      <c r="BU405" s="169"/>
      <c r="BV405" s="169"/>
      <c r="BW405" s="169"/>
      <c r="BX405" s="169"/>
      <c r="BY405" s="169"/>
      <c r="BZ405" s="169"/>
      <c r="CA405" s="169"/>
      <c r="CB405" s="169"/>
      <c r="CC405" s="169"/>
      <c r="CD405" s="169"/>
      <c r="CE405" s="169"/>
      <c r="CF405" s="169"/>
      <c r="CG405" s="169"/>
      <c r="CH405" s="169"/>
      <c r="CI405" s="169"/>
      <c r="CJ405" s="169"/>
      <c r="CK405" s="169"/>
      <c r="CL405" s="169"/>
      <c r="CM405" s="169"/>
      <c r="CN405" s="169"/>
      <c r="CO405" s="169"/>
      <c r="CP405" s="169"/>
      <c r="CQ405" s="169"/>
      <c r="CR405" s="169"/>
      <c r="CS405" s="169"/>
      <c r="CT405" s="169"/>
      <c r="CU405" s="169"/>
      <c r="CV405" s="169"/>
      <c r="CW405" s="169"/>
      <c r="CX405" s="169"/>
      <c r="CY405" s="169"/>
      <c r="CZ405" s="169"/>
      <c r="DA405" s="169"/>
      <c r="DB405" s="169"/>
      <c r="DC405" s="169"/>
      <c r="DD405" s="169"/>
      <c r="DE405" s="169"/>
      <c r="DF405" s="169"/>
      <c r="DG405" s="169"/>
      <c r="DH405" s="169"/>
      <c r="DI405" s="169"/>
      <c r="DJ405" s="169"/>
      <c r="DK405" s="169"/>
      <c r="DL405" s="169"/>
      <c r="DM405" s="169"/>
      <c r="DN405" s="169"/>
      <c r="DO405" s="169"/>
      <c r="DP405" s="169"/>
      <c r="DQ405" s="169"/>
      <c r="DR405" s="169"/>
      <c r="DS405" s="169"/>
      <c r="DT405" s="169"/>
      <c r="DU405" s="169"/>
      <c r="DV405" s="169"/>
      <c r="DW405" s="169"/>
      <c r="DX405" s="169"/>
      <c r="DY405" s="169"/>
      <c r="DZ405" s="169"/>
      <c r="EA405" s="169"/>
      <c r="EB405" s="169"/>
      <c r="EC405" s="169"/>
      <c r="ED405" s="169"/>
      <c r="EE405" s="169"/>
      <c r="EF405" s="169"/>
      <c r="EG405" s="169"/>
      <c r="EH405" s="169"/>
      <c r="EI405" s="169"/>
      <c r="EJ405" s="169"/>
      <c r="EK405" s="169"/>
      <c r="EL405" s="169"/>
      <c r="EM405" s="169"/>
      <c r="EN405" s="169"/>
    </row>
    <row r="406" spans="3:144" x14ac:dyDescent="0.2">
      <c r="C406" s="169"/>
      <c r="D406" s="169"/>
      <c r="E406" s="169"/>
      <c r="F406" s="169"/>
      <c r="G406" s="169"/>
      <c r="H406" s="169"/>
      <c r="I406" s="169"/>
      <c r="J406" s="169"/>
      <c r="K406" s="169"/>
      <c r="L406" s="169"/>
      <c r="M406" s="169"/>
      <c r="N406" s="169"/>
      <c r="O406" s="169"/>
      <c r="P406" s="169"/>
      <c r="Q406" s="169"/>
      <c r="R406" s="169"/>
      <c r="S406" s="169"/>
      <c r="T406" s="169"/>
      <c r="U406" s="169"/>
      <c r="V406" s="169"/>
      <c r="W406" s="169"/>
      <c r="X406" s="169"/>
      <c r="Y406" s="169"/>
      <c r="Z406" s="169"/>
      <c r="AA406" s="169"/>
      <c r="AB406" s="169"/>
      <c r="AC406" s="169"/>
      <c r="AD406" s="169"/>
      <c r="AE406" s="169"/>
      <c r="AF406" s="169"/>
      <c r="AG406" s="169"/>
      <c r="AH406" s="169"/>
      <c r="AI406" s="169"/>
      <c r="AJ406" s="169"/>
      <c r="AK406" s="169"/>
      <c r="AL406" s="169"/>
      <c r="AM406" s="169"/>
      <c r="AN406" s="169"/>
      <c r="AO406" s="169"/>
      <c r="AP406" s="169"/>
      <c r="AQ406" s="169"/>
      <c r="AR406" s="169"/>
      <c r="AS406" s="169"/>
      <c r="AT406" s="169"/>
      <c r="AU406" s="169"/>
      <c r="AV406" s="169"/>
      <c r="AW406" s="169"/>
      <c r="AX406" s="169"/>
      <c r="AY406" s="169"/>
      <c r="AZ406" s="169"/>
      <c r="BA406" s="169"/>
      <c r="BB406" s="169"/>
      <c r="BC406" s="169"/>
      <c r="BD406" s="169"/>
      <c r="BE406" s="169"/>
      <c r="BF406" s="169"/>
      <c r="BG406" s="169"/>
      <c r="BH406" s="169"/>
      <c r="BI406" s="169"/>
      <c r="BJ406" s="169"/>
      <c r="BK406" s="169"/>
      <c r="BL406" s="169"/>
      <c r="BM406" s="169"/>
      <c r="BN406" s="169"/>
      <c r="BO406" s="169"/>
      <c r="BP406" s="169"/>
      <c r="BQ406" s="169"/>
      <c r="BR406" s="169"/>
      <c r="BS406" s="169"/>
      <c r="BT406" s="169"/>
      <c r="BU406" s="169"/>
      <c r="BV406" s="169"/>
      <c r="BW406" s="169"/>
      <c r="BX406" s="169"/>
      <c r="BY406" s="169"/>
      <c r="BZ406" s="169"/>
      <c r="CA406" s="169"/>
      <c r="CB406" s="169"/>
      <c r="CC406" s="169"/>
      <c r="CD406" s="169"/>
      <c r="CE406" s="169"/>
      <c r="CF406" s="169"/>
      <c r="CG406" s="169"/>
      <c r="CH406" s="169"/>
      <c r="CI406" s="169"/>
      <c r="CJ406" s="169"/>
      <c r="CK406" s="169"/>
      <c r="CL406" s="169"/>
      <c r="CM406" s="169"/>
      <c r="CN406" s="169"/>
      <c r="CO406" s="169"/>
      <c r="CP406" s="169"/>
      <c r="CQ406" s="169"/>
      <c r="CR406" s="169"/>
      <c r="CS406" s="169"/>
      <c r="CT406" s="169"/>
      <c r="CU406" s="169"/>
      <c r="CV406" s="169"/>
      <c r="CW406" s="169"/>
      <c r="CX406" s="169"/>
      <c r="CY406" s="169"/>
      <c r="CZ406" s="169"/>
      <c r="DA406" s="169"/>
      <c r="DB406" s="169"/>
      <c r="DC406" s="169"/>
      <c r="DD406" s="169"/>
      <c r="DE406" s="169"/>
      <c r="DF406" s="169"/>
      <c r="DG406" s="169"/>
      <c r="DH406" s="169"/>
      <c r="DI406" s="169"/>
      <c r="DJ406" s="169"/>
      <c r="DK406" s="169"/>
      <c r="DL406" s="169"/>
      <c r="DM406" s="169"/>
      <c r="DN406" s="169"/>
      <c r="DO406" s="169"/>
      <c r="DP406" s="169"/>
      <c r="DQ406" s="169"/>
      <c r="DR406" s="169"/>
      <c r="DS406" s="169"/>
      <c r="DT406" s="169"/>
      <c r="DU406" s="169"/>
      <c r="DV406" s="169"/>
      <c r="DW406" s="169"/>
      <c r="DX406" s="169"/>
      <c r="DY406" s="169"/>
      <c r="DZ406" s="169"/>
      <c r="EA406" s="169"/>
      <c r="EB406" s="169"/>
      <c r="EC406" s="169"/>
      <c r="ED406" s="169"/>
      <c r="EE406" s="169"/>
      <c r="EF406" s="169"/>
      <c r="EG406" s="169"/>
      <c r="EH406" s="169"/>
      <c r="EI406" s="169"/>
      <c r="EJ406" s="169"/>
      <c r="EK406" s="169"/>
      <c r="EL406" s="169"/>
      <c r="EM406" s="169"/>
      <c r="EN406" s="169"/>
    </row>
    <row r="407" spans="3:144" x14ac:dyDescent="0.2">
      <c r="C407" s="169"/>
      <c r="D407" s="169"/>
      <c r="E407" s="169"/>
      <c r="F407" s="169"/>
      <c r="G407" s="169"/>
      <c r="H407" s="169"/>
      <c r="I407" s="169"/>
      <c r="J407" s="169"/>
      <c r="K407" s="169"/>
      <c r="L407" s="169"/>
      <c r="M407" s="169"/>
      <c r="N407" s="169"/>
      <c r="O407" s="169"/>
      <c r="P407" s="169"/>
      <c r="Q407" s="169"/>
      <c r="R407" s="169"/>
      <c r="S407" s="169"/>
      <c r="T407" s="169"/>
      <c r="U407" s="169"/>
      <c r="V407" s="169"/>
      <c r="W407" s="169"/>
      <c r="X407" s="169"/>
      <c r="Y407" s="169"/>
      <c r="Z407" s="169"/>
      <c r="AA407" s="169"/>
      <c r="AB407" s="169"/>
      <c r="AC407" s="169"/>
      <c r="AD407" s="169"/>
      <c r="AE407" s="169"/>
      <c r="AF407" s="169"/>
      <c r="AG407" s="169"/>
      <c r="AH407" s="169"/>
      <c r="AI407" s="169"/>
      <c r="AJ407" s="169"/>
      <c r="AK407" s="169"/>
      <c r="AL407" s="169"/>
      <c r="AM407" s="169"/>
      <c r="AN407" s="169"/>
      <c r="AO407" s="169"/>
      <c r="AP407" s="169"/>
      <c r="AQ407" s="169"/>
      <c r="AR407" s="169"/>
      <c r="AS407" s="169"/>
      <c r="AT407" s="169"/>
      <c r="AU407" s="169"/>
      <c r="AV407" s="169"/>
      <c r="AW407" s="169"/>
      <c r="AX407" s="169"/>
      <c r="AY407" s="169"/>
      <c r="AZ407" s="169"/>
      <c r="BA407" s="169"/>
      <c r="BB407" s="169"/>
      <c r="BC407" s="169"/>
      <c r="BD407" s="169"/>
      <c r="BE407" s="169"/>
      <c r="BF407" s="169"/>
      <c r="BG407" s="169"/>
      <c r="BH407" s="169"/>
      <c r="BI407" s="169"/>
      <c r="BJ407" s="169"/>
      <c r="BK407" s="169"/>
      <c r="BL407" s="169"/>
      <c r="BM407" s="169"/>
      <c r="BN407" s="169"/>
      <c r="BO407" s="169"/>
      <c r="BP407" s="169"/>
      <c r="BQ407" s="169"/>
      <c r="BR407" s="169"/>
      <c r="BS407" s="169"/>
      <c r="BT407" s="169"/>
      <c r="BU407" s="169"/>
      <c r="BV407" s="169"/>
      <c r="BW407" s="169"/>
      <c r="BX407" s="169"/>
      <c r="BY407" s="169"/>
      <c r="BZ407" s="169"/>
      <c r="CA407" s="169"/>
      <c r="CB407" s="169"/>
      <c r="CC407" s="169"/>
      <c r="CD407" s="169"/>
      <c r="CE407" s="169"/>
      <c r="CF407" s="169"/>
      <c r="CG407" s="169"/>
      <c r="CH407" s="169"/>
      <c r="CI407" s="169"/>
      <c r="CJ407" s="169"/>
      <c r="CK407" s="169"/>
      <c r="CL407" s="169"/>
      <c r="CM407" s="169"/>
      <c r="CN407" s="169"/>
      <c r="CO407" s="169"/>
      <c r="CP407" s="169"/>
      <c r="CQ407" s="169"/>
      <c r="CR407" s="169"/>
      <c r="CS407" s="169"/>
      <c r="CT407" s="169"/>
      <c r="CU407" s="169"/>
      <c r="CV407" s="169"/>
      <c r="CW407" s="169"/>
      <c r="CX407" s="169"/>
      <c r="CY407" s="169"/>
      <c r="CZ407" s="169"/>
      <c r="DA407" s="169"/>
      <c r="DB407" s="169"/>
      <c r="DC407" s="169"/>
      <c r="DD407" s="169"/>
      <c r="DE407" s="169"/>
      <c r="DF407" s="169"/>
      <c r="DG407" s="169"/>
      <c r="DH407" s="169"/>
      <c r="DI407" s="169"/>
      <c r="DJ407" s="169"/>
      <c r="DK407" s="169"/>
      <c r="DL407" s="169"/>
      <c r="DM407" s="169"/>
      <c r="DN407" s="169"/>
      <c r="DO407" s="169"/>
      <c r="DP407" s="169"/>
      <c r="DQ407" s="169"/>
      <c r="DR407" s="169"/>
      <c r="DS407" s="169"/>
      <c r="DT407" s="169"/>
      <c r="DU407" s="169"/>
      <c r="DV407" s="169"/>
      <c r="DW407" s="169"/>
      <c r="DX407" s="169"/>
      <c r="DY407" s="169"/>
      <c r="DZ407" s="169"/>
      <c r="EA407" s="169"/>
      <c r="EB407" s="169"/>
      <c r="EC407" s="169"/>
      <c r="ED407" s="169"/>
      <c r="EE407" s="169"/>
      <c r="EF407" s="169"/>
      <c r="EG407" s="169"/>
      <c r="EH407" s="169"/>
      <c r="EI407" s="169"/>
      <c r="EJ407" s="169"/>
      <c r="EK407" s="169"/>
      <c r="EL407" s="169"/>
      <c r="EM407" s="169"/>
      <c r="EN407" s="169"/>
    </row>
    <row r="408" spans="3:144" x14ac:dyDescent="0.2">
      <c r="C408" s="169"/>
      <c r="D408" s="169"/>
      <c r="E408" s="169"/>
      <c r="F408" s="169"/>
      <c r="G408" s="169"/>
      <c r="H408" s="169"/>
      <c r="I408" s="169"/>
      <c r="J408" s="169"/>
      <c r="K408" s="169"/>
      <c r="L408" s="169"/>
      <c r="M408" s="169"/>
      <c r="N408" s="169"/>
      <c r="O408" s="169"/>
      <c r="P408" s="169"/>
      <c r="Q408" s="169"/>
      <c r="R408" s="169"/>
      <c r="S408" s="169"/>
      <c r="T408" s="169"/>
      <c r="U408" s="169"/>
      <c r="V408" s="169"/>
      <c r="W408" s="169"/>
      <c r="X408" s="169"/>
      <c r="Y408" s="169"/>
      <c r="Z408" s="169"/>
      <c r="AA408" s="169"/>
      <c r="AB408" s="169"/>
      <c r="AC408" s="169"/>
      <c r="AD408" s="169"/>
      <c r="AE408" s="169"/>
      <c r="AF408" s="169"/>
      <c r="AG408" s="169"/>
      <c r="AH408" s="169"/>
      <c r="AI408" s="169"/>
      <c r="AJ408" s="169"/>
      <c r="AK408" s="169"/>
      <c r="AL408" s="169"/>
      <c r="AM408" s="169"/>
      <c r="AN408" s="169"/>
      <c r="AO408" s="169"/>
      <c r="AP408" s="169"/>
      <c r="AQ408" s="169"/>
      <c r="AR408" s="169"/>
      <c r="AS408" s="169"/>
      <c r="AT408" s="169"/>
      <c r="AU408" s="169"/>
      <c r="AV408" s="169"/>
      <c r="AW408" s="169"/>
      <c r="AX408" s="169"/>
      <c r="AY408" s="169"/>
      <c r="AZ408" s="169"/>
      <c r="BA408" s="169"/>
      <c r="BB408" s="169"/>
      <c r="BC408" s="169"/>
      <c r="BD408" s="169"/>
      <c r="BE408" s="169"/>
      <c r="BF408" s="169"/>
      <c r="BG408" s="169"/>
      <c r="BH408" s="169"/>
      <c r="BI408" s="169"/>
      <c r="BJ408" s="169"/>
      <c r="BK408" s="169"/>
      <c r="BL408" s="169"/>
      <c r="BM408" s="169"/>
      <c r="BN408" s="169"/>
      <c r="BO408" s="169"/>
      <c r="BP408" s="169"/>
      <c r="BQ408" s="169"/>
      <c r="BR408" s="169"/>
      <c r="BS408" s="169"/>
      <c r="BT408" s="169"/>
      <c r="BU408" s="169"/>
      <c r="BV408" s="169"/>
      <c r="BW408" s="169"/>
      <c r="BX408" s="169"/>
      <c r="BY408" s="169"/>
      <c r="BZ408" s="169"/>
      <c r="CA408" s="169"/>
      <c r="CB408" s="169"/>
      <c r="CC408" s="169"/>
      <c r="CD408" s="169"/>
      <c r="CE408" s="169"/>
      <c r="CF408" s="169"/>
      <c r="CG408" s="169"/>
      <c r="CH408" s="169"/>
      <c r="CI408" s="169"/>
      <c r="CJ408" s="169"/>
      <c r="CK408" s="169"/>
      <c r="CL408" s="169"/>
      <c r="CM408" s="169"/>
      <c r="CN408" s="169"/>
      <c r="CO408" s="169"/>
      <c r="CP408" s="169"/>
      <c r="CQ408" s="169"/>
      <c r="CR408" s="169"/>
      <c r="CS408" s="169"/>
      <c r="CT408" s="169"/>
      <c r="CU408" s="169"/>
      <c r="CV408" s="169"/>
      <c r="CW408" s="169"/>
      <c r="CX408" s="169"/>
      <c r="CY408" s="169"/>
      <c r="CZ408" s="169"/>
      <c r="DA408" s="169"/>
      <c r="DB408" s="169"/>
      <c r="DC408" s="169"/>
      <c r="DD408" s="169"/>
      <c r="DE408" s="169"/>
      <c r="DF408" s="169"/>
      <c r="DG408" s="169"/>
      <c r="DH408" s="169"/>
      <c r="DI408" s="169"/>
      <c r="DJ408" s="169"/>
      <c r="DK408" s="169"/>
      <c r="DL408" s="169"/>
      <c r="DM408" s="169"/>
      <c r="DN408" s="169"/>
      <c r="DO408" s="169"/>
      <c r="DP408" s="169"/>
      <c r="DQ408" s="169"/>
      <c r="DR408" s="169"/>
      <c r="DS408" s="169"/>
      <c r="DT408" s="169"/>
      <c r="DU408" s="169"/>
      <c r="DV408" s="169"/>
      <c r="DW408" s="169"/>
      <c r="DX408" s="169"/>
      <c r="DY408" s="169"/>
      <c r="DZ408" s="169"/>
      <c r="EA408" s="169"/>
      <c r="EB408" s="169"/>
      <c r="EC408" s="169"/>
      <c r="ED408" s="169"/>
      <c r="EE408" s="169"/>
      <c r="EF408" s="169"/>
      <c r="EG408" s="169"/>
      <c r="EH408" s="169"/>
      <c r="EI408" s="169"/>
      <c r="EJ408" s="169"/>
      <c r="EK408" s="169"/>
      <c r="EL408" s="169"/>
      <c r="EM408" s="169"/>
      <c r="EN408" s="169"/>
    </row>
    <row r="409" spans="3:144" x14ac:dyDescent="0.2">
      <c r="C409" s="169"/>
      <c r="D409" s="169"/>
      <c r="E409" s="169"/>
      <c r="F409" s="169"/>
      <c r="G409" s="169"/>
      <c r="H409" s="169"/>
      <c r="I409" s="169"/>
      <c r="J409" s="169"/>
      <c r="K409" s="169"/>
      <c r="L409" s="169"/>
      <c r="M409" s="169"/>
      <c r="N409" s="169"/>
      <c r="O409" s="169"/>
      <c r="P409" s="169"/>
      <c r="Q409" s="169"/>
      <c r="R409" s="169"/>
      <c r="S409" s="169"/>
      <c r="T409" s="169"/>
      <c r="U409" s="169"/>
      <c r="V409" s="169"/>
      <c r="W409" s="169"/>
      <c r="X409" s="169"/>
      <c r="Y409" s="169"/>
      <c r="Z409" s="169"/>
      <c r="AA409" s="169"/>
      <c r="AB409" s="169"/>
      <c r="AC409" s="169"/>
      <c r="AD409" s="169"/>
      <c r="AE409" s="169"/>
      <c r="AF409" s="169"/>
      <c r="AG409" s="169"/>
      <c r="AH409" s="169"/>
      <c r="AI409" s="169"/>
      <c r="AJ409" s="169"/>
      <c r="AK409" s="169"/>
      <c r="AL409" s="169"/>
      <c r="AM409" s="169"/>
      <c r="AN409" s="169"/>
      <c r="AO409" s="169"/>
      <c r="AP409" s="169"/>
      <c r="AQ409" s="169"/>
      <c r="AR409" s="169"/>
      <c r="AS409" s="169"/>
      <c r="AT409" s="169"/>
      <c r="AU409" s="169"/>
      <c r="AV409" s="169"/>
      <c r="AW409" s="169"/>
      <c r="AX409" s="169"/>
      <c r="AY409" s="169"/>
      <c r="AZ409" s="169"/>
      <c r="BA409" s="169"/>
      <c r="BB409" s="169"/>
      <c r="BC409" s="169"/>
      <c r="BD409" s="169"/>
      <c r="BE409" s="169"/>
      <c r="BF409" s="169"/>
      <c r="BG409" s="169"/>
      <c r="BH409" s="169"/>
      <c r="BI409" s="169"/>
      <c r="BJ409" s="169"/>
      <c r="BK409" s="169"/>
      <c r="BL409" s="169"/>
      <c r="BM409" s="169"/>
      <c r="BN409" s="169"/>
      <c r="BO409" s="169"/>
      <c r="BP409" s="169"/>
      <c r="BQ409" s="169"/>
      <c r="BR409" s="169"/>
      <c r="BS409" s="169"/>
      <c r="BT409" s="169"/>
      <c r="BU409" s="169"/>
      <c r="BV409" s="169"/>
      <c r="BW409" s="169"/>
      <c r="BX409" s="169"/>
      <c r="BY409" s="169"/>
      <c r="BZ409" s="169"/>
      <c r="CA409" s="169"/>
      <c r="CB409" s="169"/>
      <c r="CC409" s="169"/>
      <c r="CD409" s="169"/>
      <c r="CE409" s="169"/>
      <c r="CF409" s="169"/>
      <c r="CG409" s="169"/>
      <c r="CH409" s="169"/>
      <c r="CI409" s="169"/>
      <c r="CJ409" s="169"/>
      <c r="CK409" s="169"/>
      <c r="CL409" s="169"/>
      <c r="CM409" s="169"/>
      <c r="CN409" s="169"/>
      <c r="CO409" s="169"/>
      <c r="CP409" s="169"/>
      <c r="CQ409" s="169"/>
      <c r="CR409" s="169"/>
      <c r="CS409" s="169"/>
      <c r="CT409" s="169"/>
      <c r="CU409" s="169"/>
      <c r="CV409" s="169"/>
      <c r="CW409" s="169"/>
      <c r="CX409" s="169"/>
      <c r="CY409" s="169"/>
      <c r="CZ409" s="169"/>
      <c r="DA409" s="169"/>
      <c r="DB409" s="169"/>
      <c r="DC409" s="169"/>
      <c r="DD409" s="169"/>
      <c r="DE409" s="169"/>
      <c r="DF409" s="169"/>
      <c r="DG409" s="169"/>
      <c r="DH409" s="169"/>
      <c r="DI409" s="169"/>
      <c r="DJ409" s="169"/>
      <c r="DK409" s="169"/>
      <c r="DL409" s="169"/>
      <c r="DM409" s="169"/>
      <c r="DN409" s="169"/>
      <c r="DO409" s="169"/>
      <c r="DP409" s="169"/>
      <c r="DQ409" s="169"/>
      <c r="DR409" s="169"/>
      <c r="DS409" s="169"/>
      <c r="DT409" s="169"/>
      <c r="DU409" s="169"/>
      <c r="DV409" s="169"/>
      <c r="DW409" s="169"/>
      <c r="DX409" s="169"/>
      <c r="DY409" s="169"/>
      <c r="DZ409" s="169"/>
      <c r="EA409" s="169"/>
      <c r="EB409" s="169"/>
      <c r="EC409" s="169"/>
      <c r="ED409" s="169"/>
      <c r="EE409" s="169"/>
      <c r="EF409" s="169"/>
      <c r="EG409" s="169"/>
      <c r="EH409" s="169"/>
      <c r="EI409" s="169"/>
      <c r="EJ409" s="169"/>
      <c r="EK409" s="169"/>
      <c r="EL409" s="169"/>
      <c r="EM409" s="169"/>
      <c r="EN409" s="169"/>
    </row>
    <row r="410" spans="3:144" x14ac:dyDescent="0.2">
      <c r="C410" s="169"/>
      <c r="D410" s="169"/>
      <c r="E410" s="169"/>
      <c r="F410" s="169"/>
      <c r="G410" s="169"/>
      <c r="H410" s="169"/>
      <c r="I410" s="169"/>
      <c r="J410" s="169"/>
      <c r="K410" s="169"/>
      <c r="L410" s="169"/>
      <c r="M410" s="169"/>
      <c r="N410" s="169"/>
      <c r="O410" s="169"/>
      <c r="P410" s="169"/>
      <c r="Q410" s="169"/>
      <c r="R410" s="169"/>
      <c r="S410" s="169"/>
      <c r="T410" s="169"/>
      <c r="U410" s="169"/>
      <c r="V410" s="169"/>
      <c r="W410" s="169"/>
      <c r="X410" s="169"/>
      <c r="Y410" s="169"/>
      <c r="Z410" s="169"/>
      <c r="AA410" s="169"/>
      <c r="AB410" s="169"/>
      <c r="AC410" s="169"/>
      <c r="AD410" s="169"/>
      <c r="AE410" s="169"/>
      <c r="AF410" s="169"/>
      <c r="AG410" s="169"/>
      <c r="AH410" s="169"/>
      <c r="AI410" s="169"/>
      <c r="AJ410" s="169"/>
      <c r="AK410" s="169"/>
      <c r="AL410" s="169"/>
      <c r="AM410" s="169"/>
      <c r="AN410" s="169"/>
      <c r="AO410" s="169"/>
      <c r="AP410" s="169"/>
      <c r="AQ410" s="169"/>
      <c r="AR410" s="169"/>
      <c r="AS410" s="169"/>
      <c r="AT410" s="169"/>
      <c r="AU410" s="169"/>
      <c r="AV410" s="169"/>
      <c r="AW410" s="169"/>
      <c r="AX410" s="169"/>
      <c r="AY410" s="169"/>
      <c r="AZ410" s="169"/>
      <c r="BA410" s="169"/>
      <c r="BB410" s="169"/>
      <c r="BC410" s="169"/>
      <c r="BD410" s="169"/>
      <c r="BE410" s="169"/>
      <c r="BF410" s="169"/>
      <c r="BG410" s="169"/>
      <c r="BH410" s="169"/>
      <c r="BI410" s="169"/>
      <c r="BJ410" s="169"/>
      <c r="BK410" s="169"/>
      <c r="BL410" s="169"/>
      <c r="BM410" s="169"/>
      <c r="BN410" s="169"/>
      <c r="BO410" s="169"/>
      <c r="BP410" s="169"/>
      <c r="BQ410" s="169"/>
      <c r="BR410" s="169"/>
      <c r="BS410" s="169"/>
      <c r="BT410" s="169"/>
      <c r="BU410" s="169"/>
      <c r="BV410" s="169"/>
      <c r="BW410" s="169"/>
      <c r="BX410" s="169"/>
      <c r="BY410" s="169"/>
      <c r="BZ410" s="169"/>
      <c r="CA410" s="169"/>
      <c r="CB410" s="169"/>
      <c r="CC410" s="169"/>
      <c r="CD410" s="169"/>
      <c r="CE410" s="169"/>
      <c r="CF410" s="169"/>
      <c r="CG410" s="169"/>
      <c r="CH410" s="169"/>
      <c r="CI410" s="169"/>
      <c r="CJ410" s="169"/>
      <c r="CK410" s="169"/>
      <c r="CL410" s="169"/>
      <c r="CM410" s="169"/>
      <c r="CN410" s="169"/>
      <c r="CO410" s="169"/>
      <c r="CP410" s="169"/>
      <c r="CQ410" s="169"/>
      <c r="CR410" s="169"/>
      <c r="CS410" s="169"/>
      <c r="CT410" s="169"/>
      <c r="CU410" s="169"/>
      <c r="CV410" s="169"/>
      <c r="CW410" s="169"/>
      <c r="CX410" s="169"/>
      <c r="CY410" s="169"/>
      <c r="CZ410" s="169"/>
      <c r="DA410" s="169"/>
      <c r="DB410" s="169"/>
      <c r="DC410" s="169"/>
      <c r="DD410" s="169"/>
      <c r="DE410" s="169"/>
      <c r="DF410" s="169"/>
      <c r="DG410" s="169"/>
      <c r="DH410" s="169"/>
      <c r="DI410" s="169"/>
      <c r="DJ410" s="169"/>
      <c r="DK410" s="169"/>
      <c r="DL410" s="169"/>
      <c r="DM410" s="169"/>
      <c r="DN410" s="169"/>
      <c r="DO410" s="169"/>
      <c r="DP410" s="169"/>
      <c r="DQ410" s="169"/>
      <c r="DR410" s="169"/>
      <c r="DS410" s="169"/>
      <c r="DT410" s="169"/>
      <c r="DU410" s="169"/>
      <c r="DV410" s="169"/>
      <c r="DW410" s="169"/>
      <c r="DX410" s="169"/>
      <c r="DY410" s="169"/>
      <c r="DZ410" s="169"/>
      <c r="EA410" s="169"/>
      <c r="EB410" s="169"/>
      <c r="EC410" s="169"/>
      <c r="ED410" s="169"/>
      <c r="EE410" s="169"/>
      <c r="EF410" s="169"/>
      <c r="EG410" s="169"/>
      <c r="EH410" s="169"/>
      <c r="EI410" s="169"/>
      <c r="EJ410" s="169"/>
      <c r="EK410" s="169"/>
      <c r="EL410" s="169"/>
      <c r="EM410" s="169"/>
      <c r="EN410" s="169"/>
    </row>
    <row r="411" spans="3:144" x14ac:dyDescent="0.2">
      <c r="C411" s="169"/>
      <c r="D411" s="169"/>
      <c r="E411" s="169"/>
      <c r="F411" s="169"/>
      <c r="G411" s="169"/>
      <c r="H411" s="169"/>
      <c r="I411" s="169"/>
      <c r="J411" s="169"/>
      <c r="K411" s="169"/>
      <c r="L411" s="169"/>
      <c r="M411" s="169"/>
      <c r="N411" s="169"/>
      <c r="O411" s="169"/>
      <c r="P411" s="169"/>
      <c r="Q411" s="169"/>
      <c r="R411" s="169"/>
      <c r="S411" s="169"/>
      <c r="T411" s="169"/>
      <c r="U411" s="169"/>
      <c r="V411" s="169"/>
      <c r="W411" s="169"/>
      <c r="X411" s="169"/>
      <c r="Y411" s="169"/>
      <c r="Z411" s="169"/>
      <c r="AA411" s="169"/>
      <c r="AB411" s="169"/>
      <c r="AC411" s="169"/>
      <c r="AD411" s="169"/>
      <c r="AE411" s="169"/>
      <c r="AF411" s="169"/>
      <c r="AG411" s="169"/>
      <c r="AH411" s="169"/>
      <c r="AI411" s="169"/>
      <c r="AJ411" s="169"/>
      <c r="AK411" s="169"/>
      <c r="AL411" s="169"/>
      <c r="AM411" s="169"/>
      <c r="AN411" s="169"/>
      <c r="AO411" s="169"/>
      <c r="AP411" s="169"/>
      <c r="AQ411" s="169"/>
      <c r="AR411" s="169"/>
      <c r="AS411" s="169"/>
      <c r="AT411" s="169"/>
      <c r="AU411" s="169"/>
      <c r="AV411" s="169"/>
      <c r="AW411" s="169"/>
      <c r="AX411" s="169"/>
      <c r="AY411" s="169"/>
      <c r="AZ411" s="169"/>
      <c r="BA411" s="169"/>
      <c r="BB411" s="169"/>
      <c r="BC411" s="169"/>
      <c r="BD411" s="169"/>
      <c r="BE411" s="169"/>
      <c r="BF411" s="169"/>
      <c r="BG411" s="169"/>
      <c r="BH411" s="169"/>
      <c r="BI411" s="169"/>
      <c r="BJ411" s="169"/>
      <c r="BK411" s="169"/>
      <c r="BL411" s="169"/>
      <c r="BM411" s="169"/>
      <c r="BN411" s="169"/>
      <c r="BO411" s="169"/>
      <c r="BP411" s="169"/>
      <c r="BQ411" s="169"/>
      <c r="BR411" s="169"/>
      <c r="BS411" s="169"/>
      <c r="BT411" s="169"/>
      <c r="BU411" s="169"/>
      <c r="BV411" s="169"/>
      <c r="BW411" s="169"/>
      <c r="BX411" s="169"/>
      <c r="BY411" s="169"/>
      <c r="BZ411" s="169"/>
      <c r="CA411" s="169"/>
      <c r="CB411" s="169"/>
      <c r="CC411" s="169"/>
      <c r="CD411" s="169"/>
      <c r="CE411" s="169"/>
      <c r="CF411" s="169"/>
      <c r="CG411" s="169"/>
      <c r="CH411" s="169"/>
      <c r="CI411" s="169"/>
      <c r="CJ411" s="169"/>
      <c r="CK411" s="169"/>
      <c r="CL411" s="169"/>
      <c r="CM411" s="169"/>
      <c r="CN411" s="169"/>
      <c r="CO411" s="169"/>
      <c r="CP411" s="169"/>
      <c r="CQ411" s="169"/>
      <c r="CR411" s="169"/>
      <c r="CS411" s="169"/>
      <c r="CT411" s="169"/>
      <c r="CU411" s="169"/>
      <c r="CV411" s="169"/>
      <c r="CW411" s="169"/>
      <c r="CX411" s="169"/>
      <c r="CY411" s="169"/>
      <c r="CZ411" s="169"/>
      <c r="DA411" s="169"/>
      <c r="DB411" s="169"/>
      <c r="DC411" s="169"/>
      <c r="DD411" s="169"/>
      <c r="DE411" s="169"/>
      <c r="DF411" s="169"/>
      <c r="DG411" s="169"/>
      <c r="DH411" s="169"/>
      <c r="DI411" s="169"/>
      <c r="DJ411" s="169"/>
      <c r="DK411" s="169"/>
      <c r="DL411" s="169"/>
      <c r="DM411" s="169"/>
      <c r="DN411" s="169"/>
      <c r="DO411" s="169"/>
      <c r="DP411" s="169"/>
      <c r="DQ411" s="169"/>
      <c r="DR411" s="169"/>
      <c r="DS411" s="169"/>
      <c r="DT411" s="169"/>
      <c r="DU411" s="169"/>
      <c r="DV411" s="169"/>
      <c r="DW411" s="169"/>
      <c r="DX411" s="169"/>
      <c r="DY411" s="169"/>
      <c r="DZ411" s="169"/>
      <c r="EA411" s="169"/>
      <c r="EB411" s="169"/>
      <c r="EC411" s="169"/>
      <c r="ED411" s="169"/>
      <c r="EE411" s="169"/>
      <c r="EF411" s="169"/>
      <c r="EG411" s="169"/>
      <c r="EH411" s="169"/>
      <c r="EI411" s="169"/>
      <c r="EJ411" s="169"/>
      <c r="EK411" s="169"/>
      <c r="EL411" s="169"/>
      <c r="EM411" s="169"/>
      <c r="EN411" s="169"/>
    </row>
    <row r="412" spans="3:144" x14ac:dyDescent="0.2">
      <c r="C412" s="169"/>
      <c r="D412" s="169"/>
      <c r="E412" s="169"/>
      <c r="F412" s="169"/>
      <c r="G412" s="169"/>
      <c r="H412" s="169"/>
      <c r="I412" s="169"/>
      <c r="J412" s="169"/>
      <c r="K412" s="169"/>
      <c r="L412" s="169"/>
      <c r="M412" s="169"/>
      <c r="N412" s="169"/>
      <c r="O412" s="169"/>
      <c r="P412" s="169"/>
      <c r="Q412" s="169"/>
      <c r="R412" s="169"/>
      <c r="S412" s="169"/>
      <c r="T412" s="169"/>
      <c r="U412" s="169"/>
      <c r="V412" s="169"/>
      <c r="W412" s="169"/>
      <c r="X412" s="169"/>
      <c r="Y412" s="169"/>
      <c r="Z412" s="169"/>
      <c r="AA412" s="169"/>
      <c r="AB412" s="169"/>
      <c r="AC412" s="169"/>
      <c r="AD412" s="169"/>
      <c r="AE412" s="169"/>
      <c r="AF412" s="169"/>
      <c r="AG412" s="169"/>
      <c r="AH412" s="169"/>
      <c r="AI412" s="169"/>
      <c r="AJ412" s="169"/>
      <c r="AK412" s="169"/>
      <c r="AL412" s="169"/>
      <c r="AM412" s="169"/>
      <c r="AN412" s="169"/>
      <c r="AO412" s="169"/>
      <c r="AP412" s="169"/>
      <c r="AQ412" s="169"/>
      <c r="AR412" s="169"/>
      <c r="AS412" s="169"/>
      <c r="AT412" s="169"/>
      <c r="AU412" s="169"/>
      <c r="AV412" s="169"/>
      <c r="AW412" s="169"/>
      <c r="AX412" s="169"/>
      <c r="AY412" s="169"/>
      <c r="AZ412" s="169"/>
      <c r="BA412" s="169"/>
      <c r="BB412" s="169"/>
      <c r="BC412" s="169"/>
      <c r="BD412" s="169"/>
      <c r="BE412" s="169"/>
      <c r="BF412" s="169"/>
      <c r="BG412" s="169"/>
      <c r="BH412" s="169"/>
      <c r="BI412" s="169"/>
      <c r="BJ412" s="169"/>
      <c r="BK412" s="169"/>
      <c r="BL412" s="169"/>
      <c r="BM412" s="169"/>
      <c r="BN412" s="169"/>
      <c r="BO412" s="169"/>
      <c r="BP412" s="169"/>
      <c r="BQ412" s="169"/>
      <c r="BR412" s="169"/>
      <c r="BS412" s="169"/>
      <c r="BT412" s="169"/>
      <c r="BU412" s="169"/>
      <c r="BV412" s="169"/>
      <c r="BW412" s="169"/>
      <c r="BX412" s="169"/>
      <c r="BY412" s="169"/>
      <c r="BZ412" s="169"/>
      <c r="CA412" s="169"/>
      <c r="CB412" s="169"/>
      <c r="CC412" s="169"/>
      <c r="CD412" s="169"/>
      <c r="CE412" s="169"/>
      <c r="CF412" s="169"/>
      <c r="CG412" s="169"/>
      <c r="CH412" s="169"/>
      <c r="CI412" s="169"/>
      <c r="CJ412" s="169"/>
      <c r="CK412" s="169"/>
      <c r="CL412" s="169"/>
      <c r="CM412" s="169"/>
      <c r="CN412" s="169"/>
      <c r="CO412" s="169"/>
      <c r="CP412" s="169"/>
      <c r="CQ412" s="169"/>
      <c r="CR412" s="169"/>
      <c r="CS412" s="169"/>
      <c r="CT412" s="169"/>
      <c r="CU412" s="169"/>
      <c r="CV412" s="169"/>
      <c r="CW412" s="169"/>
      <c r="CX412" s="169"/>
      <c r="CY412" s="169"/>
      <c r="CZ412" s="169"/>
      <c r="DA412" s="169"/>
      <c r="DB412" s="169"/>
      <c r="DC412" s="169"/>
      <c r="DD412" s="169"/>
      <c r="DE412" s="169"/>
      <c r="DF412" s="169"/>
      <c r="DG412" s="169"/>
      <c r="DH412" s="169"/>
      <c r="DI412" s="169"/>
      <c r="DJ412" s="169"/>
      <c r="DK412" s="169"/>
      <c r="DL412" s="169"/>
      <c r="DM412" s="169"/>
      <c r="DN412" s="169"/>
      <c r="DO412" s="169"/>
      <c r="DP412" s="169"/>
      <c r="DQ412" s="169"/>
      <c r="DR412" s="169"/>
      <c r="DS412" s="169"/>
      <c r="DT412" s="169"/>
      <c r="DU412" s="169"/>
      <c r="DV412" s="169"/>
      <c r="DW412" s="169"/>
      <c r="DX412" s="169"/>
      <c r="DY412" s="169"/>
      <c r="DZ412" s="169"/>
      <c r="EA412" s="169"/>
      <c r="EB412" s="169"/>
      <c r="EC412" s="169"/>
      <c r="ED412" s="169"/>
      <c r="EE412" s="169"/>
      <c r="EF412" s="169"/>
      <c r="EG412" s="169"/>
      <c r="EH412" s="169"/>
      <c r="EI412" s="169"/>
      <c r="EJ412" s="169"/>
      <c r="EK412" s="169"/>
      <c r="EL412" s="169"/>
      <c r="EM412" s="169"/>
      <c r="EN412" s="169"/>
    </row>
    <row r="413" spans="3:144" x14ac:dyDescent="0.2">
      <c r="C413" s="169"/>
      <c r="D413" s="169"/>
      <c r="E413" s="169"/>
      <c r="F413" s="169"/>
      <c r="G413" s="169"/>
      <c r="H413" s="169"/>
      <c r="I413" s="169"/>
      <c r="J413" s="169"/>
      <c r="K413" s="169"/>
      <c r="L413" s="169"/>
      <c r="M413" s="169"/>
      <c r="N413" s="169"/>
      <c r="O413" s="169"/>
      <c r="P413" s="169"/>
      <c r="Q413" s="169"/>
      <c r="R413" s="169"/>
      <c r="S413" s="169"/>
      <c r="T413" s="169"/>
      <c r="U413" s="169"/>
      <c r="V413" s="169"/>
      <c r="W413" s="169"/>
      <c r="X413" s="169"/>
      <c r="Y413" s="169"/>
      <c r="Z413" s="169"/>
      <c r="AA413" s="169"/>
      <c r="AB413" s="169"/>
      <c r="AC413" s="169"/>
      <c r="AD413" s="169"/>
      <c r="AE413" s="169"/>
      <c r="AF413" s="169"/>
      <c r="AG413" s="169"/>
      <c r="AH413" s="169"/>
      <c r="AI413" s="169"/>
      <c r="AJ413" s="169"/>
      <c r="AK413" s="169"/>
      <c r="AL413" s="169"/>
      <c r="AM413" s="169"/>
      <c r="AN413" s="169"/>
      <c r="AO413" s="169"/>
      <c r="AP413" s="169"/>
      <c r="AQ413" s="169"/>
      <c r="AR413" s="169"/>
      <c r="AS413" s="169"/>
      <c r="AT413" s="169"/>
      <c r="AU413" s="169"/>
      <c r="AV413" s="169"/>
      <c r="AW413" s="169"/>
      <c r="AX413" s="169"/>
      <c r="AY413" s="169"/>
      <c r="AZ413" s="169"/>
      <c r="BA413" s="169"/>
      <c r="BB413" s="169"/>
      <c r="BC413" s="169"/>
      <c r="BD413" s="169"/>
      <c r="BE413" s="169"/>
      <c r="BF413" s="169"/>
      <c r="BG413" s="169"/>
      <c r="BH413" s="169"/>
      <c r="BI413" s="169"/>
      <c r="BJ413" s="169"/>
      <c r="BK413" s="169"/>
      <c r="BL413" s="169"/>
      <c r="BM413" s="169"/>
      <c r="BN413" s="169"/>
      <c r="BO413" s="169"/>
      <c r="BP413" s="169"/>
      <c r="BQ413" s="169"/>
      <c r="BR413" s="169"/>
      <c r="BS413" s="169"/>
      <c r="BT413" s="169"/>
      <c r="BU413" s="169"/>
      <c r="BV413" s="169"/>
      <c r="BW413" s="169"/>
      <c r="BX413" s="169"/>
      <c r="BY413" s="169"/>
      <c r="BZ413" s="169"/>
      <c r="CA413" s="169"/>
      <c r="CB413" s="169"/>
      <c r="CC413" s="169"/>
      <c r="CD413" s="169"/>
      <c r="CE413" s="169"/>
      <c r="CF413" s="169"/>
      <c r="CG413" s="169"/>
      <c r="CH413" s="169"/>
      <c r="CI413" s="169"/>
      <c r="CJ413" s="169"/>
      <c r="CK413" s="169"/>
      <c r="CL413" s="169"/>
      <c r="CM413" s="169"/>
      <c r="CN413" s="169"/>
      <c r="CO413" s="169"/>
      <c r="CP413" s="169"/>
      <c r="CQ413" s="169"/>
      <c r="CR413" s="169"/>
      <c r="CS413" s="169"/>
      <c r="CT413" s="169"/>
      <c r="CU413" s="169"/>
      <c r="CV413" s="169"/>
      <c r="CW413" s="169"/>
      <c r="CX413" s="169"/>
      <c r="CY413" s="169"/>
      <c r="CZ413" s="169"/>
      <c r="DA413" s="169"/>
      <c r="DB413" s="169"/>
      <c r="DC413" s="169"/>
      <c r="DD413" s="169"/>
      <c r="DE413" s="169"/>
      <c r="DF413" s="169"/>
      <c r="DG413" s="169"/>
      <c r="DH413" s="169"/>
      <c r="DI413" s="169"/>
      <c r="DJ413" s="169"/>
      <c r="DK413" s="169"/>
      <c r="DL413" s="169"/>
      <c r="DM413" s="169"/>
      <c r="DN413" s="169"/>
      <c r="DO413" s="169"/>
      <c r="DP413" s="169"/>
      <c r="DQ413" s="169"/>
      <c r="DR413" s="169"/>
      <c r="DS413" s="169"/>
      <c r="DT413" s="169"/>
      <c r="DU413" s="169"/>
      <c r="DV413" s="169"/>
      <c r="DW413" s="169"/>
      <c r="DX413" s="169"/>
      <c r="DY413" s="169"/>
      <c r="DZ413" s="169"/>
      <c r="EA413" s="169"/>
      <c r="EB413" s="169"/>
      <c r="EC413" s="169"/>
      <c r="ED413" s="169"/>
      <c r="EE413" s="169"/>
      <c r="EF413" s="169"/>
      <c r="EG413" s="169"/>
      <c r="EH413" s="169"/>
      <c r="EI413" s="169"/>
      <c r="EJ413" s="169"/>
      <c r="EK413" s="169"/>
      <c r="EL413" s="169"/>
      <c r="EM413" s="169"/>
      <c r="EN413" s="169"/>
    </row>
  </sheetData>
  <printOptions gridLines="1"/>
  <pageMargins left="0" right="0" top="0.25" bottom="0" header="0" footer="0.25"/>
  <pageSetup scale="53" orientation="landscape" horizontalDpi="4294967292" r:id="rId1"/>
  <headerFooter alignWithMargins="0">
    <oddFooter>&amp;R&amp;"Times New Roman,Italic"&amp;8Capital Reocvery
&amp;F
&amp;D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I33" sqref="I33"/>
    </sheetView>
  </sheetViews>
  <sheetFormatPr defaultRowHeight="15" x14ac:dyDescent="0.25"/>
  <sheetData/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10" activePane="bottomRight" state="frozen"/>
      <selection activeCell="I56" sqref="I56"/>
      <selection pane="topRight" activeCell="I56" sqref="I56"/>
      <selection pane="bottomLeft" activeCell="I56" sqref="I56"/>
      <selection pane="bottomRight" activeCell="I48" sqref="I48"/>
    </sheetView>
  </sheetViews>
  <sheetFormatPr defaultColWidth="9.140625" defaultRowHeight="10.5" outlineLevelRow="1" outlineLevelCol="1" x14ac:dyDescent="0.15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ht="12.75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ht="12.75" x14ac:dyDescent="0.2">
      <c r="A2" s="244" t="s">
        <v>251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ht="12.75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ht="12.75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ht="12.75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deferral'!B8</f>
        <v>2539710.7381798397</v>
      </c>
      <c r="D14" s="190">
        <f t="shared" si="0"/>
        <v>2539710.7381798397</v>
      </c>
      <c r="E14" s="188">
        <f>($D$12+D14+SUM($D$13:D13)*2)/24</f>
        <v>105821.28075749332</v>
      </c>
      <c r="F14" s="190"/>
      <c r="G14" s="188"/>
      <c r="H14" s="200"/>
      <c r="I14" s="188">
        <f>($D$12+H14+SUM($D$13:H13)*2)/24</f>
        <v>0</v>
      </c>
      <c r="J14" s="188">
        <f>(-C14*0.21)+(F14*0.21)</f>
        <v>-533339.25501776626</v>
      </c>
      <c r="K14" s="188">
        <f t="shared" si="2"/>
        <v>-533339.25501776626</v>
      </c>
      <c r="L14" s="188">
        <f>($D$12+K14+SUM($D$13:K13)*2)/24</f>
        <v>-22222.468959073594</v>
      </c>
      <c r="M14" s="187">
        <f t="shared" si="4"/>
        <v>-22222.468959073594</v>
      </c>
      <c r="N14" s="186">
        <f>+D14+G14+K14</f>
        <v>2006371.4831620734</v>
      </c>
    </row>
    <row r="15" spans="1:14" ht="15" outlineLevel="1" x14ac:dyDescent="0.25">
      <c r="A15" s="192">
        <v>43646</v>
      </c>
      <c r="B15" s="201"/>
      <c r="C15" s="190">
        <f>'GTZ depreciation deferral'!B9</f>
        <v>2546569.0715131732</v>
      </c>
      <c r="D15" s="190">
        <f t="shared" si="0"/>
        <v>5086279.8096930124</v>
      </c>
      <c r="E15" s="188">
        <f>($D$12+D15+SUM($D$13:D14)*2)/24</f>
        <v>423570.88691886218</v>
      </c>
      <c r="F15" s="190"/>
      <c r="G15" s="188"/>
      <c r="H15" s="200"/>
      <c r="I15" s="188">
        <f>($D$12+H15+SUM($D$13:H14)*2)/24</f>
        <v>220461.00157811109</v>
      </c>
      <c r="J15" s="188">
        <f t="shared" si="1"/>
        <v>-534779.50501776638</v>
      </c>
      <c r="K15" s="188">
        <f t="shared" si="2"/>
        <v>-1068118.7600355325</v>
      </c>
      <c r="L15" s="188">
        <f>($D$12+K15+SUM($D$13:K14)*2)/24</f>
        <v>87066.177407002848</v>
      </c>
      <c r="M15" s="187">
        <f t="shared" si="4"/>
        <v>307527.17898511392</v>
      </c>
      <c r="N15" s="186">
        <f t="shared" si="3"/>
        <v>4018161.0496574799</v>
      </c>
    </row>
    <row r="16" spans="1:14" ht="15" outlineLevel="1" x14ac:dyDescent="0.25">
      <c r="A16" s="192">
        <v>43677</v>
      </c>
      <c r="B16" s="192"/>
      <c r="C16" s="190">
        <f>'GTZ depreciation deferral'!B10</f>
        <v>2546569.0715131732</v>
      </c>
      <c r="D16" s="190">
        <f t="shared" si="0"/>
        <v>7632848.8812061856</v>
      </c>
      <c r="E16" s="188">
        <f>($D$12+D16+SUM($D$13:D15)*2)/24</f>
        <v>953534.58237299544</v>
      </c>
      <c r="F16" s="190"/>
      <c r="G16" s="188"/>
      <c r="H16" s="188"/>
      <c r="I16" s="188">
        <f>($D$12+H16+SUM($D$13:H15)*2)/24</f>
        <v>679615.22629576724</v>
      </c>
      <c r="J16" s="188">
        <f t="shared" si="1"/>
        <v>-534779.50501776638</v>
      </c>
      <c r="K16" s="188">
        <f t="shared" si="2"/>
        <v>-1602898.2650532988</v>
      </c>
      <c r="L16" s="188">
        <f>($D$12+K16+SUM($D$13:K15)*2)/24</f>
        <v>408734.81745931989</v>
      </c>
      <c r="M16" s="187">
        <f t="shared" si="4"/>
        <v>1088350.0437550871</v>
      </c>
      <c r="N16" s="186">
        <f t="shared" si="3"/>
        <v>6029950.6161528863</v>
      </c>
    </row>
    <row r="17" spans="1:14" ht="15" outlineLevel="1" x14ac:dyDescent="0.25">
      <c r="A17" s="192">
        <v>43708</v>
      </c>
      <c r="B17" s="192"/>
      <c r="C17" s="190">
        <f>'GTZ depreciation deferral'!B11</f>
        <v>2546569.0715131732</v>
      </c>
      <c r="D17" s="190">
        <f t="shared" si="0"/>
        <v>10179417.952719359</v>
      </c>
      <c r="E17" s="188">
        <f>($D$12+D17+SUM($D$13:D16)*2)/24</f>
        <v>1695712.3671198932</v>
      </c>
      <c r="F17" s="190"/>
      <c r="G17" s="188"/>
      <c r="H17" s="188"/>
      <c r="I17" s="188">
        <f>($D$12+H17+SUM($D$13:H16)*2)/24</f>
        <v>1395147.1815940323</v>
      </c>
      <c r="J17" s="188">
        <f t="shared" si="1"/>
        <v>-534779.50501776638</v>
      </c>
      <c r="K17" s="188">
        <f t="shared" si="2"/>
        <v>-2137677.7700710651</v>
      </c>
      <c r="L17" s="188">
        <f>($D$12+K17+SUM($D$13:K16)*2)/24</f>
        <v>980479.08140056988</v>
      </c>
      <c r="M17" s="187">
        <f t="shared" si="4"/>
        <v>2375626.2629946023</v>
      </c>
      <c r="N17" s="186">
        <f t="shared" si="3"/>
        <v>8041740.1826482937</v>
      </c>
    </row>
    <row r="18" spans="1:14" ht="15" outlineLevel="1" x14ac:dyDescent="0.25">
      <c r="A18" s="192">
        <v>43738</v>
      </c>
      <c r="B18" s="192"/>
      <c r="C18" s="190">
        <f>'GTZ depreciation deferral'!B12</f>
        <v>2546569.0715131732</v>
      </c>
      <c r="D18" s="190">
        <f t="shared" si="0"/>
        <v>12725987.024232533</v>
      </c>
      <c r="E18" s="188">
        <f>($D$12+D18+SUM($D$13:D17)*2)/24</f>
        <v>2650104.241159555</v>
      </c>
      <c r="F18" s="190"/>
      <c r="G18" s="188"/>
      <c r="H18" s="188"/>
      <c r="I18" s="188">
        <f>($D$12+H18+SUM($D$13:H17)*2)/24</f>
        <v>2384741.37491397</v>
      </c>
      <c r="J18" s="188">
        <f t="shared" si="1"/>
        <v>-534779.50501776638</v>
      </c>
      <c r="K18" s="188">
        <f t="shared" si="2"/>
        <v>-2672457.2750888313</v>
      </c>
      <c r="L18" s="188">
        <f>($D$12+K18+SUM($D$13:K17)*2)/24</f>
        <v>1841348.2875535339</v>
      </c>
      <c r="M18" s="187">
        <f t="shared" si="4"/>
        <v>4226089.6624675039</v>
      </c>
      <c r="N18" s="186">
        <f t="shared" si="3"/>
        <v>10053529.749143701</v>
      </c>
    </row>
    <row r="19" spans="1:14" ht="15" outlineLevel="1" x14ac:dyDescent="0.25">
      <c r="A19" s="192">
        <v>43769</v>
      </c>
      <c r="B19" s="192"/>
      <c r="C19" s="190">
        <f>'GTZ depreciation deferral'!B13</f>
        <v>2546569.0715131732</v>
      </c>
      <c r="D19" s="190">
        <f t="shared" si="0"/>
        <v>15272556.095745705</v>
      </c>
      <c r="E19" s="188">
        <f>($D$12+D19+SUM($D$13:D18)*2)/24</f>
        <v>3816710.2044919818</v>
      </c>
      <c r="F19" s="190"/>
      <c r="G19" s="190"/>
      <c r="H19" s="190"/>
      <c r="I19" s="190">
        <f t="shared" ref="I19:I61" si="5">E19+H19</f>
        <v>3816710.2044919818</v>
      </c>
      <c r="J19" s="190">
        <f t="shared" si="1"/>
        <v>-534779.50501776638</v>
      </c>
      <c r="K19" s="188">
        <f t="shared" si="2"/>
        <v>-3207236.7801065976</v>
      </c>
      <c r="L19" s="188">
        <f>(K12+K19+SUM(K13:K18)*2)/24</f>
        <v>-801509.14294331602</v>
      </c>
      <c r="M19" s="187">
        <f t="shared" si="4"/>
        <v>3015201.0615486656</v>
      </c>
      <c r="N19" s="186">
        <f t="shared" si="3"/>
        <v>12065319.315639108</v>
      </c>
    </row>
    <row r="20" spans="1:14" ht="15" outlineLevel="1" x14ac:dyDescent="0.25">
      <c r="A20" s="192">
        <v>43799</v>
      </c>
      <c r="B20" s="192"/>
      <c r="C20" s="190">
        <f>'GTZ depreciation deferral'!B14</f>
        <v>2546569.0715131732</v>
      </c>
      <c r="D20" s="190">
        <f t="shared" si="0"/>
        <v>17819125.167258877</v>
      </c>
      <c r="E20" s="188">
        <f>(D10+D20+SUM(D11:D19)*2)/24</f>
        <v>5195530.2571171718</v>
      </c>
      <c r="F20" s="190"/>
      <c r="G20" s="190"/>
      <c r="H20" s="190"/>
      <c r="I20" s="190">
        <f t="shared" si="5"/>
        <v>5195530.2571171718</v>
      </c>
      <c r="J20" s="190">
        <f t="shared" si="1"/>
        <v>-534779.50501776638</v>
      </c>
      <c r="K20" s="188">
        <f t="shared" si="2"/>
        <v>-3742016.2851243638</v>
      </c>
      <c r="L20" s="188">
        <f>(K10+K20+SUM(K11:K19)*2)/24</f>
        <v>-1091061.3539946063</v>
      </c>
      <c r="M20" s="187">
        <f t="shared" si="4"/>
        <v>4104468.9031225657</v>
      </c>
      <c r="N20" s="186">
        <f t="shared" si="3"/>
        <v>14077108.882134514</v>
      </c>
    </row>
    <row r="21" spans="1:14" ht="15" outlineLevel="1" x14ac:dyDescent="0.25">
      <c r="A21" s="192">
        <v>43830</v>
      </c>
      <c r="B21" s="192"/>
      <c r="C21" s="190">
        <f>'GTZ depreciation deferral'!B15</f>
        <v>2546569.0715131732</v>
      </c>
      <c r="D21" s="190">
        <f t="shared" si="0"/>
        <v>20365694.23877205</v>
      </c>
      <c r="E21" s="188">
        <f t="shared" ref="E21:E61" si="6">(D9+D21+SUM(D10:D20)*2)/24</f>
        <v>6786564.3990351288</v>
      </c>
      <c r="F21" s="190"/>
      <c r="G21" s="190"/>
      <c r="H21" s="190"/>
      <c r="I21" s="190">
        <f t="shared" si="5"/>
        <v>6786564.3990351288</v>
      </c>
      <c r="J21" s="190">
        <f t="shared" si="1"/>
        <v>-534779.50501776638</v>
      </c>
      <c r="K21" s="188">
        <f t="shared" si="2"/>
        <v>-4276795.7901421301</v>
      </c>
      <c r="L21" s="188">
        <f>(K12+K21+SUM(K13:K20)*2)/24</f>
        <v>-1425178.5237973768</v>
      </c>
      <c r="M21" s="187">
        <f t="shared" si="4"/>
        <v>5361385.8752377518</v>
      </c>
      <c r="N21" s="186">
        <f t="shared" si="3"/>
        <v>16088898.448629919</v>
      </c>
    </row>
    <row r="22" spans="1:14" ht="15" outlineLevel="1" x14ac:dyDescent="0.25">
      <c r="A22" s="192">
        <v>43861</v>
      </c>
      <c r="B22" s="192"/>
      <c r="C22" s="190">
        <f>'GTZ depreciation deferral'!B16</f>
        <v>2546569.0715131732</v>
      </c>
      <c r="D22" s="190">
        <f t="shared" si="0"/>
        <v>22912263.310285222</v>
      </c>
      <c r="E22" s="188">
        <f t="shared" si="6"/>
        <v>8589812.6302458476</v>
      </c>
      <c r="F22" s="190"/>
      <c r="G22" s="190"/>
      <c r="H22" s="190"/>
      <c r="I22" s="190">
        <f t="shared" si="5"/>
        <v>8589812.6302458476</v>
      </c>
      <c r="J22" s="190">
        <f t="shared" si="1"/>
        <v>-534779.50501776638</v>
      </c>
      <c r="K22" s="188">
        <f t="shared" si="2"/>
        <v>-4811575.2951598968</v>
      </c>
      <c r="L22" s="188">
        <f t="shared" ref="L22:L61" si="7">(K10+K22+SUM(K11:K21)*2)/24</f>
        <v>-1803860.6523516281</v>
      </c>
      <c r="M22" s="187">
        <f t="shared" si="4"/>
        <v>6785951.9778942196</v>
      </c>
      <c r="N22" s="186">
        <f t="shared" si="3"/>
        <v>18100688.015125327</v>
      </c>
    </row>
    <row r="23" spans="1:14" ht="15" outlineLevel="1" x14ac:dyDescent="0.25">
      <c r="A23" s="192">
        <v>43890</v>
      </c>
      <c r="B23" s="192"/>
      <c r="C23" s="190">
        <f>'GTZ depreciation deferral'!B17</f>
        <v>2546569.0715131732</v>
      </c>
      <c r="D23" s="190">
        <f t="shared" si="0"/>
        <v>25458832.381798394</v>
      </c>
      <c r="E23" s="188">
        <f t="shared" si="6"/>
        <v>10605274.950749332</v>
      </c>
      <c r="F23" s="190"/>
      <c r="G23" s="190"/>
      <c r="H23" s="190"/>
      <c r="I23" s="190">
        <f t="shared" si="5"/>
        <v>10605274.950749332</v>
      </c>
      <c r="J23" s="190">
        <f t="shared" si="1"/>
        <v>-534779.50501776638</v>
      </c>
      <c r="K23" s="188">
        <f t="shared" si="2"/>
        <v>-5346354.8001776636</v>
      </c>
      <c r="L23" s="188">
        <f t="shared" si="7"/>
        <v>-2227107.7396573597</v>
      </c>
      <c r="M23" s="187">
        <f t="shared" si="4"/>
        <v>8378167.2110919729</v>
      </c>
      <c r="N23" s="186">
        <f t="shared" si="3"/>
        <v>20112477.58162073</v>
      </c>
    </row>
    <row r="24" spans="1:14" ht="15" outlineLevel="1" x14ac:dyDescent="0.25">
      <c r="A24" s="192">
        <v>43921</v>
      </c>
      <c r="B24" s="192"/>
      <c r="C24" s="190">
        <f>'GTZ depreciation deferral'!B18</f>
        <v>2546569.0715131732</v>
      </c>
      <c r="D24" s="190">
        <f t="shared" si="0"/>
        <v>28005401.453311566</v>
      </c>
      <c r="E24" s="188">
        <f t="shared" si="6"/>
        <v>12832951.360545581</v>
      </c>
      <c r="F24" s="190"/>
      <c r="G24" s="190"/>
      <c r="H24" s="190"/>
      <c r="I24" s="190">
        <f t="shared" si="5"/>
        <v>12832951.360545581</v>
      </c>
      <c r="J24" s="190">
        <f t="shared" si="1"/>
        <v>-534779.50501776638</v>
      </c>
      <c r="K24" s="188">
        <f t="shared" si="2"/>
        <v>-5881134.3051954303</v>
      </c>
      <c r="L24" s="188">
        <f t="shared" si="7"/>
        <v>-2694919.7857145718</v>
      </c>
      <c r="M24" s="187">
        <f t="shared" si="4"/>
        <v>10138031.574831009</v>
      </c>
      <c r="N24" s="186">
        <f t="shared" si="3"/>
        <v>22124267.148116134</v>
      </c>
    </row>
    <row r="25" spans="1:14" ht="15" outlineLevel="1" x14ac:dyDescent="0.25">
      <c r="A25" s="192">
        <v>43951</v>
      </c>
      <c r="B25" s="192"/>
      <c r="C25" s="190">
        <f>'GTZ depreciation deferral'!B19</f>
        <v>2546569.0715131732</v>
      </c>
      <c r="D25" s="190">
        <f t="shared" si="0"/>
        <v>30551970.524824739</v>
      </c>
      <c r="E25" s="188">
        <f t="shared" si="6"/>
        <v>15272841.859634593</v>
      </c>
      <c r="F25" s="190"/>
      <c r="G25" s="190"/>
      <c r="H25" s="190"/>
      <c r="I25" s="190">
        <f t="shared" si="5"/>
        <v>15272841.859634593</v>
      </c>
      <c r="J25" s="190">
        <f t="shared" si="1"/>
        <v>-534779.50501776638</v>
      </c>
      <c r="K25" s="188">
        <f t="shared" si="2"/>
        <v>-6415913.810213197</v>
      </c>
      <c r="L25" s="188">
        <f t="shared" si="7"/>
        <v>-3207296.7905232646</v>
      </c>
      <c r="M25" s="187">
        <f t="shared" si="4"/>
        <v>12065545.069111329</v>
      </c>
      <c r="N25" s="193">
        <f t="shared" si="3"/>
        <v>24136056.714611541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30551970.524824739</v>
      </c>
      <c r="E26" s="196">
        <f t="shared" si="6"/>
        <v>17713018.122612495</v>
      </c>
      <c r="F26" s="197">
        <f>+$D$25/36</f>
        <v>848665.84791179828</v>
      </c>
      <c r="G26" s="197">
        <f t="shared" ref="G26:G61" si="8">G25-F26</f>
        <v>-848665.84791179828</v>
      </c>
      <c r="H26" s="197">
        <f t="shared" ref="H26:H61" si="9">(G14+G26+SUM(G15:G25)*2)/24</f>
        <v>-35361.076996324926</v>
      </c>
      <c r="I26" s="197">
        <f t="shared" si="5"/>
        <v>17677657.045616169</v>
      </c>
      <c r="J26" s="197">
        <f t="shared" si="1"/>
        <v>178219.82806147763</v>
      </c>
      <c r="K26" s="196">
        <f t="shared" si="2"/>
        <v>-6237693.9821517197</v>
      </c>
      <c r="L26" s="196">
        <f t="shared" si="7"/>
        <v>-3712307.9795793961</v>
      </c>
      <c r="M26" s="195">
        <f t="shared" si="4"/>
        <v>13965349.066036772</v>
      </c>
      <c r="N26" s="194">
        <f t="shared" si="3"/>
        <v>23465610.69476122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30551970.524824739</v>
      </c>
      <c r="E27" s="196">
        <f t="shared" si="6"/>
        <v>19941266.06018652</v>
      </c>
      <c r="F27" s="197">
        <f t="shared" ref="F27:F61" si="10">+$D$25/36</f>
        <v>848665.84791179828</v>
      </c>
      <c r="G27" s="197">
        <f t="shared" si="8"/>
        <v>-1697331.6958235966</v>
      </c>
      <c r="H27" s="197">
        <f t="shared" si="9"/>
        <v>-141444.3079852997</v>
      </c>
      <c r="I27" s="197">
        <f t="shared" si="5"/>
        <v>19799821.752201222</v>
      </c>
      <c r="J27" s="197">
        <f t="shared" si="1"/>
        <v>178219.82806147763</v>
      </c>
      <c r="K27" s="196">
        <f t="shared" si="2"/>
        <v>-6059474.1540902425</v>
      </c>
      <c r="L27" s="196">
        <f t="shared" si="7"/>
        <v>-4157962.5679622567</v>
      </c>
      <c r="M27" s="195">
        <f t="shared" si="4"/>
        <v>15641859.184238965</v>
      </c>
      <c r="N27" s="194">
        <f t="shared" si="3"/>
        <v>22795164.674910903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30551970.524824739</v>
      </c>
      <c r="E28" s="196">
        <f t="shared" si="6"/>
        <v>21957299.908467781</v>
      </c>
      <c r="F28" s="197">
        <f t="shared" si="10"/>
        <v>848665.84791179828</v>
      </c>
      <c r="G28" s="197">
        <f t="shared" si="8"/>
        <v>-2545997.5437353947</v>
      </c>
      <c r="H28" s="197">
        <f t="shared" si="9"/>
        <v>-318249.69296692434</v>
      </c>
      <c r="I28" s="197">
        <f t="shared" si="5"/>
        <v>21639050.215500858</v>
      </c>
      <c r="J28" s="197">
        <f t="shared" si="1"/>
        <v>178219.82806147763</v>
      </c>
      <c r="K28" s="196">
        <f t="shared" si="2"/>
        <v>-5881254.3260287652</v>
      </c>
      <c r="L28" s="196">
        <f t="shared" si="7"/>
        <v>-4544200.5452551804</v>
      </c>
      <c r="M28" s="195">
        <f t="shared" si="4"/>
        <v>17094849.670245677</v>
      </c>
      <c r="N28" s="194">
        <f t="shared" si="3"/>
        <v>22124718.655060578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30551970.524824739</v>
      </c>
      <c r="E29" s="196">
        <f t="shared" si="6"/>
        <v>23761119.66745628</v>
      </c>
      <c r="F29" s="197">
        <f t="shared" si="10"/>
        <v>848665.84791179828</v>
      </c>
      <c r="G29" s="197">
        <f t="shared" si="8"/>
        <v>-3394663.3916471931</v>
      </c>
      <c r="H29" s="197">
        <f t="shared" si="9"/>
        <v>-565777.23194119881</v>
      </c>
      <c r="I29" s="197">
        <f t="shared" si="5"/>
        <v>23195342.435515083</v>
      </c>
      <c r="J29" s="197">
        <f t="shared" si="1"/>
        <v>178219.82806147763</v>
      </c>
      <c r="K29" s="196">
        <f t="shared" si="2"/>
        <v>-5703034.4979672879</v>
      </c>
      <c r="L29" s="196">
        <f t="shared" si="7"/>
        <v>-4871021.9114581672</v>
      </c>
      <c r="M29" s="195">
        <f t="shared" si="4"/>
        <v>18324320.524056915</v>
      </c>
      <c r="N29" s="194">
        <f t="shared" si="3"/>
        <v>21454272.635210257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30551970.524824739</v>
      </c>
      <c r="E30" s="196">
        <f t="shared" si="6"/>
        <v>25352725.337152015</v>
      </c>
      <c r="F30" s="197">
        <f t="shared" si="10"/>
        <v>848665.84791179828</v>
      </c>
      <c r="G30" s="197">
        <f t="shared" si="8"/>
        <v>-4243329.239558991</v>
      </c>
      <c r="H30" s="197">
        <f t="shared" si="9"/>
        <v>-884026.9249081231</v>
      </c>
      <c r="I30" s="197">
        <f t="shared" si="5"/>
        <v>24468698.412243892</v>
      </c>
      <c r="J30" s="197">
        <f t="shared" si="1"/>
        <v>178219.82806147763</v>
      </c>
      <c r="K30" s="196">
        <f t="shared" si="2"/>
        <v>-5524814.6699058106</v>
      </c>
      <c r="L30" s="196">
        <f t="shared" si="7"/>
        <v>-5138426.6665712176</v>
      </c>
      <c r="M30" s="195">
        <f t="shared" si="4"/>
        <v>19330271.745672673</v>
      </c>
      <c r="N30" s="194">
        <f t="shared" si="3"/>
        <v>20783826.615359936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30551970.524824739</v>
      </c>
      <c r="E31" s="196">
        <f t="shared" si="6"/>
        <v>26732116.917554978</v>
      </c>
      <c r="F31" s="197">
        <f t="shared" si="10"/>
        <v>848665.84791179828</v>
      </c>
      <c r="G31" s="196">
        <f t="shared" si="8"/>
        <v>-5091995.0874707894</v>
      </c>
      <c r="H31" s="196">
        <f t="shared" si="9"/>
        <v>-1272998.7718676974</v>
      </c>
      <c r="I31" s="196">
        <f t="shared" si="5"/>
        <v>25459118.145687282</v>
      </c>
      <c r="J31" s="196">
        <f t="shared" si="1"/>
        <v>178219.82806147763</v>
      </c>
      <c r="K31" s="196">
        <f t="shared" si="2"/>
        <v>-5346594.8418443333</v>
      </c>
      <c r="L31" s="196">
        <f t="shared" si="7"/>
        <v>-5346414.8105943315</v>
      </c>
      <c r="M31" s="195">
        <f t="shared" si="4"/>
        <v>20112703.335092951</v>
      </c>
      <c r="N31" s="194">
        <f t="shared" si="3"/>
        <v>20113380.595509619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30551970.524824739</v>
      </c>
      <c r="E32" s="196">
        <f t="shared" si="6"/>
        <v>27899294.40866518</v>
      </c>
      <c r="F32" s="197">
        <f t="shared" si="10"/>
        <v>848665.84791179828</v>
      </c>
      <c r="G32" s="196">
        <f t="shared" si="8"/>
        <v>-5940660.9353825878</v>
      </c>
      <c r="H32" s="196">
        <f t="shared" si="9"/>
        <v>-1732692.7728199214</v>
      </c>
      <c r="I32" s="196">
        <f t="shared" si="5"/>
        <v>26166601.635845259</v>
      </c>
      <c r="J32" s="196">
        <f t="shared" si="1"/>
        <v>178219.82806147763</v>
      </c>
      <c r="K32" s="196">
        <f t="shared" si="2"/>
        <v>-5168375.0137828561</v>
      </c>
      <c r="L32" s="196">
        <f t="shared" si="7"/>
        <v>-5494986.343527508</v>
      </c>
      <c r="M32" s="195">
        <f t="shared" si="4"/>
        <v>20671615.292317752</v>
      </c>
      <c r="N32" s="194">
        <f t="shared" si="3"/>
        <v>19442934.575659294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30551970.524824739</v>
      </c>
      <c r="E33" s="196">
        <f t="shared" si="6"/>
        <v>28854257.810482621</v>
      </c>
      <c r="F33" s="197">
        <f t="shared" si="10"/>
        <v>848665.84791179828</v>
      </c>
      <c r="G33" s="196">
        <f t="shared" si="8"/>
        <v>-6789326.7832943862</v>
      </c>
      <c r="H33" s="196">
        <f t="shared" si="9"/>
        <v>-2263108.9277647953</v>
      </c>
      <c r="I33" s="196">
        <f t="shared" si="5"/>
        <v>26591148.882717825</v>
      </c>
      <c r="J33" s="196">
        <f t="shared" si="1"/>
        <v>178219.82806147763</v>
      </c>
      <c r="K33" s="196">
        <f t="shared" si="2"/>
        <v>-4990155.1857213788</v>
      </c>
      <c r="L33" s="196">
        <f t="shared" si="7"/>
        <v>-5584141.2653707461</v>
      </c>
      <c r="M33" s="195">
        <f t="shared" si="4"/>
        <v>21007007.61734708</v>
      </c>
      <c r="N33" s="194">
        <f t="shared" si="3"/>
        <v>18772488.555808973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30551970.524824739</v>
      </c>
      <c r="E34" s="196">
        <f t="shared" si="6"/>
        <v>29597007.123007298</v>
      </c>
      <c r="F34" s="197">
        <f t="shared" si="10"/>
        <v>848665.84791179828</v>
      </c>
      <c r="G34" s="196">
        <f t="shared" si="8"/>
        <v>-7637992.6312061846</v>
      </c>
      <c r="H34" s="196">
        <f t="shared" si="9"/>
        <v>-2864247.2367023192</v>
      </c>
      <c r="I34" s="196">
        <f t="shared" si="5"/>
        <v>26732759.886304978</v>
      </c>
      <c r="J34" s="196">
        <f t="shared" si="1"/>
        <v>178219.82806147763</v>
      </c>
      <c r="K34" s="196">
        <f t="shared" si="2"/>
        <v>-4811935.3576599015</v>
      </c>
      <c r="L34" s="196">
        <f t="shared" si="7"/>
        <v>-5613879.5761240497</v>
      </c>
      <c r="M34" s="195">
        <f t="shared" si="4"/>
        <v>21118880.310180929</v>
      </c>
      <c r="N34" s="194">
        <f t="shared" si="3"/>
        <v>18102042.535958651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30551970.524824739</v>
      </c>
      <c r="E35" s="196">
        <f t="shared" si="6"/>
        <v>30127542.346239209</v>
      </c>
      <c r="F35" s="197">
        <f t="shared" si="10"/>
        <v>848665.84791179828</v>
      </c>
      <c r="G35" s="196">
        <f t="shared" si="8"/>
        <v>-8486658.4791179821</v>
      </c>
      <c r="H35" s="196">
        <f t="shared" si="9"/>
        <v>-3536107.6996324933</v>
      </c>
      <c r="I35" s="196">
        <f t="shared" si="5"/>
        <v>26591434.646606717</v>
      </c>
      <c r="J35" s="196">
        <f t="shared" si="1"/>
        <v>178219.82806147763</v>
      </c>
      <c r="K35" s="196">
        <f t="shared" si="2"/>
        <v>-4633715.5295984242</v>
      </c>
      <c r="L35" s="196">
        <f t="shared" si="7"/>
        <v>-5584201.2757874141</v>
      </c>
      <c r="M35" s="195">
        <f t="shared" si="4"/>
        <v>21007233.370819304</v>
      </c>
      <c r="N35" s="194">
        <f t="shared" si="3"/>
        <v>17431596.516108334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30551970.524824739</v>
      </c>
      <c r="E36" s="196">
        <f t="shared" si="6"/>
        <v>30445863.480178356</v>
      </c>
      <c r="F36" s="197">
        <f t="shared" si="10"/>
        <v>848665.84791179828</v>
      </c>
      <c r="G36" s="196">
        <f t="shared" si="8"/>
        <v>-9335324.3270297796</v>
      </c>
      <c r="H36" s="196">
        <f t="shared" si="9"/>
        <v>-4278690.3165553166</v>
      </c>
      <c r="I36" s="196">
        <f t="shared" si="5"/>
        <v>26167173.163623039</v>
      </c>
      <c r="J36" s="196">
        <f t="shared" si="1"/>
        <v>178219.82806147763</v>
      </c>
      <c r="K36" s="196">
        <f t="shared" si="2"/>
        <v>-4455495.7015369469</v>
      </c>
      <c r="L36" s="196">
        <f t="shared" si="7"/>
        <v>-5495106.3643608419</v>
      </c>
      <c r="M36" s="195">
        <f t="shared" si="4"/>
        <v>20672066.799262196</v>
      </c>
      <c r="N36" s="194">
        <f t="shared" si="3"/>
        <v>16761150.496258013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30551970.524824739</v>
      </c>
      <c r="E37" s="248">
        <f t="shared" si="6"/>
        <v>30551970.524824739</v>
      </c>
      <c r="F37" s="197">
        <f t="shared" si="10"/>
        <v>848665.84791179828</v>
      </c>
      <c r="G37" s="196">
        <f t="shared" si="8"/>
        <v>-10183990.174941577</v>
      </c>
      <c r="H37" s="248">
        <f t="shared" si="9"/>
        <v>-5091995.0874707894</v>
      </c>
      <c r="I37" s="196">
        <f t="shared" si="5"/>
        <v>25459975.43735395</v>
      </c>
      <c r="J37" s="196">
        <f t="shared" si="1"/>
        <v>178219.82806147763</v>
      </c>
      <c r="K37" s="196">
        <f t="shared" si="2"/>
        <v>-4277275.8734754696</v>
      </c>
      <c r="L37" s="248">
        <f t="shared" si="7"/>
        <v>-5346594.8418443333</v>
      </c>
      <c r="M37" s="195">
        <f t="shared" si="4"/>
        <v>20113380.595509619</v>
      </c>
      <c r="N37" s="194">
        <f t="shared" si="3"/>
        <v>16090704.476407692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30551970.524824739</v>
      </c>
      <c r="E38" s="188">
        <f t="shared" si="6"/>
        <v>30551970.524824739</v>
      </c>
      <c r="F38" s="190">
        <f t="shared" si="10"/>
        <v>848665.84791179828</v>
      </c>
      <c r="G38" s="188">
        <f t="shared" si="8"/>
        <v>-11032656.022853374</v>
      </c>
      <c r="H38" s="188">
        <f t="shared" si="9"/>
        <v>-5940660.9353825869</v>
      </c>
      <c r="I38" s="188">
        <f t="shared" si="5"/>
        <v>24611309.589442153</v>
      </c>
      <c r="J38" s="188">
        <f t="shared" si="1"/>
        <v>178219.82806147763</v>
      </c>
      <c r="K38" s="188">
        <f t="shared" si="2"/>
        <v>-4099056.0454139919</v>
      </c>
      <c r="L38" s="188">
        <f t="shared" si="7"/>
        <v>-5168375.0137828561</v>
      </c>
      <c r="M38" s="187">
        <f t="shared" si="4"/>
        <v>19442934.575659297</v>
      </c>
      <c r="N38" s="186">
        <f t="shared" si="3"/>
        <v>15420258.456557373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30551970.524824739</v>
      </c>
      <c r="E39" s="188">
        <f t="shared" si="6"/>
        <v>30551970.524824739</v>
      </c>
      <c r="F39" s="190">
        <f t="shared" si="10"/>
        <v>848665.84791179828</v>
      </c>
      <c r="G39" s="188">
        <f t="shared" si="8"/>
        <v>-11881321.870765172</v>
      </c>
      <c r="H39" s="188">
        <f t="shared" si="9"/>
        <v>-6789326.7832943844</v>
      </c>
      <c r="I39" s="188">
        <f t="shared" si="5"/>
        <v>23762643.741530355</v>
      </c>
      <c r="J39" s="188">
        <f t="shared" si="1"/>
        <v>178219.82806147763</v>
      </c>
      <c r="K39" s="188">
        <f t="shared" si="2"/>
        <v>-3920836.2173525142</v>
      </c>
      <c r="L39" s="188">
        <f t="shared" si="7"/>
        <v>-4990155.1857213788</v>
      </c>
      <c r="M39" s="187">
        <f t="shared" si="4"/>
        <v>18772488.555808976</v>
      </c>
      <c r="N39" s="193">
        <f t="shared" si="3"/>
        <v>14749812.436707053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30551970.524824739</v>
      </c>
      <c r="E40" s="188">
        <f t="shared" si="6"/>
        <v>30551970.524824739</v>
      </c>
      <c r="F40" s="190">
        <f t="shared" si="10"/>
        <v>848665.84791179828</v>
      </c>
      <c r="G40" s="188">
        <f t="shared" si="8"/>
        <v>-12729987.718676969</v>
      </c>
      <c r="H40" s="188">
        <f t="shared" si="9"/>
        <v>-7637992.6312061846</v>
      </c>
      <c r="I40" s="188">
        <f t="shared" si="5"/>
        <v>22913977.893618554</v>
      </c>
      <c r="J40" s="188">
        <f t="shared" si="1"/>
        <v>178219.82806147763</v>
      </c>
      <c r="K40" s="189">
        <f t="shared" si="2"/>
        <v>-3742616.3892910364</v>
      </c>
      <c r="L40" s="188">
        <f t="shared" si="7"/>
        <v>-4811935.3576599015</v>
      </c>
      <c r="M40" s="187">
        <f t="shared" si="4"/>
        <v>18102042.535958651</v>
      </c>
      <c r="N40" s="193">
        <f t="shared" si="3"/>
        <v>14079366.416856732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30551970.524824739</v>
      </c>
      <c r="E41" s="188">
        <f t="shared" si="6"/>
        <v>30551970.524824739</v>
      </c>
      <c r="F41" s="190">
        <f t="shared" si="10"/>
        <v>848665.84791179828</v>
      </c>
      <c r="G41" s="188">
        <f t="shared" si="8"/>
        <v>-13578653.566588767</v>
      </c>
      <c r="H41" s="188">
        <f t="shared" si="9"/>
        <v>-8486658.4791179821</v>
      </c>
      <c r="I41" s="188">
        <f t="shared" si="5"/>
        <v>22065312.045706756</v>
      </c>
      <c r="J41" s="188">
        <f t="shared" si="1"/>
        <v>178219.82806147763</v>
      </c>
      <c r="K41" s="189">
        <f t="shared" si="2"/>
        <v>-3564396.5612295587</v>
      </c>
      <c r="L41" s="188">
        <f t="shared" si="7"/>
        <v>-4633715.5295984233</v>
      </c>
      <c r="M41" s="187">
        <f t="shared" si="4"/>
        <v>17431596.516108334</v>
      </c>
      <c r="N41" s="193">
        <f t="shared" si="3"/>
        <v>13408920.397006413</v>
      </c>
    </row>
    <row r="42" spans="1:14" ht="15" x14ac:dyDescent="0.25">
      <c r="A42" s="192">
        <v>44469</v>
      </c>
      <c r="B42" s="192"/>
      <c r="C42" s="188"/>
      <c r="D42" s="188">
        <f t="shared" si="0"/>
        <v>30551970.524824739</v>
      </c>
      <c r="E42" s="188">
        <f t="shared" si="6"/>
        <v>30551970.524824739</v>
      </c>
      <c r="F42" s="190">
        <f t="shared" si="10"/>
        <v>848665.84791179828</v>
      </c>
      <c r="G42" s="188">
        <f t="shared" si="8"/>
        <v>-14427319.414500564</v>
      </c>
      <c r="H42" s="188">
        <f t="shared" si="9"/>
        <v>-9335324.3270297777</v>
      </c>
      <c r="I42" s="188">
        <f t="shared" si="5"/>
        <v>21216646.197794959</v>
      </c>
      <c r="J42" s="188">
        <f t="shared" si="1"/>
        <v>178219.82806147763</v>
      </c>
      <c r="K42" s="189">
        <f t="shared" si="2"/>
        <v>-3386176.7331680809</v>
      </c>
      <c r="L42" s="188">
        <f t="shared" si="7"/>
        <v>-4455495.7015369469</v>
      </c>
      <c r="M42" s="187">
        <f t="shared" si="4"/>
        <v>16761150.496258013</v>
      </c>
      <c r="N42" s="186">
        <f t="shared" si="3"/>
        <v>12738474.377156094</v>
      </c>
    </row>
    <row r="43" spans="1:14" ht="15" x14ac:dyDescent="0.25">
      <c r="A43" s="192">
        <v>44500</v>
      </c>
      <c r="B43" s="192"/>
      <c r="C43" s="188"/>
      <c r="D43" s="188">
        <f t="shared" si="0"/>
        <v>30551970.524824739</v>
      </c>
      <c r="E43" s="188">
        <f t="shared" si="6"/>
        <v>30551970.524824739</v>
      </c>
      <c r="F43" s="190">
        <f t="shared" si="10"/>
        <v>848665.84791179828</v>
      </c>
      <c r="G43" s="188">
        <f t="shared" si="8"/>
        <v>-15275985.262412362</v>
      </c>
      <c r="H43" s="188">
        <f t="shared" si="9"/>
        <v>-10183990.174941577</v>
      </c>
      <c r="I43" s="188">
        <f t="shared" si="5"/>
        <v>20367980.349883161</v>
      </c>
      <c r="J43" s="188">
        <f t="shared" si="1"/>
        <v>178219.82806147763</v>
      </c>
      <c r="K43" s="189">
        <f t="shared" si="2"/>
        <v>-3207956.9051066032</v>
      </c>
      <c r="L43" s="188">
        <f t="shared" si="7"/>
        <v>-4277275.8734754687</v>
      </c>
      <c r="M43" s="187">
        <f t="shared" si="4"/>
        <v>16090704.476407692</v>
      </c>
      <c r="N43" s="193">
        <f t="shared" si="3"/>
        <v>12068028.357305773</v>
      </c>
    </row>
    <row r="44" spans="1:14" ht="15" x14ac:dyDescent="0.25">
      <c r="A44" s="192">
        <v>44530</v>
      </c>
      <c r="B44" s="192"/>
      <c r="C44" s="190"/>
      <c r="D44" s="188">
        <f t="shared" si="0"/>
        <v>30551970.524824739</v>
      </c>
      <c r="E44" s="188">
        <f t="shared" si="6"/>
        <v>30551970.524824739</v>
      </c>
      <c r="F44" s="190">
        <f t="shared" si="10"/>
        <v>848665.84791179828</v>
      </c>
      <c r="G44" s="188">
        <f t="shared" si="8"/>
        <v>-16124651.110324159</v>
      </c>
      <c r="H44" s="188">
        <f t="shared" si="9"/>
        <v>-11032656.022853374</v>
      </c>
      <c r="I44" s="188">
        <f t="shared" si="5"/>
        <v>19519314.501971364</v>
      </c>
      <c r="J44" s="188">
        <f t="shared" si="1"/>
        <v>178219.82806147763</v>
      </c>
      <c r="K44" s="189">
        <f t="shared" si="2"/>
        <v>-3029737.0770451254</v>
      </c>
      <c r="L44" s="188">
        <f t="shared" si="7"/>
        <v>-4099056.0454139914</v>
      </c>
      <c r="M44" s="187">
        <f t="shared" si="4"/>
        <v>15420258.456557373</v>
      </c>
      <c r="N44" s="193">
        <f t="shared" si="3"/>
        <v>11397582.337455453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30551970.524824739</v>
      </c>
      <c r="E45" s="188">
        <f t="shared" si="6"/>
        <v>30551970.524824739</v>
      </c>
      <c r="F45" s="190">
        <f t="shared" si="10"/>
        <v>848665.84791179828</v>
      </c>
      <c r="G45" s="188">
        <f t="shared" si="8"/>
        <v>-16973316.958235957</v>
      </c>
      <c r="H45" s="188">
        <f t="shared" si="9"/>
        <v>-11881321.870765172</v>
      </c>
      <c r="I45" s="188">
        <f t="shared" si="5"/>
        <v>18670648.654059567</v>
      </c>
      <c r="J45" s="188">
        <f t="shared" si="1"/>
        <v>178219.82806147763</v>
      </c>
      <c r="K45" s="189">
        <f t="shared" si="2"/>
        <v>-2851517.2489836477</v>
      </c>
      <c r="L45" s="188">
        <f t="shared" si="7"/>
        <v>-3920836.2173525146</v>
      </c>
      <c r="M45" s="187">
        <f t="shared" si="4"/>
        <v>14749812.436707051</v>
      </c>
      <c r="N45" s="193">
        <f t="shared" si="3"/>
        <v>10727136.317605134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30551970.524824739</v>
      </c>
      <c r="E46" s="188">
        <f t="shared" si="6"/>
        <v>30551970.524824739</v>
      </c>
      <c r="F46" s="190">
        <f t="shared" si="10"/>
        <v>848665.84791179828</v>
      </c>
      <c r="G46" s="188">
        <f t="shared" si="8"/>
        <v>-17821982.806147754</v>
      </c>
      <c r="H46" s="188">
        <f t="shared" si="9"/>
        <v>-12729987.718676969</v>
      </c>
      <c r="I46" s="188">
        <f t="shared" si="5"/>
        <v>17821982.806147769</v>
      </c>
      <c r="J46" s="188">
        <f t="shared" si="1"/>
        <v>178219.82806147763</v>
      </c>
      <c r="K46" s="189">
        <f t="shared" si="2"/>
        <v>-2673297.4209221699</v>
      </c>
      <c r="L46" s="188">
        <f t="shared" si="7"/>
        <v>-3742616.3892910369</v>
      </c>
      <c r="M46" s="187">
        <f t="shared" si="4"/>
        <v>14079366.416856732</v>
      </c>
      <c r="N46" s="193">
        <f t="shared" si="3"/>
        <v>10056690.297754815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30551970.524824739</v>
      </c>
      <c r="E47" s="188">
        <f t="shared" si="6"/>
        <v>30551970.524824739</v>
      </c>
      <c r="F47" s="190">
        <f t="shared" si="10"/>
        <v>848665.84791179828</v>
      </c>
      <c r="G47" s="188">
        <f t="shared" si="8"/>
        <v>-18670648.654059552</v>
      </c>
      <c r="H47" s="188">
        <f t="shared" si="9"/>
        <v>-13578653.566588767</v>
      </c>
      <c r="I47" s="188">
        <f t="shared" si="5"/>
        <v>16973316.958235972</v>
      </c>
      <c r="J47" s="188">
        <f t="shared" si="1"/>
        <v>178219.82806147763</v>
      </c>
      <c r="K47" s="189">
        <f t="shared" si="2"/>
        <v>-2495077.5928606922</v>
      </c>
      <c r="L47" s="188">
        <f t="shared" si="7"/>
        <v>-3564396.5612295587</v>
      </c>
      <c r="M47" s="187">
        <f t="shared" si="4"/>
        <v>13408920.397006413</v>
      </c>
      <c r="N47" s="193">
        <f t="shared" si="3"/>
        <v>9386244.2779044956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30551970.524824739</v>
      </c>
      <c r="E48" s="188">
        <f t="shared" si="6"/>
        <v>30551970.524824739</v>
      </c>
      <c r="F48" s="190">
        <f t="shared" si="10"/>
        <v>848665.84791179828</v>
      </c>
      <c r="G48" s="188">
        <f t="shared" si="8"/>
        <v>-19519314.501971349</v>
      </c>
      <c r="H48" s="188">
        <f t="shared" si="9"/>
        <v>-14427319.414500566</v>
      </c>
      <c r="I48" s="188">
        <f t="shared" si="5"/>
        <v>16124651.110324172</v>
      </c>
      <c r="J48" s="188">
        <f t="shared" si="1"/>
        <v>178219.82806147763</v>
      </c>
      <c r="K48" s="189">
        <f t="shared" si="2"/>
        <v>-2316857.7647992144</v>
      </c>
      <c r="L48" s="188">
        <f t="shared" si="7"/>
        <v>-3386176.7331680804</v>
      </c>
      <c r="M48" s="187">
        <f t="shared" si="4"/>
        <v>12738474.377156092</v>
      </c>
      <c r="N48" s="186">
        <f t="shared" si="3"/>
        <v>8715798.2580541745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30551970.524824739</v>
      </c>
      <c r="E49" s="188">
        <f t="shared" si="6"/>
        <v>30551970.524824739</v>
      </c>
      <c r="F49" s="190">
        <f t="shared" si="10"/>
        <v>848665.84791179828</v>
      </c>
      <c r="G49" s="188">
        <f t="shared" si="8"/>
        <v>-20367980.349883147</v>
      </c>
      <c r="H49" s="188">
        <f t="shared" si="9"/>
        <v>-15275985.262412364</v>
      </c>
      <c r="I49" s="188">
        <f t="shared" si="5"/>
        <v>15275985.262412375</v>
      </c>
      <c r="J49" s="188">
        <f t="shared" si="1"/>
        <v>178219.82806147763</v>
      </c>
      <c r="K49" s="189">
        <f t="shared" si="2"/>
        <v>-2138637.9367377367</v>
      </c>
      <c r="L49" s="188">
        <f t="shared" si="7"/>
        <v>-3207956.9051066036</v>
      </c>
      <c r="M49" s="187">
        <f t="shared" si="4"/>
        <v>12068028.357305771</v>
      </c>
      <c r="N49" s="193">
        <f t="shared" si="3"/>
        <v>8045352.2382038552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30551970.524824739</v>
      </c>
      <c r="E50" s="188">
        <f t="shared" si="6"/>
        <v>30551970.524824739</v>
      </c>
      <c r="F50" s="190">
        <f t="shared" si="10"/>
        <v>848665.84791179828</v>
      </c>
      <c r="G50" s="188">
        <f t="shared" si="8"/>
        <v>-21216646.197794944</v>
      </c>
      <c r="H50" s="188">
        <f t="shared" si="9"/>
        <v>-16124651.110324159</v>
      </c>
      <c r="I50" s="188">
        <f t="shared" si="5"/>
        <v>14427319.414500579</v>
      </c>
      <c r="J50" s="188">
        <f t="shared" si="1"/>
        <v>178219.82806147763</v>
      </c>
      <c r="K50" s="189">
        <f t="shared" si="2"/>
        <v>-1960418.1086762589</v>
      </c>
      <c r="L50" s="188">
        <f t="shared" si="7"/>
        <v>-3029737.0770451254</v>
      </c>
      <c r="M50" s="187">
        <f t="shared" si="4"/>
        <v>11397582.337455453</v>
      </c>
      <c r="N50" s="193">
        <f t="shared" si="3"/>
        <v>7374906.218353536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30551970.524824739</v>
      </c>
      <c r="E51" s="188">
        <f t="shared" si="6"/>
        <v>30551970.524824739</v>
      </c>
      <c r="F51" s="190">
        <f t="shared" si="10"/>
        <v>848665.84791179828</v>
      </c>
      <c r="G51" s="188">
        <f t="shared" si="8"/>
        <v>-22065312.045706742</v>
      </c>
      <c r="H51" s="188">
        <f t="shared" si="9"/>
        <v>-16973316.958235953</v>
      </c>
      <c r="I51" s="188">
        <f t="shared" si="5"/>
        <v>13578653.566588785</v>
      </c>
      <c r="J51" s="188">
        <f t="shared" si="1"/>
        <v>178219.82806147763</v>
      </c>
      <c r="K51" s="189">
        <f t="shared" si="2"/>
        <v>-1782198.2806147812</v>
      </c>
      <c r="L51" s="188">
        <f t="shared" si="7"/>
        <v>-2851517.2489836477</v>
      </c>
      <c r="M51" s="187">
        <f t="shared" si="4"/>
        <v>10727136.317605138</v>
      </c>
      <c r="N51" s="186">
        <f t="shared" si="3"/>
        <v>6704460.1985032158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30551970.524824739</v>
      </c>
      <c r="E52" s="188">
        <f t="shared" si="6"/>
        <v>30551970.524824739</v>
      </c>
      <c r="F52" s="190">
        <f t="shared" si="10"/>
        <v>848665.84791179828</v>
      </c>
      <c r="G52" s="188">
        <f t="shared" si="8"/>
        <v>-22913977.893618539</v>
      </c>
      <c r="H52" s="188">
        <f t="shared" si="9"/>
        <v>-17821982.806147758</v>
      </c>
      <c r="I52" s="188">
        <f t="shared" si="5"/>
        <v>12729987.718676981</v>
      </c>
      <c r="J52" s="188">
        <f t="shared" si="1"/>
        <v>178219.82806147763</v>
      </c>
      <c r="K52" s="189">
        <f t="shared" si="2"/>
        <v>-1603978.4525533034</v>
      </c>
      <c r="L52" s="188">
        <f t="shared" si="7"/>
        <v>-2673297.4209221699</v>
      </c>
      <c r="M52" s="187">
        <f t="shared" si="4"/>
        <v>10056690.297754811</v>
      </c>
      <c r="N52" s="186">
        <f t="shared" si="3"/>
        <v>6034014.1786528956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30551970.524824739</v>
      </c>
      <c r="E53" s="188">
        <f t="shared" si="6"/>
        <v>30551970.524824739</v>
      </c>
      <c r="F53" s="190">
        <f t="shared" si="10"/>
        <v>848665.84791179828</v>
      </c>
      <c r="G53" s="188">
        <f t="shared" si="8"/>
        <v>-23762643.741530336</v>
      </c>
      <c r="H53" s="188">
        <f t="shared" si="9"/>
        <v>-18670648.654059552</v>
      </c>
      <c r="I53" s="188">
        <f t="shared" si="5"/>
        <v>11881321.870765187</v>
      </c>
      <c r="J53" s="188">
        <f t="shared" si="1"/>
        <v>178219.82806147763</v>
      </c>
      <c r="K53" s="189">
        <f t="shared" si="2"/>
        <v>-1425758.6244918257</v>
      </c>
      <c r="L53" s="188">
        <f t="shared" si="7"/>
        <v>-2495077.5928606917</v>
      </c>
      <c r="M53" s="187">
        <f t="shared" si="4"/>
        <v>9386244.2779044956</v>
      </c>
      <c r="N53" s="186">
        <f t="shared" si="3"/>
        <v>5363568.1588025764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30551970.524824739</v>
      </c>
      <c r="E54" s="188">
        <f t="shared" si="6"/>
        <v>30551970.524824739</v>
      </c>
      <c r="F54" s="190">
        <f t="shared" si="10"/>
        <v>848665.84791179828</v>
      </c>
      <c r="G54" s="188">
        <f t="shared" si="8"/>
        <v>-24611309.589442134</v>
      </c>
      <c r="H54" s="188">
        <f t="shared" si="9"/>
        <v>-19519314.501971349</v>
      </c>
      <c r="I54" s="188">
        <f t="shared" si="5"/>
        <v>11032656.022853389</v>
      </c>
      <c r="J54" s="188">
        <f t="shared" si="1"/>
        <v>178219.82806147763</v>
      </c>
      <c r="K54" s="189">
        <f t="shared" si="2"/>
        <v>-1247538.796430348</v>
      </c>
      <c r="L54" s="188">
        <f t="shared" si="7"/>
        <v>-2316857.7647992144</v>
      </c>
      <c r="M54" s="187">
        <f t="shared" si="4"/>
        <v>8715798.2580541745</v>
      </c>
      <c r="N54" s="186">
        <f t="shared" si="3"/>
        <v>4693122.1389522571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30551970.524824739</v>
      </c>
      <c r="E55" s="188">
        <f t="shared" si="6"/>
        <v>30551970.524824739</v>
      </c>
      <c r="F55" s="190">
        <f t="shared" si="10"/>
        <v>848665.84791179828</v>
      </c>
      <c r="G55" s="188">
        <f t="shared" si="8"/>
        <v>-25459975.437353931</v>
      </c>
      <c r="H55" s="188">
        <f t="shared" si="9"/>
        <v>-20367980.349883147</v>
      </c>
      <c r="I55" s="188">
        <f t="shared" si="5"/>
        <v>10183990.174941592</v>
      </c>
      <c r="J55" s="188">
        <f t="shared" si="1"/>
        <v>178219.82806147763</v>
      </c>
      <c r="K55" s="189">
        <f t="shared" si="2"/>
        <v>-1069318.9683688702</v>
      </c>
      <c r="L55" s="188">
        <f t="shared" si="7"/>
        <v>-2138637.9367377367</v>
      </c>
      <c r="M55" s="187">
        <f t="shared" si="4"/>
        <v>8045352.2382038552</v>
      </c>
      <c r="N55" s="186">
        <f t="shared" si="3"/>
        <v>4022676.1191019369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30551970.524824739</v>
      </c>
      <c r="E56" s="188">
        <f t="shared" si="6"/>
        <v>30551970.524824739</v>
      </c>
      <c r="F56" s="190">
        <f t="shared" si="10"/>
        <v>848665.84791179828</v>
      </c>
      <c r="G56" s="188">
        <f t="shared" si="8"/>
        <v>-26308641.285265729</v>
      </c>
      <c r="H56" s="188">
        <f t="shared" si="9"/>
        <v>-21216646.197794948</v>
      </c>
      <c r="I56" s="188">
        <f t="shared" si="5"/>
        <v>9335324.3270297907</v>
      </c>
      <c r="J56" s="188">
        <f t="shared" si="1"/>
        <v>178219.82806147763</v>
      </c>
      <c r="K56" s="189">
        <f t="shared" si="2"/>
        <v>-891099.14030739258</v>
      </c>
      <c r="L56" s="188">
        <f t="shared" si="7"/>
        <v>-1960418.1086762587</v>
      </c>
      <c r="M56" s="187">
        <f t="shared" si="4"/>
        <v>7374906.2183535323</v>
      </c>
      <c r="N56" s="186">
        <f t="shared" si="3"/>
        <v>3352230.0992516172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30551970.524824739</v>
      </c>
      <c r="E57" s="188">
        <f t="shared" si="6"/>
        <v>30551970.524824739</v>
      </c>
      <c r="F57" s="190">
        <f t="shared" si="10"/>
        <v>848665.84791179828</v>
      </c>
      <c r="G57" s="188">
        <f t="shared" si="8"/>
        <v>-27157307.133177526</v>
      </c>
      <c r="H57" s="188">
        <f t="shared" si="9"/>
        <v>-22065312.045706745</v>
      </c>
      <c r="I57" s="188">
        <f t="shared" si="5"/>
        <v>8486658.4791179933</v>
      </c>
      <c r="J57" s="188">
        <f t="shared" si="1"/>
        <v>178219.82806147763</v>
      </c>
      <c r="K57" s="189">
        <f t="shared" si="2"/>
        <v>-712879.31224591495</v>
      </c>
      <c r="L57" s="188">
        <f t="shared" si="7"/>
        <v>-1782198.2806147812</v>
      </c>
      <c r="M57" s="187">
        <f t="shared" si="4"/>
        <v>6704460.1985032121</v>
      </c>
      <c r="N57" s="186">
        <f t="shared" si="3"/>
        <v>2681784.0794012975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30551970.524824739</v>
      </c>
      <c r="E58" s="188">
        <f t="shared" si="6"/>
        <v>30551970.524824739</v>
      </c>
      <c r="F58" s="190">
        <f t="shared" si="10"/>
        <v>848665.84791179828</v>
      </c>
      <c r="G58" s="188">
        <f t="shared" si="8"/>
        <v>-28005972.981089324</v>
      </c>
      <c r="H58" s="188">
        <f t="shared" si="9"/>
        <v>-22913977.893618539</v>
      </c>
      <c r="I58" s="188">
        <f t="shared" si="5"/>
        <v>7637992.6312061995</v>
      </c>
      <c r="J58" s="188">
        <f t="shared" si="1"/>
        <v>178219.82806147763</v>
      </c>
      <c r="K58" s="189">
        <f t="shared" si="2"/>
        <v>-534659.48418443731</v>
      </c>
      <c r="L58" s="188">
        <f t="shared" si="7"/>
        <v>-1603978.4525533032</v>
      </c>
      <c r="M58" s="187">
        <f t="shared" si="4"/>
        <v>6034014.1786528965</v>
      </c>
      <c r="N58" s="186">
        <f t="shared" si="3"/>
        <v>2011338.0595509773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30551970.524824739</v>
      </c>
      <c r="E59" s="188">
        <f t="shared" si="6"/>
        <v>30551970.524824739</v>
      </c>
      <c r="F59" s="190">
        <f t="shared" si="10"/>
        <v>848665.84791179828</v>
      </c>
      <c r="G59" s="188">
        <f t="shared" si="8"/>
        <v>-28854638.829001121</v>
      </c>
      <c r="H59" s="188">
        <f t="shared" si="9"/>
        <v>-23762643.741530333</v>
      </c>
      <c r="I59" s="188">
        <f t="shared" si="5"/>
        <v>6789326.7832944058</v>
      </c>
      <c r="J59" s="188">
        <f t="shared" si="1"/>
        <v>178219.82806147763</v>
      </c>
      <c r="K59" s="189">
        <f t="shared" si="2"/>
        <v>-356439.65612295968</v>
      </c>
      <c r="L59" s="188">
        <f t="shared" si="7"/>
        <v>-1425758.6244918257</v>
      </c>
      <c r="M59" s="187">
        <f t="shared" si="4"/>
        <v>5363568.1588025801</v>
      </c>
      <c r="N59" s="186">
        <f t="shared" si="3"/>
        <v>1340892.0397006576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30551970.524824739</v>
      </c>
      <c r="E60" s="188">
        <f t="shared" si="6"/>
        <v>30551970.524824739</v>
      </c>
      <c r="F60" s="190">
        <f t="shared" si="10"/>
        <v>848665.84791179828</v>
      </c>
      <c r="G60" s="188">
        <f t="shared" si="8"/>
        <v>-29703304.676912919</v>
      </c>
      <c r="H60" s="188">
        <f t="shared" si="9"/>
        <v>-24611309.589442134</v>
      </c>
      <c r="I60" s="188">
        <f t="shared" si="5"/>
        <v>5940660.9353826046</v>
      </c>
      <c r="J60" s="188">
        <f t="shared" si="1"/>
        <v>178219.82806147763</v>
      </c>
      <c r="K60" s="189">
        <f t="shared" si="2"/>
        <v>-178219.82806148205</v>
      </c>
      <c r="L60" s="188">
        <f t="shared" si="7"/>
        <v>-1247538.7964303482</v>
      </c>
      <c r="M60" s="187">
        <f t="shared" si="4"/>
        <v>4693122.1389522562</v>
      </c>
      <c r="N60" s="186">
        <f t="shared" si="3"/>
        <v>670446.01985033776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30551970.524824739</v>
      </c>
      <c r="E61" s="188">
        <f t="shared" si="6"/>
        <v>30551970.524824739</v>
      </c>
      <c r="F61" s="190">
        <f t="shared" si="10"/>
        <v>848665.84791179828</v>
      </c>
      <c r="G61" s="188">
        <f t="shared" si="8"/>
        <v>-30551970.524824716</v>
      </c>
      <c r="H61" s="188">
        <f t="shared" si="9"/>
        <v>-25459975.437353928</v>
      </c>
      <c r="I61" s="188">
        <f t="shared" si="5"/>
        <v>5091995.0874708109</v>
      </c>
      <c r="J61" s="188">
        <f t="shared" si="1"/>
        <v>178219.82806147763</v>
      </c>
      <c r="K61" s="189">
        <f t="shared" si="2"/>
        <v>-4.4237822294235229E-9</v>
      </c>
      <c r="L61" s="188">
        <f t="shared" si="7"/>
        <v>-1069318.9683688704</v>
      </c>
      <c r="M61" s="187">
        <f t="shared" si="4"/>
        <v>4022676.1191019407</v>
      </c>
      <c r="N61" s="186">
        <f t="shared" si="3"/>
        <v>1.7927959561347961E-8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ht="12.75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ht="12.75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zoomScale="85" zoomScaleNormal="85" workbookViewId="0">
      <pane xSplit="2" ySplit="9" topLeftCell="C40" activePane="bottomRight" state="frozen"/>
      <selection activeCell="I56" sqref="I56"/>
      <selection pane="topRight" activeCell="I56" sqref="I56"/>
      <selection pane="bottomLeft" activeCell="I56" sqref="I56"/>
      <selection pane="bottomRight" activeCell="C14" sqref="C14"/>
    </sheetView>
  </sheetViews>
  <sheetFormatPr defaultColWidth="9.140625" defaultRowHeight="10.5" outlineLevelRow="1" outlineLevelCol="1" x14ac:dyDescent="0.15"/>
  <cols>
    <col min="1" max="1" width="11.85546875" style="174" bestFit="1" customWidth="1"/>
    <col min="2" max="2" width="6.42578125" style="174" bestFit="1" customWidth="1"/>
    <col min="3" max="3" width="14.7109375" style="174" bestFit="1" customWidth="1"/>
    <col min="4" max="5" width="16.140625" style="174" bestFit="1" customWidth="1"/>
    <col min="6" max="6" width="22.28515625" style="174" bestFit="1" customWidth="1"/>
    <col min="7" max="8" width="18.28515625" style="174" bestFit="1" customWidth="1"/>
    <col min="9" max="9" width="17.7109375" style="174" bestFit="1" customWidth="1"/>
    <col min="10" max="10" width="22.7109375" style="174" bestFit="1" customWidth="1"/>
    <col min="11" max="11" width="19.42578125" style="174" bestFit="1" customWidth="1"/>
    <col min="12" max="13" width="17.5703125" style="174" bestFit="1" customWidth="1"/>
    <col min="14" max="14" width="17" style="174" bestFit="1" customWidth="1"/>
    <col min="15" max="15" width="10" style="174" customWidth="1" outlineLevel="1"/>
    <col min="16" max="16384" width="9.140625" style="174"/>
  </cols>
  <sheetData>
    <row r="1" spans="1:14" ht="12.75" x14ac:dyDescent="0.2">
      <c r="A1" s="243" t="s">
        <v>140</v>
      </c>
      <c r="B1" s="241"/>
      <c r="C1" s="241"/>
      <c r="D1" s="241"/>
      <c r="E1" s="241"/>
      <c r="F1" s="241"/>
      <c r="G1" s="242"/>
      <c r="H1" s="242"/>
      <c r="I1" s="242"/>
      <c r="J1" s="233"/>
      <c r="K1" s="233"/>
      <c r="L1" s="233"/>
      <c r="M1" s="233"/>
    </row>
    <row r="2" spans="1:14" ht="12.75" x14ac:dyDescent="0.2">
      <c r="A2" s="244" t="s">
        <v>252</v>
      </c>
      <c r="B2" s="241"/>
      <c r="C2" s="241"/>
      <c r="D2" s="241"/>
      <c r="E2" s="241"/>
      <c r="F2" s="241"/>
      <c r="G2" s="242"/>
      <c r="H2" s="242"/>
      <c r="I2" s="242"/>
      <c r="J2" s="233"/>
      <c r="K2" s="233"/>
      <c r="L2" s="233"/>
      <c r="M2" s="233"/>
    </row>
    <row r="3" spans="1:14" ht="12.75" x14ac:dyDescent="0.2">
      <c r="A3" s="243" t="s">
        <v>139</v>
      </c>
      <c r="B3" s="241"/>
      <c r="C3" s="241"/>
      <c r="D3" s="241"/>
      <c r="E3" s="241"/>
      <c r="F3" s="241"/>
      <c r="G3" s="242"/>
      <c r="H3" s="242"/>
      <c r="I3" s="242"/>
      <c r="J3" s="233"/>
      <c r="K3" s="233"/>
      <c r="L3" s="233"/>
      <c r="M3" s="233"/>
    </row>
    <row r="4" spans="1:14" ht="12.75" x14ac:dyDescent="0.2">
      <c r="A4" s="241"/>
      <c r="B4" s="241"/>
      <c r="C4" s="240"/>
      <c r="D4" s="239"/>
      <c r="E4" s="238"/>
      <c r="F4" s="237" t="s">
        <v>138</v>
      </c>
      <c r="G4" s="236"/>
      <c r="H4" s="236"/>
      <c r="I4" s="236"/>
      <c r="J4" s="234"/>
      <c r="K4" s="235"/>
      <c r="L4" s="234"/>
      <c r="M4" s="234"/>
    </row>
    <row r="5" spans="1:14" ht="12.75" x14ac:dyDescent="0.2">
      <c r="A5" s="233"/>
      <c r="B5" s="233"/>
      <c r="C5" s="232" t="s">
        <v>137</v>
      </c>
      <c r="D5" s="231"/>
      <c r="E5" s="230"/>
      <c r="F5" s="229" t="s">
        <v>136</v>
      </c>
      <c r="G5" s="227"/>
      <c r="H5" s="227"/>
      <c r="I5" s="227"/>
      <c r="J5" s="228" t="s">
        <v>135</v>
      </c>
      <c r="K5" s="227"/>
      <c r="L5" s="227"/>
      <c r="M5" s="227"/>
    </row>
    <row r="6" spans="1:14" ht="15" x14ac:dyDescent="0.25">
      <c r="A6" s="226"/>
      <c r="B6" s="226"/>
      <c r="C6" s="225" t="s">
        <v>134</v>
      </c>
      <c r="D6" s="225" t="s">
        <v>69</v>
      </c>
      <c r="E6" s="224" t="s">
        <v>133</v>
      </c>
      <c r="F6" s="225" t="s">
        <v>131</v>
      </c>
      <c r="G6" s="225" t="s">
        <v>55</v>
      </c>
      <c r="H6" s="225" t="s">
        <v>132</v>
      </c>
      <c r="I6" s="225" t="s">
        <v>125</v>
      </c>
      <c r="J6" s="225" t="s">
        <v>131</v>
      </c>
      <c r="K6" s="225" t="s">
        <v>55</v>
      </c>
      <c r="L6" s="224" t="s">
        <v>124</v>
      </c>
      <c r="M6" s="223" t="s">
        <v>130</v>
      </c>
      <c r="N6" s="222" t="s">
        <v>69</v>
      </c>
    </row>
    <row r="7" spans="1:14" ht="15" x14ac:dyDescent="0.25">
      <c r="A7" s="206" t="s">
        <v>129</v>
      </c>
      <c r="B7" s="221"/>
      <c r="C7" s="206" t="s">
        <v>128</v>
      </c>
      <c r="D7" s="206"/>
      <c r="E7" s="219" t="s">
        <v>69</v>
      </c>
      <c r="F7" s="206" t="s">
        <v>127</v>
      </c>
      <c r="G7" s="206" t="s">
        <v>127</v>
      </c>
      <c r="H7" s="206" t="s">
        <v>127</v>
      </c>
      <c r="I7" s="206" t="s">
        <v>126</v>
      </c>
      <c r="J7" s="206" t="s">
        <v>25</v>
      </c>
      <c r="K7" s="219" t="s">
        <v>25</v>
      </c>
      <c r="L7" s="206" t="s">
        <v>125</v>
      </c>
      <c r="M7" s="218" t="s">
        <v>124</v>
      </c>
      <c r="N7" s="217" t="s">
        <v>123</v>
      </c>
    </row>
    <row r="8" spans="1:14" ht="15" x14ac:dyDescent="0.25">
      <c r="A8" s="206" t="s">
        <v>122</v>
      </c>
      <c r="B8" s="221"/>
      <c r="C8" s="206" t="s">
        <v>121</v>
      </c>
      <c r="D8" s="206" t="s">
        <v>41</v>
      </c>
      <c r="E8" s="219" t="s">
        <v>120</v>
      </c>
      <c r="F8" s="206" t="s">
        <v>119</v>
      </c>
      <c r="G8" s="220" t="s">
        <v>118</v>
      </c>
      <c r="H8" s="206" t="s">
        <v>117</v>
      </c>
      <c r="I8" s="206" t="s">
        <v>116</v>
      </c>
      <c r="J8" s="206" t="s">
        <v>115</v>
      </c>
      <c r="K8" s="219" t="s">
        <v>114</v>
      </c>
      <c r="L8" s="206" t="s">
        <v>113</v>
      </c>
      <c r="M8" s="218" t="s">
        <v>112</v>
      </c>
      <c r="N8" s="217" t="s">
        <v>111</v>
      </c>
    </row>
    <row r="9" spans="1:14" ht="15" x14ac:dyDescent="0.25">
      <c r="A9" s="216"/>
      <c r="B9" s="216"/>
      <c r="C9" s="212"/>
      <c r="D9" s="212"/>
      <c r="E9" s="214"/>
      <c r="F9" s="215" t="s">
        <v>110</v>
      </c>
      <c r="G9" s="214"/>
      <c r="H9" s="212"/>
      <c r="I9" s="212"/>
      <c r="J9" s="212" t="s">
        <v>109</v>
      </c>
      <c r="K9" s="213"/>
      <c r="L9" s="212"/>
      <c r="M9" s="211"/>
      <c r="N9" s="210"/>
    </row>
    <row r="10" spans="1:14" ht="15" outlineLevel="1" x14ac:dyDescent="0.25">
      <c r="A10" s="209"/>
      <c r="B10" s="208"/>
      <c r="C10" s="206"/>
      <c r="D10" s="200"/>
      <c r="E10" s="207"/>
      <c r="F10" s="206"/>
      <c r="G10" s="206"/>
      <c r="H10" s="200"/>
      <c r="I10" s="200"/>
      <c r="J10" s="205"/>
      <c r="K10" s="205"/>
      <c r="L10" s="205"/>
      <c r="M10" s="202"/>
      <c r="N10" s="204"/>
    </row>
    <row r="11" spans="1:14" ht="15" outlineLevel="1" x14ac:dyDescent="0.25">
      <c r="A11" s="192" t="s">
        <v>108</v>
      </c>
      <c r="B11" s="192"/>
      <c r="C11" s="203"/>
      <c r="D11" s="200">
        <f t="shared" ref="D11:D61" si="0">D10+C11</f>
        <v>0</v>
      </c>
      <c r="E11" s="188"/>
      <c r="F11" s="200"/>
      <c r="G11" s="200"/>
      <c r="H11" s="200"/>
      <c r="I11" s="200"/>
      <c r="J11" s="188">
        <f t="shared" ref="J11:J61" si="1">(-C11*0.21)+(F11*0.21)</f>
        <v>0</v>
      </c>
      <c r="K11" s="188">
        <f t="shared" ref="K11:K61" si="2">K10+J11</f>
        <v>0</v>
      </c>
      <c r="L11" s="188"/>
      <c r="M11" s="202"/>
      <c r="N11" s="186">
        <f t="shared" ref="N11:N61" si="3">+D11+G11+K11</f>
        <v>0</v>
      </c>
    </row>
    <row r="12" spans="1:14" ht="15" outlineLevel="1" x14ac:dyDescent="0.25">
      <c r="A12" s="192">
        <v>43555</v>
      </c>
      <c r="B12" s="192"/>
      <c r="C12" s="190"/>
      <c r="D12" s="190">
        <f>D11+C12</f>
        <v>0</v>
      </c>
      <c r="E12" s="188">
        <f>($D$12+D12+SUM($D11:D$13)*2)/24</f>
        <v>0</v>
      </c>
      <c r="F12" s="200"/>
      <c r="G12" s="200"/>
      <c r="H12" s="200"/>
      <c r="I12" s="188">
        <f>($D$12+H12+SUM($D11:H$13)*2)/24</f>
        <v>0</v>
      </c>
      <c r="J12" s="188">
        <f t="shared" si="1"/>
        <v>0</v>
      </c>
      <c r="K12" s="188">
        <f t="shared" si="2"/>
        <v>0</v>
      </c>
      <c r="L12" s="188">
        <f>($D$12+K12+SUM($D11:K$13)*2)/24</f>
        <v>0</v>
      </c>
      <c r="M12" s="187">
        <f t="shared" ref="M12:M61" si="4">L12+I12</f>
        <v>0</v>
      </c>
      <c r="N12" s="186">
        <f t="shared" si="3"/>
        <v>0</v>
      </c>
    </row>
    <row r="13" spans="1:14" ht="15" outlineLevel="1" x14ac:dyDescent="0.25">
      <c r="A13" s="192">
        <v>43585</v>
      </c>
      <c r="B13" s="192"/>
      <c r="C13" s="190"/>
      <c r="D13" s="190">
        <f t="shared" si="0"/>
        <v>0</v>
      </c>
      <c r="E13" s="188">
        <f>($D$12+D13+SUM($D12:D$13)*2)/24</f>
        <v>0</v>
      </c>
      <c r="F13" s="200"/>
      <c r="G13" s="200"/>
      <c r="H13" s="200"/>
      <c r="I13" s="188">
        <f>($D$12+H13+SUM($D12:H$13)*2)/24</f>
        <v>0</v>
      </c>
      <c r="J13" s="188">
        <f t="shared" si="1"/>
        <v>0</v>
      </c>
      <c r="K13" s="188">
        <f t="shared" si="2"/>
        <v>0</v>
      </c>
      <c r="L13" s="188">
        <f>($D$12+K13+SUM($D12:K$13)*2)/24</f>
        <v>0</v>
      </c>
      <c r="M13" s="187">
        <f t="shared" si="4"/>
        <v>0</v>
      </c>
      <c r="N13" s="186">
        <f t="shared" si="3"/>
        <v>0</v>
      </c>
    </row>
    <row r="14" spans="1:14" ht="15" outlineLevel="1" x14ac:dyDescent="0.25">
      <c r="A14" s="192">
        <v>43616</v>
      </c>
      <c r="B14" s="192"/>
      <c r="C14" s="190">
        <f>'GTZ depreciation deferral'!F8</f>
        <v>11428.698321809277</v>
      </c>
      <c r="D14" s="190">
        <f t="shared" si="0"/>
        <v>11428.698321809277</v>
      </c>
      <c r="E14" s="188">
        <f>($D$12+D14+SUM($D$13:D13)*2)/24</f>
        <v>476.19576340871987</v>
      </c>
      <c r="F14" s="190"/>
      <c r="G14" s="188"/>
      <c r="H14" s="200"/>
      <c r="I14" s="188">
        <f>($D$12+H14+SUM($D$13:H13)*2)/24</f>
        <v>0</v>
      </c>
      <c r="J14" s="188">
        <f>(-C14*0.21)+(F14*0.21)</f>
        <v>-2400.0266475799481</v>
      </c>
      <c r="K14" s="188">
        <f t="shared" si="2"/>
        <v>-2400.0266475799481</v>
      </c>
      <c r="L14" s="188">
        <f>($D$12+K14+SUM($D$13:K13)*2)/24</f>
        <v>-100.00111031583117</v>
      </c>
      <c r="M14" s="187">
        <f t="shared" si="4"/>
        <v>-100.00111031583117</v>
      </c>
      <c r="N14" s="186">
        <f>+D14+G14+K14</f>
        <v>9028.6716742293283</v>
      </c>
    </row>
    <row r="15" spans="1:14" ht="15" outlineLevel="1" x14ac:dyDescent="0.25">
      <c r="A15" s="192">
        <v>43646</v>
      </c>
      <c r="B15" s="201"/>
      <c r="C15" s="190">
        <f>'GTZ depreciation deferral'!F9</f>
        <v>22888.259143618554</v>
      </c>
      <c r="D15" s="190">
        <f t="shared" si="0"/>
        <v>34316.957465427833</v>
      </c>
      <c r="E15" s="188">
        <f>($D$12+D15+SUM($D$13:D14)*2)/24</f>
        <v>2382.2647545435993</v>
      </c>
      <c r="F15" s="190"/>
      <c r="G15" s="188"/>
      <c r="H15" s="200"/>
      <c r="I15" s="188">
        <f>($D$12+H15+SUM($D$13:H14)*2)/24</f>
        <v>992.07450710149976</v>
      </c>
      <c r="J15" s="188">
        <f t="shared" si="1"/>
        <v>-4806.5344201598964</v>
      </c>
      <c r="K15" s="188">
        <f t="shared" si="2"/>
        <v>-7206.5610677398445</v>
      </c>
      <c r="L15" s="188">
        <f>($D$12+K15+SUM($D$13:K14)*2)/24</f>
        <v>291.79668801568147</v>
      </c>
      <c r="M15" s="187">
        <f t="shared" si="4"/>
        <v>1283.8711951171813</v>
      </c>
      <c r="N15" s="186">
        <f t="shared" si="3"/>
        <v>27110.39639768799</v>
      </c>
    </row>
    <row r="16" spans="1:14" ht="15" outlineLevel="1" x14ac:dyDescent="0.25">
      <c r="A16" s="192">
        <v>43677</v>
      </c>
      <c r="B16" s="192"/>
      <c r="C16" s="190">
        <f>'GTZ depreciation deferral'!F10</f>
        <v>34347.819965427836</v>
      </c>
      <c r="D16" s="190">
        <f t="shared" si="0"/>
        <v>68664.777430855669</v>
      </c>
      <c r="E16" s="188">
        <f>($D$12+D16+SUM($D$13:D15)*2)/24</f>
        <v>6673.1703752220783</v>
      </c>
      <c r="F16" s="190"/>
      <c r="G16" s="188"/>
      <c r="H16" s="188"/>
      <c r="I16" s="188">
        <f>($D$12+H16+SUM($D$13:H15)*2)/24</f>
        <v>4050.3430254324521</v>
      </c>
      <c r="J16" s="188">
        <f t="shared" si="1"/>
        <v>-7213.0421927398456</v>
      </c>
      <c r="K16" s="188">
        <f t="shared" si="2"/>
        <v>-14419.603260479689</v>
      </c>
      <c r="L16" s="188">
        <f>($D$12+K16+SUM($D$13:K15)*2)/24</f>
        <v>2131.1033665826199</v>
      </c>
      <c r="M16" s="187">
        <f t="shared" si="4"/>
        <v>6181.446392015072</v>
      </c>
      <c r="N16" s="186">
        <f t="shared" si="3"/>
        <v>54245.174170375976</v>
      </c>
    </row>
    <row r="17" spans="1:14" ht="15" outlineLevel="1" x14ac:dyDescent="0.25">
      <c r="A17" s="192">
        <v>43708</v>
      </c>
      <c r="B17" s="192"/>
      <c r="C17" s="190">
        <f>'GTZ depreciation deferral'!F11</f>
        <v>45807.380787237111</v>
      </c>
      <c r="D17" s="190">
        <f t="shared" si="0"/>
        <v>114472.15821809278</v>
      </c>
      <c r="E17" s="188">
        <f>($D$12+D17+SUM($D$13:D16)*2)/24</f>
        <v>14303.876027261596</v>
      </c>
      <c r="F17" s="190"/>
      <c r="G17" s="188"/>
      <c r="H17" s="188"/>
      <c r="I17" s="188">
        <f>($D$12+H17+SUM($D$13:H16)*2)/24</f>
        <v>10328.505342605598</v>
      </c>
      <c r="J17" s="188">
        <f t="shared" si="1"/>
        <v>-9619.549965319793</v>
      </c>
      <c r="K17" s="188">
        <f t="shared" si="2"/>
        <v>-24039.153225799484</v>
      </c>
      <c r="L17" s="188">
        <f>($D$12+K17+SUM($D$13:K16)*2)/24</f>
        <v>6543.2592328851852</v>
      </c>
      <c r="M17" s="187">
        <f t="shared" si="4"/>
        <v>16871.764575490783</v>
      </c>
      <c r="N17" s="186">
        <f t="shared" si="3"/>
        <v>90433.004992293296</v>
      </c>
    </row>
    <row r="18" spans="1:14" ht="15" outlineLevel="1" x14ac:dyDescent="0.25">
      <c r="A18" s="192">
        <v>43738</v>
      </c>
      <c r="B18" s="192"/>
      <c r="C18" s="190">
        <f>'GTZ depreciation deferral'!F12</f>
        <v>57266.941609046393</v>
      </c>
      <c r="D18" s="190">
        <f t="shared" si="0"/>
        <v>171739.09982713917</v>
      </c>
      <c r="E18" s="188">
        <f>($D$12+D18+SUM($D$13:D17)*2)/24</f>
        <v>26229.345112479594</v>
      </c>
      <c r="F18" s="190"/>
      <c r="G18" s="188"/>
      <c r="H18" s="188"/>
      <c r="I18" s="188">
        <f>($D$12+H18+SUM($D$13:H17)*2)/24</f>
        <v>21059.841529718466</v>
      </c>
      <c r="J18" s="188">
        <f t="shared" si="1"/>
        <v>-12026.057737899742</v>
      </c>
      <c r="K18" s="188">
        <f t="shared" si="2"/>
        <v>-36065.210963699225</v>
      </c>
      <c r="L18" s="188">
        <f>($D$12+K18+SUM($D$13:K17)*2)/24</f>
        <v>14829.32652687609</v>
      </c>
      <c r="M18" s="187">
        <f t="shared" si="4"/>
        <v>35889.168056594557</v>
      </c>
      <c r="N18" s="186">
        <f t="shared" si="3"/>
        <v>135673.88886343996</v>
      </c>
    </row>
    <row r="19" spans="1:14" ht="15" outlineLevel="1" x14ac:dyDescent="0.25">
      <c r="A19" s="192">
        <v>43769</v>
      </c>
      <c r="B19" s="192"/>
      <c r="C19" s="190">
        <f>'GTZ depreciation deferral'!F13</f>
        <v>68726.50243085566</v>
      </c>
      <c r="D19" s="190">
        <f t="shared" si="0"/>
        <v>240465.60225799482</v>
      </c>
      <c r="E19" s="188">
        <f>($D$12+D19+SUM($D$13:D18)*2)/24</f>
        <v>43404.541032693509</v>
      </c>
      <c r="F19" s="190"/>
      <c r="G19" s="190"/>
      <c r="H19" s="190"/>
      <c r="I19" s="190">
        <f t="shared" ref="I19:I61" si="5">E19+H19</f>
        <v>43404.541032693509</v>
      </c>
      <c r="J19" s="190">
        <f t="shared" si="1"/>
        <v>-14432.565510479688</v>
      </c>
      <c r="K19" s="188">
        <f t="shared" si="2"/>
        <v>-50497.776474178914</v>
      </c>
      <c r="L19" s="188">
        <f>(K12+K19+SUM(K13:K18)*2)/24</f>
        <v>-9114.9536168656377</v>
      </c>
      <c r="M19" s="187">
        <f t="shared" si="4"/>
        <v>34289.587415827875</v>
      </c>
      <c r="N19" s="186">
        <f t="shared" si="3"/>
        <v>189967.8257838159</v>
      </c>
    </row>
    <row r="20" spans="1:14" ht="15" outlineLevel="1" x14ac:dyDescent="0.25">
      <c r="A20" s="192">
        <v>43799</v>
      </c>
      <c r="B20" s="192"/>
      <c r="C20" s="190">
        <f>'GTZ depreciation deferral'!F14</f>
        <v>80186.063252664942</v>
      </c>
      <c r="D20" s="190">
        <f t="shared" si="0"/>
        <v>320651.66551065975</v>
      </c>
      <c r="E20" s="188">
        <f>(D10+D20+SUM(D11:D19)*2)/24</f>
        <v>66784.42718972078</v>
      </c>
      <c r="F20" s="190"/>
      <c r="G20" s="190"/>
      <c r="H20" s="190"/>
      <c r="I20" s="190">
        <f t="shared" si="5"/>
        <v>66784.42718972078</v>
      </c>
      <c r="J20" s="190">
        <f t="shared" si="1"/>
        <v>-16839.073283059639</v>
      </c>
      <c r="K20" s="188">
        <f t="shared" si="2"/>
        <v>-67336.849757238553</v>
      </c>
      <c r="L20" s="188">
        <f>(K10+K20+SUM(K11:K19)*2)/24</f>
        <v>-14024.729709841364</v>
      </c>
      <c r="M20" s="187">
        <f t="shared" si="4"/>
        <v>52759.697479879418</v>
      </c>
      <c r="N20" s="186">
        <f t="shared" si="3"/>
        <v>253314.81575342119</v>
      </c>
    </row>
    <row r="21" spans="1:14" ht="15" outlineLevel="1" x14ac:dyDescent="0.25">
      <c r="A21" s="192">
        <v>43830</v>
      </c>
      <c r="B21" s="192"/>
      <c r="C21" s="190">
        <f>'GTZ depreciation deferral'!F15</f>
        <v>91645.62407447421</v>
      </c>
      <c r="D21" s="190">
        <f t="shared" si="0"/>
        <v>412297.28958513396</v>
      </c>
      <c r="E21" s="188">
        <f t="shared" ref="E21:E61" si="6">(D9+D21+SUM(D10:D20)*2)/24</f>
        <v>97323.966985378866</v>
      </c>
      <c r="F21" s="190"/>
      <c r="G21" s="190"/>
      <c r="H21" s="190"/>
      <c r="I21" s="190">
        <f t="shared" si="5"/>
        <v>97323.966985378866</v>
      </c>
      <c r="J21" s="190">
        <f t="shared" si="1"/>
        <v>-19245.581055639585</v>
      </c>
      <c r="K21" s="188">
        <f t="shared" si="2"/>
        <v>-86582.430812878141</v>
      </c>
      <c r="L21" s="188">
        <f>(K12+K21+SUM(K13:K20)*2)/24</f>
        <v>-20438.033066929562</v>
      </c>
      <c r="M21" s="187">
        <f t="shared" si="4"/>
        <v>76885.9339184493</v>
      </c>
      <c r="N21" s="186">
        <f t="shared" si="3"/>
        <v>325714.85877225583</v>
      </c>
    </row>
    <row r="22" spans="1:14" ht="15" outlineLevel="1" x14ac:dyDescent="0.25">
      <c r="A22" s="192">
        <v>43861</v>
      </c>
      <c r="B22" s="192"/>
      <c r="C22" s="190">
        <f>'GTZ depreciation deferral'!F16</f>
        <v>103105.18489628349</v>
      </c>
      <c r="D22" s="190">
        <f t="shared" si="0"/>
        <v>515402.47448141745</v>
      </c>
      <c r="E22" s="188">
        <f t="shared" si="6"/>
        <v>135978.12382148518</v>
      </c>
      <c r="F22" s="190"/>
      <c r="G22" s="190"/>
      <c r="H22" s="190"/>
      <c r="I22" s="190">
        <f t="shared" si="5"/>
        <v>135978.12382148518</v>
      </c>
      <c r="J22" s="190">
        <f t="shared" si="1"/>
        <v>-21652.088828219534</v>
      </c>
      <c r="K22" s="188">
        <f t="shared" si="2"/>
        <v>-108234.51964109768</v>
      </c>
      <c r="L22" s="188">
        <f t="shared" ref="L22:L61" si="7">(K10+K22+SUM(K11:K21)*2)/24</f>
        <v>-28555.406002511885</v>
      </c>
      <c r="M22" s="187">
        <f t="shared" si="4"/>
        <v>107422.71781897329</v>
      </c>
      <c r="N22" s="186">
        <f t="shared" si="3"/>
        <v>407167.95484031976</v>
      </c>
    </row>
    <row r="23" spans="1:14" ht="15" outlineLevel="1" x14ac:dyDescent="0.25">
      <c r="A23" s="192">
        <v>43890</v>
      </c>
      <c r="B23" s="192"/>
      <c r="C23" s="190">
        <f>'GTZ depreciation deferral'!F17</f>
        <v>114564.74571809276</v>
      </c>
      <c r="D23" s="190">
        <f t="shared" si="0"/>
        <v>629967.22019951022</v>
      </c>
      <c r="E23" s="188">
        <f t="shared" si="6"/>
        <v>183701.86109985717</v>
      </c>
      <c r="F23" s="190"/>
      <c r="G23" s="190"/>
      <c r="H23" s="190"/>
      <c r="I23" s="190">
        <f t="shared" si="5"/>
        <v>183701.86109985717</v>
      </c>
      <c r="J23" s="190">
        <f t="shared" si="1"/>
        <v>-24058.596600799479</v>
      </c>
      <c r="K23" s="188">
        <f t="shared" si="2"/>
        <v>-132293.11624189717</v>
      </c>
      <c r="L23" s="188">
        <f t="shared" si="7"/>
        <v>-38577.390830970013</v>
      </c>
      <c r="M23" s="187">
        <f t="shared" si="4"/>
        <v>145124.47026888715</v>
      </c>
      <c r="N23" s="186">
        <f t="shared" si="3"/>
        <v>497674.10395761306</v>
      </c>
    </row>
    <row r="24" spans="1:14" ht="15" outlineLevel="1" x14ac:dyDescent="0.25">
      <c r="A24" s="192">
        <v>43921</v>
      </c>
      <c r="B24" s="192"/>
      <c r="C24" s="190">
        <f>'GTZ depreciation deferral'!F18</f>
        <v>126024.30653990204</v>
      </c>
      <c r="D24" s="190">
        <f t="shared" si="0"/>
        <v>755991.52673941222</v>
      </c>
      <c r="E24" s="188">
        <f t="shared" si="6"/>
        <v>241450.14222231225</v>
      </c>
      <c r="F24" s="190"/>
      <c r="G24" s="190"/>
      <c r="H24" s="190"/>
      <c r="I24" s="190">
        <f t="shared" si="5"/>
        <v>241450.14222231225</v>
      </c>
      <c r="J24" s="190">
        <f t="shared" si="1"/>
        <v>-26465.104373379429</v>
      </c>
      <c r="K24" s="188">
        <f t="shared" si="2"/>
        <v>-158758.2206152766</v>
      </c>
      <c r="L24" s="188">
        <f t="shared" si="7"/>
        <v>-50704.529866685589</v>
      </c>
      <c r="M24" s="187">
        <f t="shared" si="4"/>
        <v>190745.61235562665</v>
      </c>
      <c r="N24" s="186">
        <f t="shared" si="3"/>
        <v>597233.30612413562</v>
      </c>
    </row>
    <row r="25" spans="1:14" ht="15" outlineLevel="1" x14ac:dyDescent="0.25">
      <c r="A25" s="192">
        <v>43951</v>
      </c>
      <c r="B25" s="192"/>
      <c r="C25" s="190">
        <f>'GTZ depreciation deferral'!F19</f>
        <v>137483.86736171131</v>
      </c>
      <c r="D25" s="190">
        <f t="shared" si="0"/>
        <v>893475.39410112356</v>
      </c>
      <c r="E25" s="188">
        <f t="shared" si="6"/>
        <v>310177.93059066788</v>
      </c>
      <c r="F25" s="190"/>
      <c r="G25" s="190"/>
      <c r="H25" s="190"/>
      <c r="I25" s="190">
        <f t="shared" si="5"/>
        <v>310177.93059066788</v>
      </c>
      <c r="J25" s="190">
        <f t="shared" si="1"/>
        <v>-28871.612145959374</v>
      </c>
      <c r="K25" s="188">
        <f t="shared" si="2"/>
        <v>-187629.83276123597</v>
      </c>
      <c r="L25" s="188">
        <f t="shared" si="7"/>
        <v>-65137.365424040276</v>
      </c>
      <c r="M25" s="187">
        <f t="shared" si="4"/>
        <v>245040.56516662761</v>
      </c>
      <c r="N25" s="193">
        <f t="shared" si="3"/>
        <v>705845.56133988756</v>
      </c>
    </row>
    <row r="26" spans="1:14" ht="15" outlineLevel="1" x14ac:dyDescent="0.25">
      <c r="A26" s="199">
        <v>43982</v>
      </c>
      <c r="B26" s="198" t="s">
        <v>107</v>
      </c>
      <c r="C26" s="197"/>
      <c r="D26" s="197">
        <f t="shared" si="0"/>
        <v>893475.39410112356</v>
      </c>
      <c r="E26" s="196">
        <f t="shared" si="6"/>
        <v>384158.01766901946</v>
      </c>
      <c r="F26" s="197">
        <f>+$D$25/36</f>
        <v>24818.760947253431</v>
      </c>
      <c r="G26" s="197">
        <f t="shared" ref="G26:G61" si="8">G25-F26</f>
        <v>-24818.760947253431</v>
      </c>
      <c r="H26" s="197">
        <f t="shared" ref="H26:H61" si="9">(G14+G26+SUM(G15:G25)*2)/24</f>
        <v>-1034.115039468893</v>
      </c>
      <c r="I26" s="197">
        <f t="shared" si="5"/>
        <v>383123.90262955055</v>
      </c>
      <c r="J26" s="197">
        <f t="shared" si="1"/>
        <v>5211.9397989232202</v>
      </c>
      <c r="K26" s="196">
        <f t="shared" si="2"/>
        <v>-182417.89296231276</v>
      </c>
      <c r="L26" s="196">
        <f t="shared" si="7"/>
        <v>-80456.019552205631</v>
      </c>
      <c r="M26" s="195">
        <f t="shared" si="4"/>
        <v>302667.88307734492</v>
      </c>
      <c r="N26" s="194">
        <f t="shared" si="3"/>
        <v>686238.74019155733</v>
      </c>
    </row>
    <row r="27" spans="1:14" ht="15" outlineLevel="1" x14ac:dyDescent="0.25">
      <c r="A27" s="199">
        <v>44012</v>
      </c>
      <c r="B27" s="198" t="s">
        <v>107</v>
      </c>
      <c r="C27" s="197"/>
      <c r="D27" s="197">
        <f t="shared" si="0"/>
        <v>893475.39410112356</v>
      </c>
      <c r="E27" s="196">
        <f t="shared" si="6"/>
        <v>456708.23151964485</v>
      </c>
      <c r="F27" s="197">
        <f t="shared" ref="F27:F61" si="10">+$D$25/36</f>
        <v>24818.760947253431</v>
      </c>
      <c r="G27" s="197">
        <f t="shared" si="8"/>
        <v>-49637.521894506863</v>
      </c>
      <c r="H27" s="197">
        <f t="shared" si="9"/>
        <v>-4136.4601578755719</v>
      </c>
      <c r="I27" s="197">
        <f t="shared" si="5"/>
        <v>452571.77136176929</v>
      </c>
      <c r="J27" s="197">
        <f t="shared" si="1"/>
        <v>5211.9397989232202</v>
      </c>
      <c r="K27" s="196">
        <f t="shared" si="2"/>
        <v>-177205.95316338955</v>
      </c>
      <c r="L27" s="196">
        <f t="shared" si="7"/>
        <v>-95040.07198597159</v>
      </c>
      <c r="M27" s="195">
        <f t="shared" si="4"/>
        <v>357531.6993757977</v>
      </c>
      <c r="N27" s="194">
        <f t="shared" si="3"/>
        <v>666631.9190432271</v>
      </c>
    </row>
    <row r="28" spans="1:14" ht="15" outlineLevel="1" x14ac:dyDescent="0.25">
      <c r="A28" s="199">
        <v>44043</v>
      </c>
      <c r="B28" s="198" t="s">
        <v>107</v>
      </c>
      <c r="C28" s="197"/>
      <c r="D28" s="197">
        <f t="shared" si="0"/>
        <v>893475.39410112356</v>
      </c>
      <c r="E28" s="196">
        <f t="shared" si="6"/>
        <v>526873.6087407266</v>
      </c>
      <c r="F28" s="197">
        <f t="shared" si="10"/>
        <v>24818.760947253431</v>
      </c>
      <c r="G28" s="197">
        <f t="shared" si="8"/>
        <v>-74456.282841760287</v>
      </c>
      <c r="H28" s="197">
        <f t="shared" si="9"/>
        <v>-9307.0353552200359</v>
      </c>
      <c r="I28" s="197">
        <f t="shared" si="5"/>
        <v>517566.57338550658</v>
      </c>
      <c r="J28" s="197">
        <f t="shared" si="1"/>
        <v>5211.9397989232202</v>
      </c>
      <c r="K28" s="196">
        <f t="shared" si="2"/>
        <v>-171994.01336446634</v>
      </c>
      <c r="L28" s="196">
        <f t="shared" si="7"/>
        <v>-108688.98041095643</v>
      </c>
      <c r="M28" s="195">
        <f t="shared" si="4"/>
        <v>408877.59297455015</v>
      </c>
      <c r="N28" s="194">
        <f t="shared" si="3"/>
        <v>647025.09789489687</v>
      </c>
    </row>
    <row r="29" spans="1:14" ht="15" outlineLevel="1" x14ac:dyDescent="0.25">
      <c r="A29" s="199">
        <v>44074</v>
      </c>
      <c r="B29" s="198" t="s">
        <v>107</v>
      </c>
      <c r="C29" s="197"/>
      <c r="D29" s="197">
        <f t="shared" si="0"/>
        <v>893475.39410112356</v>
      </c>
      <c r="E29" s="196">
        <f t="shared" si="6"/>
        <v>593699.1859304473</v>
      </c>
      <c r="F29" s="197">
        <f t="shared" si="10"/>
        <v>24818.760947253431</v>
      </c>
      <c r="G29" s="197">
        <f t="shared" si="8"/>
        <v>-99275.043789013725</v>
      </c>
      <c r="H29" s="197">
        <f t="shared" si="9"/>
        <v>-16545.840631502288</v>
      </c>
      <c r="I29" s="197">
        <f t="shared" si="5"/>
        <v>577153.34529894497</v>
      </c>
      <c r="J29" s="197">
        <f t="shared" si="1"/>
        <v>5211.9397989232202</v>
      </c>
      <c r="K29" s="196">
        <f t="shared" si="2"/>
        <v>-166782.07356554313</v>
      </c>
      <c r="L29" s="196">
        <f t="shared" si="7"/>
        <v>-121202.20251277853</v>
      </c>
      <c r="M29" s="195">
        <f t="shared" si="4"/>
        <v>455951.14278616646</v>
      </c>
      <c r="N29" s="194">
        <f t="shared" si="3"/>
        <v>627418.27674656664</v>
      </c>
    </row>
    <row r="30" spans="1:14" ht="15" outlineLevel="1" x14ac:dyDescent="0.25">
      <c r="A30" s="199">
        <v>44104</v>
      </c>
      <c r="B30" s="198" t="s">
        <v>107</v>
      </c>
      <c r="C30" s="197"/>
      <c r="D30" s="197">
        <f t="shared" si="0"/>
        <v>893475.39410112356</v>
      </c>
      <c r="E30" s="196">
        <f t="shared" si="6"/>
        <v>656229.9996869897</v>
      </c>
      <c r="F30" s="197">
        <f t="shared" si="10"/>
        <v>24818.760947253431</v>
      </c>
      <c r="G30" s="197">
        <f t="shared" si="8"/>
        <v>-124093.80473626716</v>
      </c>
      <c r="H30" s="197">
        <f t="shared" si="9"/>
        <v>-25852.875986722323</v>
      </c>
      <c r="I30" s="197">
        <f t="shared" si="5"/>
        <v>630377.1237002674</v>
      </c>
      <c r="J30" s="197">
        <f t="shared" si="1"/>
        <v>5211.9397989232202</v>
      </c>
      <c r="K30" s="196">
        <f t="shared" si="2"/>
        <v>-161570.13376661993</v>
      </c>
      <c r="L30" s="196">
        <f t="shared" si="7"/>
        <v>-132379.1959770562</v>
      </c>
      <c r="M30" s="195">
        <f t="shared" si="4"/>
        <v>497997.92772321124</v>
      </c>
      <c r="N30" s="194">
        <f t="shared" si="3"/>
        <v>607811.45559823641</v>
      </c>
    </row>
    <row r="31" spans="1:14" ht="15" outlineLevel="1" x14ac:dyDescent="0.25">
      <c r="A31" s="199">
        <v>44135</v>
      </c>
      <c r="B31" s="198" t="s">
        <v>107</v>
      </c>
      <c r="C31" s="197"/>
      <c r="D31" s="197">
        <f t="shared" si="0"/>
        <v>893475.39410112356</v>
      </c>
      <c r="E31" s="196">
        <f t="shared" si="6"/>
        <v>713511.08660853608</v>
      </c>
      <c r="F31" s="197">
        <f t="shared" si="10"/>
        <v>24818.760947253431</v>
      </c>
      <c r="G31" s="196">
        <f t="shared" si="8"/>
        <v>-148912.5656835206</v>
      </c>
      <c r="H31" s="196">
        <f t="shared" si="9"/>
        <v>-37228.141420880151</v>
      </c>
      <c r="I31" s="196">
        <f t="shared" si="5"/>
        <v>676282.94518765598</v>
      </c>
      <c r="J31" s="196">
        <f t="shared" si="1"/>
        <v>5211.9397989232202</v>
      </c>
      <c r="K31" s="196">
        <f t="shared" si="2"/>
        <v>-156358.19396769672</v>
      </c>
      <c r="L31" s="196">
        <f t="shared" si="7"/>
        <v>-142019.41848940781</v>
      </c>
      <c r="M31" s="195">
        <f t="shared" si="4"/>
        <v>534263.52669824823</v>
      </c>
      <c r="N31" s="194">
        <f t="shared" si="3"/>
        <v>588204.63444990618</v>
      </c>
    </row>
    <row r="32" spans="1:14" ht="15" outlineLevel="1" x14ac:dyDescent="0.25">
      <c r="A32" s="199">
        <v>44165</v>
      </c>
      <c r="B32" s="198" t="s">
        <v>107</v>
      </c>
      <c r="C32" s="197"/>
      <c r="D32" s="197">
        <f t="shared" si="0"/>
        <v>893475.39410112356</v>
      </c>
      <c r="E32" s="196">
        <f t="shared" si="6"/>
        <v>764587.48329326918</v>
      </c>
      <c r="F32" s="197">
        <f t="shared" si="10"/>
        <v>24818.760947253431</v>
      </c>
      <c r="G32" s="196">
        <f t="shared" si="8"/>
        <v>-173731.32663077404</v>
      </c>
      <c r="H32" s="196">
        <f t="shared" si="9"/>
        <v>-50671.636933975758</v>
      </c>
      <c r="I32" s="196">
        <f t="shared" si="5"/>
        <v>713915.84635929344</v>
      </c>
      <c r="J32" s="196">
        <f t="shared" si="1"/>
        <v>5211.9397989232202</v>
      </c>
      <c r="K32" s="196">
        <f t="shared" si="2"/>
        <v>-151146.25416877351</v>
      </c>
      <c r="L32" s="196">
        <f t="shared" si="7"/>
        <v>-149922.32773545166</v>
      </c>
      <c r="M32" s="195">
        <f t="shared" si="4"/>
        <v>563993.51862384181</v>
      </c>
      <c r="N32" s="194">
        <f t="shared" si="3"/>
        <v>568597.81330157595</v>
      </c>
    </row>
    <row r="33" spans="1:14" ht="15" outlineLevel="1" x14ac:dyDescent="0.25">
      <c r="A33" s="199">
        <v>44196</v>
      </c>
      <c r="B33" s="198" t="s">
        <v>107</v>
      </c>
      <c r="C33" s="197"/>
      <c r="D33" s="197">
        <f t="shared" si="0"/>
        <v>893475.39410112356</v>
      </c>
      <c r="E33" s="196">
        <f t="shared" si="6"/>
        <v>808504.22633937129</v>
      </c>
      <c r="F33" s="197">
        <f t="shared" si="10"/>
        <v>24818.760947253431</v>
      </c>
      <c r="G33" s="196">
        <f t="shared" si="8"/>
        <v>-198550.08757802748</v>
      </c>
      <c r="H33" s="196">
        <f t="shared" si="9"/>
        <v>-66183.362526009165</v>
      </c>
      <c r="I33" s="196">
        <f t="shared" si="5"/>
        <v>742320.86381336208</v>
      </c>
      <c r="J33" s="196">
        <f t="shared" si="1"/>
        <v>5211.9397989232202</v>
      </c>
      <c r="K33" s="196">
        <f t="shared" si="2"/>
        <v>-145934.3143698503</v>
      </c>
      <c r="L33" s="196">
        <f t="shared" si="7"/>
        <v>-155887.38140080616</v>
      </c>
      <c r="M33" s="195">
        <f t="shared" si="4"/>
        <v>586433.48241255595</v>
      </c>
      <c r="N33" s="194">
        <f t="shared" si="3"/>
        <v>548990.99215324572</v>
      </c>
    </row>
    <row r="34" spans="1:14" ht="15" outlineLevel="1" x14ac:dyDescent="0.25">
      <c r="A34" s="199">
        <v>44227</v>
      </c>
      <c r="B34" s="198" t="s">
        <v>107</v>
      </c>
      <c r="C34" s="197"/>
      <c r="D34" s="197">
        <f t="shared" si="0"/>
        <v>893475.39410112356</v>
      </c>
      <c r="E34" s="196">
        <f t="shared" si="6"/>
        <v>844306.35234502552</v>
      </c>
      <c r="F34" s="197">
        <f t="shared" si="10"/>
        <v>24818.760947253431</v>
      </c>
      <c r="G34" s="196">
        <f t="shared" si="8"/>
        <v>-223368.84852528092</v>
      </c>
      <c r="H34" s="196">
        <f t="shared" si="9"/>
        <v>-83763.318196980341</v>
      </c>
      <c r="I34" s="196">
        <f t="shared" si="5"/>
        <v>760543.03414804512</v>
      </c>
      <c r="J34" s="196">
        <f t="shared" si="1"/>
        <v>5211.9397989232202</v>
      </c>
      <c r="K34" s="196">
        <f t="shared" si="2"/>
        <v>-140722.37457092709</v>
      </c>
      <c r="L34" s="196">
        <f t="shared" si="7"/>
        <v>-159714.03717108953</v>
      </c>
      <c r="M34" s="195">
        <f t="shared" si="4"/>
        <v>600828.99697695556</v>
      </c>
      <c r="N34" s="194">
        <f t="shared" si="3"/>
        <v>529384.17100491549</v>
      </c>
    </row>
    <row r="35" spans="1:14" ht="15" outlineLevel="1" x14ac:dyDescent="0.25">
      <c r="A35" s="199">
        <v>44255</v>
      </c>
      <c r="B35" s="198" t="s">
        <v>107</v>
      </c>
      <c r="C35" s="197"/>
      <c r="D35" s="197">
        <f t="shared" si="0"/>
        <v>893475.39410112356</v>
      </c>
      <c r="E35" s="196">
        <f t="shared" si="6"/>
        <v>871038.89790841378</v>
      </c>
      <c r="F35" s="197">
        <f t="shared" si="10"/>
        <v>24818.760947253431</v>
      </c>
      <c r="G35" s="196">
        <f t="shared" si="8"/>
        <v>-248187.60947253436</v>
      </c>
      <c r="H35" s="196">
        <f t="shared" si="9"/>
        <v>-103411.50394688931</v>
      </c>
      <c r="I35" s="196">
        <f t="shared" si="5"/>
        <v>767627.39396152447</v>
      </c>
      <c r="J35" s="196">
        <f t="shared" si="1"/>
        <v>5211.9397989232202</v>
      </c>
      <c r="K35" s="196">
        <f t="shared" si="2"/>
        <v>-135510.43477200388</v>
      </c>
      <c r="L35" s="196">
        <f t="shared" si="7"/>
        <v>-161201.75273192022</v>
      </c>
      <c r="M35" s="195">
        <f t="shared" si="4"/>
        <v>606425.64122960425</v>
      </c>
      <c r="N35" s="194">
        <f t="shared" si="3"/>
        <v>509777.34985658526</v>
      </c>
    </row>
    <row r="36" spans="1:14" ht="15" outlineLevel="1" x14ac:dyDescent="0.25">
      <c r="A36" s="199">
        <v>44286</v>
      </c>
      <c r="B36" s="198" t="s">
        <v>107</v>
      </c>
      <c r="C36" s="197"/>
      <c r="D36" s="197">
        <f t="shared" si="0"/>
        <v>893475.39410112356</v>
      </c>
      <c r="E36" s="196">
        <f t="shared" si="6"/>
        <v>887746.89962771896</v>
      </c>
      <c r="F36" s="197">
        <f t="shared" si="10"/>
        <v>24818.760947253431</v>
      </c>
      <c r="G36" s="196">
        <f t="shared" si="8"/>
        <v>-273006.37041978777</v>
      </c>
      <c r="H36" s="196">
        <f t="shared" si="9"/>
        <v>-125127.91977573607</v>
      </c>
      <c r="I36" s="196">
        <f t="shared" si="5"/>
        <v>762618.97985198291</v>
      </c>
      <c r="J36" s="196">
        <f t="shared" si="1"/>
        <v>5211.9397989232202</v>
      </c>
      <c r="K36" s="196">
        <f t="shared" si="2"/>
        <v>-130298.49497308065</v>
      </c>
      <c r="L36" s="196">
        <f t="shared" si="7"/>
        <v>-160149.98576891649</v>
      </c>
      <c r="M36" s="195">
        <f t="shared" si="4"/>
        <v>602468.99408306647</v>
      </c>
      <c r="N36" s="194">
        <f t="shared" si="3"/>
        <v>490170.52870825521</v>
      </c>
    </row>
    <row r="37" spans="1:14" ht="15" outlineLevel="1" x14ac:dyDescent="0.25">
      <c r="A37" s="199">
        <v>44316</v>
      </c>
      <c r="B37" s="198" t="s">
        <v>107</v>
      </c>
      <c r="C37" s="196"/>
      <c r="D37" s="196">
        <f t="shared" si="0"/>
        <v>893475.39410112356</v>
      </c>
      <c r="E37" s="248">
        <f t="shared" si="6"/>
        <v>893475.39410112367</v>
      </c>
      <c r="F37" s="197">
        <f t="shared" si="10"/>
        <v>24818.760947253431</v>
      </c>
      <c r="G37" s="196">
        <f t="shared" si="8"/>
        <v>-297825.13136704121</v>
      </c>
      <c r="H37" s="248">
        <f t="shared" si="9"/>
        <v>-148912.5656835206</v>
      </c>
      <c r="I37" s="196">
        <f t="shared" si="5"/>
        <v>744562.82841760304</v>
      </c>
      <c r="J37" s="196">
        <f t="shared" si="1"/>
        <v>5211.9397989232202</v>
      </c>
      <c r="K37" s="196">
        <f t="shared" si="2"/>
        <v>-125086.55517415743</v>
      </c>
      <c r="L37" s="248">
        <f t="shared" si="7"/>
        <v>-156358.19396769672</v>
      </c>
      <c r="M37" s="195">
        <f t="shared" si="4"/>
        <v>588204.6344499063</v>
      </c>
      <c r="N37" s="194">
        <f t="shared" si="3"/>
        <v>470563.70755992486</v>
      </c>
    </row>
    <row r="38" spans="1:14" ht="15" outlineLevel="1" x14ac:dyDescent="0.25">
      <c r="A38" s="192">
        <v>44347</v>
      </c>
      <c r="B38" s="192"/>
      <c r="C38" s="188"/>
      <c r="D38" s="188">
        <f t="shared" si="0"/>
        <v>893475.39410112356</v>
      </c>
      <c r="E38" s="188">
        <f t="shared" si="6"/>
        <v>893475.39410112367</v>
      </c>
      <c r="F38" s="190">
        <f t="shared" si="10"/>
        <v>24818.760947253431</v>
      </c>
      <c r="G38" s="188">
        <f t="shared" si="8"/>
        <v>-322643.89231429464</v>
      </c>
      <c r="H38" s="188">
        <f t="shared" si="9"/>
        <v>-173731.32663077404</v>
      </c>
      <c r="I38" s="188">
        <f t="shared" si="5"/>
        <v>719744.0674703496</v>
      </c>
      <c r="J38" s="188">
        <f t="shared" si="1"/>
        <v>5211.9397989232202</v>
      </c>
      <c r="K38" s="188">
        <f t="shared" si="2"/>
        <v>-119874.61537523421</v>
      </c>
      <c r="L38" s="188">
        <f t="shared" si="7"/>
        <v>-151146.25416877351</v>
      </c>
      <c r="M38" s="187">
        <f t="shared" si="4"/>
        <v>568597.81330157607</v>
      </c>
      <c r="N38" s="186">
        <f t="shared" si="3"/>
        <v>450956.88641159475</v>
      </c>
    </row>
    <row r="39" spans="1:14" ht="15" outlineLevel="1" x14ac:dyDescent="0.25">
      <c r="A39" s="192">
        <v>44377</v>
      </c>
      <c r="B39" s="192"/>
      <c r="C39" s="188"/>
      <c r="D39" s="188">
        <f t="shared" si="0"/>
        <v>893475.39410112356</v>
      </c>
      <c r="E39" s="188">
        <f t="shared" si="6"/>
        <v>893475.39410112367</v>
      </c>
      <c r="F39" s="190">
        <f t="shared" si="10"/>
        <v>24818.760947253431</v>
      </c>
      <c r="G39" s="188">
        <f t="shared" si="8"/>
        <v>-347462.65326154808</v>
      </c>
      <c r="H39" s="188">
        <f t="shared" si="9"/>
        <v>-198550.08757802748</v>
      </c>
      <c r="I39" s="188">
        <f t="shared" si="5"/>
        <v>694925.30652309617</v>
      </c>
      <c r="J39" s="188">
        <f t="shared" si="1"/>
        <v>5211.9397989232202</v>
      </c>
      <c r="K39" s="188">
        <f t="shared" si="2"/>
        <v>-114662.67557631098</v>
      </c>
      <c r="L39" s="188">
        <f t="shared" si="7"/>
        <v>-145934.3143698503</v>
      </c>
      <c r="M39" s="187">
        <f t="shared" si="4"/>
        <v>548990.99215324584</v>
      </c>
      <c r="N39" s="193">
        <f t="shared" si="3"/>
        <v>431350.06526326446</v>
      </c>
    </row>
    <row r="40" spans="1:14" ht="15" outlineLevel="1" x14ac:dyDescent="0.25">
      <c r="A40" s="192">
        <v>44408</v>
      </c>
      <c r="B40" s="192"/>
      <c r="C40" s="188"/>
      <c r="D40" s="188">
        <f t="shared" si="0"/>
        <v>893475.39410112356</v>
      </c>
      <c r="E40" s="188">
        <f t="shared" si="6"/>
        <v>893475.39410112367</v>
      </c>
      <c r="F40" s="190">
        <f t="shared" si="10"/>
        <v>24818.760947253431</v>
      </c>
      <c r="G40" s="188">
        <f t="shared" si="8"/>
        <v>-372281.41420880152</v>
      </c>
      <c r="H40" s="188">
        <f t="shared" si="9"/>
        <v>-223368.84852528092</v>
      </c>
      <c r="I40" s="188">
        <f t="shared" si="5"/>
        <v>670106.54557584273</v>
      </c>
      <c r="J40" s="188">
        <f t="shared" si="1"/>
        <v>5211.9397989232202</v>
      </c>
      <c r="K40" s="189">
        <f t="shared" si="2"/>
        <v>-109450.73577738776</v>
      </c>
      <c r="L40" s="188">
        <f t="shared" si="7"/>
        <v>-140722.37457092709</v>
      </c>
      <c r="M40" s="187">
        <f t="shared" si="4"/>
        <v>529384.17100491561</v>
      </c>
      <c r="N40" s="193">
        <f t="shared" si="3"/>
        <v>411743.24411493429</v>
      </c>
    </row>
    <row r="41" spans="1:14" ht="15" outlineLevel="1" x14ac:dyDescent="0.25">
      <c r="A41" s="192">
        <v>44439</v>
      </c>
      <c r="B41" s="192"/>
      <c r="C41" s="188"/>
      <c r="D41" s="188">
        <f t="shared" si="0"/>
        <v>893475.39410112356</v>
      </c>
      <c r="E41" s="188">
        <f t="shared" si="6"/>
        <v>893475.39410112367</v>
      </c>
      <c r="F41" s="190">
        <f t="shared" si="10"/>
        <v>24818.760947253431</v>
      </c>
      <c r="G41" s="188">
        <f t="shared" si="8"/>
        <v>-397100.17515605496</v>
      </c>
      <c r="H41" s="188">
        <f t="shared" si="9"/>
        <v>-248187.6094725343</v>
      </c>
      <c r="I41" s="188">
        <f t="shared" si="5"/>
        <v>645287.7846285894</v>
      </c>
      <c r="J41" s="188">
        <f t="shared" si="1"/>
        <v>5211.9397989232202</v>
      </c>
      <c r="K41" s="189">
        <f t="shared" si="2"/>
        <v>-104238.79597846454</v>
      </c>
      <c r="L41" s="188">
        <f t="shared" si="7"/>
        <v>-135510.43477200388</v>
      </c>
      <c r="M41" s="187">
        <f t="shared" si="4"/>
        <v>509777.3498565855</v>
      </c>
      <c r="N41" s="193">
        <f t="shared" si="3"/>
        <v>392136.42296660406</v>
      </c>
    </row>
    <row r="42" spans="1:14" ht="15" x14ac:dyDescent="0.25">
      <c r="A42" s="192">
        <v>44469</v>
      </c>
      <c r="B42" s="192"/>
      <c r="C42" s="188"/>
      <c r="D42" s="188">
        <f t="shared" si="0"/>
        <v>893475.39410112356</v>
      </c>
      <c r="E42" s="188">
        <f t="shared" si="6"/>
        <v>893475.39410112367</v>
      </c>
      <c r="F42" s="190">
        <f t="shared" si="10"/>
        <v>24818.760947253431</v>
      </c>
      <c r="G42" s="188">
        <f t="shared" si="8"/>
        <v>-421918.9361033084</v>
      </c>
      <c r="H42" s="188">
        <f t="shared" si="9"/>
        <v>-273006.37041978777</v>
      </c>
      <c r="I42" s="188">
        <f t="shared" si="5"/>
        <v>620469.02368133585</v>
      </c>
      <c r="J42" s="188">
        <f t="shared" si="1"/>
        <v>5211.9397989232202</v>
      </c>
      <c r="K42" s="189">
        <f t="shared" si="2"/>
        <v>-99026.856179541312</v>
      </c>
      <c r="L42" s="188">
        <f t="shared" si="7"/>
        <v>-130298.49497308065</v>
      </c>
      <c r="M42" s="187">
        <f t="shared" si="4"/>
        <v>490170.52870825521</v>
      </c>
      <c r="N42" s="186">
        <f t="shared" si="3"/>
        <v>372529.60181827383</v>
      </c>
    </row>
    <row r="43" spans="1:14" ht="15" x14ac:dyDescent="0.25">
      <c r="A43" s="192">
        <v>44500</v>
      </c>
      <c r="B43" s="192"/>
      <c r="C43" s="188"/>
      <c r="D43" s="188">
        <f t="shared" si="0"/>
        <v>893475.39410112356</v>
      </c>
      <c r="E43" s="188">
        <f t="shared" si="6"/>
        <v>893475.39410112367</v>
      </c>
      <c r="F43" s="190">
        <f t="shared" si="10"/>
        <v>24818.760947253431</v>
      </c>
      <c r="G43" s="188">
        <f t="shared" si="8"/>
        <v>-446737.69705056184</v>
      </c>
      <c r="H43" s="188">
        <f t="shared" si="9"/>
        <v>-297825.13136704126</v>
      </c>
      <c r="I43" s="188">
        <f t="shared" si="5"/>
        <v>595650.26273408241</v>
      </c>
      <c r="J43" s="188">
        <f t="shared" si="1"/>
        <v>5211.9397989232202</v>
      </c>
      <c r="K43" s="189">
        <f t="shared" si="2"/>
        <v>-93814.916380618088</v>
      </c>
      <c r="L43" s="188">
        <f t="shared" si="7"/>
        <v>-125086.55517415743</v>
      </c>
      <c r="M43" s="187">
        <f t="shared" si="4"/>
        <v>470563.70755992498</v>
      </c>
      <c r="N43" s="193">
        <f t="shared" si="3"/>
        <v>352922.78066994366</v>
      </c>
    </row>
    <row r="44" spans="1:14" ht="15" x14ac:dyDescent="0.25">
      <c r="A44" s="192">
        <v>44530</v>
      </c>
      <c r="B44" s="192"/>
      <c r="C44" s="190"/>
      <c r="D44" s="188">
        <f t="shared" si="0"/>
        <v>893475.39410112356</v>
      </c>
      <c r="E44" s="188">
        <f t="shared" si="6"/>
        <v>893475.39410112367</v>
      </c>
      <c r="F44" s="190">
        <f t="shared" si="10"/>
        <v>24818.760947253431</v>
      </c>
      <c r="G44" s="188">
        <f t="shared" si="8"/>
        <v>-471556.45799781528</v>
      </c>
      <c r="H44" s="188">
        <f t="shared" si="9"/>
        <v>-322643.89231429464</v>
      </c>
      <c r="I44" s="188">
        <f t="shared" si="5"/>
        <v>570831.50178682897</v>
      </c>
      <c r="J44" s="188">
        <f t="shared" si="1"/>
        <v>5211.9397989232202</v>
      </c>
      <c r="K44" s="189">
        <f t="shared" si="2"/>
        <v>-88602.976581694864</v>
      </c>
      <c r="L44" s="188">
        <f t="shared" si="7"/>
        <v>-119874.61537523418</v>
      </c>
      <c r="M44" s="187">
        <f t="shared" si="4"/>
        <v>450956.88641159481</v>
      </c>
      <c r="N44" s="193">
        <f t="shared" si="3"/>
        <v>333315.95952161343</v>
      </c>
    </row>
    <row r="45" spans="1:14" ht="15" outlineLevel="1" x14ac:dyDescent="0.25">
      <c r="A45" s="192">
        <v>44561</v>
      </c>
      <c r="B45" s="192"/>
      <c r="C45" s="190"/>
      <c r="D45" s="188">
        <f t="shared" si="0"/>
        <v>893475.39410112356</v>
      </c>
      <c r="E45" s="188">
        <f t="shared" si="6"/>
        <v>893475.39410112367</v>
      </c>
      <c r="F45" s="190">
        <f t="shared" si="10"/>
        <v>24818.760947253431</v>
      </c>
      <c r="G45" s="188">
        <f t="shared" si="8"/>
        <v>-496375.21894506871</v>
      </c>
      <c r="H45" s="188">
        <f t="shared" si="9"/>
        <v>-347462.65326154808</v>
      </c>
      <c r="I45" s="188">
        <f t="shared" si="5"/>
        <v>546012.74083957565</v>
      </c>
      <c r="J45" s="188">
        <f t="shared" si="1"/>
        <v>5211.9397989232202</v>
      </c>
      <c r="K45" s="189">
        <f t="shared" si="2"/>
        <v>-83391.03678277164</v>
      </c>
      <c r="L45" s="188">
        <f t="shared" si="7"/>
        <v>-114662.67557631095</v>
      </c>
      <c r="M45" s="187">
        <f t="shared" si="4"/>
        <v>431350.0652632647</v>
      </c>
      <c r="N45" s="193">
        <f t="shared" si="3"/>
        <v>313709.1383732832</v>
      </c>
    </row>
    <row r="46" spans="1:14" ht="15" outlineLevel="1" x14ac:dyDescent="0.25">
      <c r="A46" s="192">
        <v>44592</v>
      </c>
      <c r="B46" s="192"/>
      <c r="C46" s="190"/>
      <c r="D46" s="188">
        <f t="shared" si="0"/>
        <v>893475.39410112356</v>
      </c>
      <c r="E46" s="188">
        <f t="shared" si="6"/>
        <v>893475.39410112367</v>
      </c>
      <c r="F46" s="190">
        <f t="shared" si="10"/>
        <v>24818.760947253431</v>
      </c>
      <c r="G46" s="188">
        <f t="shared" si="8"/>
        <v>-521193.97989232215</v>
      </c>
      <c r="H46" s="188">
        <f t="shared" si="9"/>
        <v>-372281.41420880152</v>
      </c>
      <c r="I46" s="188">
        <f t="shared" si="5"/>
        <v>521193.97989232215</v>
      </c>
      <c r="J46" s="188">
        <f t="shared" si="1"/>
        <v>5211.9397989232202</v>
      </c>
      <c r="K46" s="189">
        <f t="shared" si="2"/>
        <v>-78179.096983848416</v>
      </c>
      <c r="L46" s="188">
        <f t="shared" si="7"/>
        <v>-109450.73577738774</v>
      </c>
      <c r="M46" s="187">
        <f t="shared" si="4"/>
        <v>411743.24411493441</v>
      </c>
      <c r="N46" s="193">
        <f t="shared" si="3"/>
        <v>294102.31722495297</v>
      </c>
    </row>
    <row r="47" spans="1:14" ht="15" outlineLevel="1" x14ac:dyDescent="0.25">
      <c r="A47" s="192">
        <v>44620</v>
      </c>
      <c r="B47" s="192"/>
      <c r="C47" s="190"/>
      <c r="D47" s="188">
        <f t="shared" si="0"/>
        <v>893475.39410112356</v>
      </c>
      <c r="E47" s="188">
        <f t="shared" si="6"/>
        <v>893475.39410112367</v>
      </c>
      <c r="F47" s="190">
        <f t="shared" si="10"/>
        <v>24818.760947253431</v>
      </c>
      <c r="G47" s="188">
        <f t="shared" si="8"/>
        <v>-546012.74083957553</v>
      </c>
      <c r="H47" s="188">
        <f t="shared" si="9"/>
        <v>-397100.17515605496</v>
      </c>
      <c r="I47" s="188">
        <f t="shared" si="5"/>
        <v>496375.21894506871</v>
      </c>
      <c r="J47" s="188">
        <f t="shared" si="1"/>
        <v>5211.9397989232202</v>
      </c>
      <c r="K47" s="189">
        <f t="shared" si="2"/>
        <v>-72967.157184925192</v>
      </c>
      <c r="L47" s="188">
        <f t="shared" si="7"/>
        <v>-104238.79597846454</v>
      </c>
      <c r="M47" s="187">
        <f t="shared" si="4"/>
        <v>392136.42296660418</v>
      </c>
      <c r="N47" s="193">
        <f t="shared" si="3"/>
        <v>274495.49607662286</v>
      </c>
    </row>
    <row r="48" spans="1:14" ht="15" outlineLevel="1" x14ac:dyDescent="0.25">
      <c r="A48" s="192">
        <v>44651</v>
      </c>
      <c r="B48" s="192"/>
      <c r="C48" s="190"/>
      <c r="D48" s="188">
        <f t="shared" si="0"/>
        <v>893475.39410112356</v>
      </c>
      <c r="E48" s="188">
        <f t="shared" si="6"/>
        <v>893475.39410112367</v>
      </c>
      <c r="F48" s="190">
        <f t="shared" si="10"/>
        <v>24818.760947253431</v>
      </c>
      <c r="G48" s="188">
        <f t="shared" si="8"/>
        <v>-570831.50178682897</v>
      </c>
      <c r="H48" s="188">
        <f t="shared" si="9"/>
        <v>-421918.9361033084</v>
      </c>
      <c r="I48" s="188">
        <f t="shared" si="5"/>
        <v>471556.45799781528</v>
      </c>
      <c r="J48" s="188">
        <f t="shared" si="1"/>
        <v>5211.9397989232202</v>
      </c>
      <c r="K48" s="189">
        <f t="shared" si="2"/>
        <v>-67755.217386001968</v>
      </c>
      <c r="L48" s="188">
        <f t="shared" si="7"/>
        <v>-99026.856179541312</v>
      </c>
      <c r="M48" s="187">
        <f t="shared" si="4"/>
        <v>372529.60181827395</v>
      </c>
      <c r="N48" s="186">
        <f t="shared" si="3"/>
        <v>254888.67492829263</v>
      </c>
    </row>
    <row r="49" spans="1:14" ht="15" outlineLevel="1" x14ac:dyDescent="0.25">
      <c r="A49" s="192">
        <v>44681</v>
      </c>
      <c r="B49" s="192"/>
      <c r="C49" s="190"/>
      <c r="D49" s="188">
        <f t="shared" si="0"/>
        <v>893475.39410112356</v>
      </c>
      <c r="E49" s="188">
        <f t="shared" si="6"/>
        <v>893475.39410112367</v>
      </c>
      <c r="F49" s="190">
        <f t="shared" si="10"/>
        <v>24818.760947253431</v>
      </c>
      <c r="G49" s="188">
        <f t="shared" si="8"/>
        <v>-595650.26273408241</v>
      </c>
      <c r="H49" s="188">
        <f t="shared" si="9"/>
        <v>-446737.6970505619</v>
      </c>
      <c r="I49" s="188">
        <f t="shared" si="5"/>
        <v>446737.69705056178</v>
      </c>
      <c r="J49" s="188">
        <f t="shared" si="1"/>
        <v>5211.9397989232202</v>
      </c>
      <c r="K49" s="189">
        <f t="shared" si="2"/>
        <v>-62543.277587078745</v>
      </c>
      <c r="L49" s="188">
        <f t="shared" si="7"/>
        <v>-93814.916380618073</v>
      </c>
      <c r="M49" s="187">
        <f t="shared" si="4"/>
        <v>352922.78066994372</v>
      </c>
      <c r="N49" s="193">
        <f t="shared" si="3"/>
        <v>235281.8537799624</v>
      </c>
    </row>
    <row r="50" spans="1:14" ht="15" outlineLevel="1" x14ac:dyDescent="0.25">
      <c r="A50" s="192">
        <v>44712</v>
      </c>
      <c r="B50" s="192"/>
      <c r="C50" s="190"/>
      <c r="D50" s="188">
        <f t="shared" si="0"/>
        <v>893475.39410112356</v>
      </c>
      <c r="E50" s="188">
        <f t="shared" si="6"/>
        <v>893475.39410112367</v>
      </c>
      <c r="F50" s="190">
        <f t="shared" si="10"/>
        <v>24818.760947253431</v>
      </c>
      <c r="G50" s="188">
        <f t="shared" si="8"/>
        <v>-620469.02368133585</v>
      </c>
      <c r="H50" s="188">
        <f t="shared" si="9"/>
        <v>-471556.45799781522</v>
      </c>
      <c r="I50" s="188">
        <f t="shared" si="5"/>
        <v>421918.93610330846</v>
      </c>
      <c r="J50" s="188">
        <f t="shared" si="1"/>
        <v>5211.9397989232202</v>
      </c>
      <c r="K50" s="189">
        <f t="shared" si="2"/>
        <v>-57331.337788155521</v>
      </c>
      <c r="L50" s="188">
        <f t="shared" si="7"/>
        <v>-88602.976581694849</v>
      </c>
      <c r="M50" s="187">
        <f t="shared" si="4"/>
        <v>333315.95952161361</v>
      </c>
      <c r="N50" s="193">
        <f t="shared" si="3"/>
        <v>215675.03263163217</v>
      </c>
    </row>
    <row r="51" spans="1:14" ht="15" outlineLevel="1" x14ac:dyDescent="0.25">
      <c r="A51" s="192">
        <v>44742</v>
      </c>
      <c r="B51" s="192"/>
      <c r="C51" s="190"/>
      <c r="D51" s="188">
        <f t="shared" si="0"/>
        <v>893475.39410112356</v>
      </c>
      <c r="E51" s="188">
        <f t="shared" si="6"/>
        <v>893475.39410112367</v>
      </c>
      <c r="F51" s="190">
        <f t="shared" si="10"/>
        <v>24818.760947253431</v>
      </c>
      <c r="G51" s="188">
        <f t="shared" si="8"/>
        <v>-645287.78462858929</v>
      </c>
      <c r="H51" s="188">
        <f t="shared" si="9"/>
        <v>-496375.21894506871</v>
      </c>
      <c r="I51" s="188">
        <f t="shared" si="5"/>
        <v>397100.17515605496</v>
      </c>
      <c r="J51" s="188">
        <f t="shared" si="1"/>
        <v>5211.9397989232202</v>
      </c>
      <c r="K51" s="189">
        <f t="shared" si="2"/>
        <v>-52119.397989232297</v>
      </c>
      <c r="L51" s="188">
        <f t="shared" si="7"/>
        <v>-83391.03678277164</v>
      </c>
      <c r="M51" s="187">
        <f t="shared" si="4"/>
        <v>313709.13837328332</v>
      </c>
      <c r="N51" s="186">
        <f t="shared" si="3"/>
        <v>196068.21148330197</v>
      </c>
    </row>
    <row r="52" spans="1:14" ht="15" outlineLevel="1" x14ac:dyDescent="0.25">
      <c r="A52" s="192">
        <v>44773</v>
      </c>
      <c r="B52" s="191"/>
      <c r="C52" s="191"/>
      <c r="D52" s="188">
        <f t="shared" si="0"/>
        <v>893475.39410112356</v>
      </c>
      <c r="E52" s="188">
        <f t="shared" si="6"/>
        <v>893475.39410112367</v>
      </c>
      <c r="F52" s="190">
        <f t="shared" si="10"/>
        <v>24818.760947253431</v>
      </c>
      <c r="G52" s="188">
        <f t="shared" si="8"/>
        <v>-670106.54557584273</v>
      </c>
      <c r="H52" s="188">
        <f t="shared" si="9"/>
        <v>-521193.97989232215</v>
      </c>
      <c r="I52" s="188">
        <f t="shared" si="5"/>
        <v>372281.41420880152</v>
      </c>
      <c r="J52" s="188">
        <f t="shared" si="1"/>
        <v>5211.9397989232202</v>
      </c>
      <c r="K52" s="189">
        <f t="shared" si="2"/>
        <v>-46907.458190309073</v>
      </c>
      <c r="L52" s="188">
        <f t="shared" si="7"/>
        <v>-78179.096983848416</v>
      </c>
      <c r="M52" s="187">
        <f t="shared" si="4"/>
        <v>294102.31722495309</v>
      </c>
      <c r="N52" s="186">
        <f t="shared" si="3"/>
        <v>176461.39033497177</v>
      </c>
    </row>
    <row r="53" spans="1:14" ht="15" outlineLevel="1" x14ac:dyDescent="0.25">
      <c r="A53" s="192">
        <v>44804</v>
      </c>
      <c r="B53" s="191"/>
      <c r="C53" s="191"/>
      <c r="D53" s="188">
        <f t="shared" si="0"/>
        <v>893475.39410112356</v>
      </c>
      <c r="E53" s="188">
        <f t="shared" si="6"/>
        <v>893475.39410112367</v>
      </c>
      <c r="F53" s="190">
        <f t="shared" si="10"/>
        <v>24818.760947253431</v>
      </c>
      <c r="G53" s="188">
        <f t="shared" si="8"/>
        <v>-694925.30652309617</v>
      </c>
      <c r="H53" s="188">
        <f t="shared" si="9"/>
        <v>-546012.74083957565</v>
      </c>
      <c r="I53" s="188">
        <f t="shared" si="5"/>
        <v>347462.65326154802</v>
      </c>
      <c r="J53" s="188">
        <f t="shared" si="1"/>
        <v>5211.9397989232202</v>
      </c>
      <c r="K53" s="189">
        <f t="shared" si="2"/>
        <v>-41695.518391385849</v>
      </c>
      <c r="L53" s="188">
        <f t="shared" si="7"/>
        <v>-72967.157184925192</v>
      </c>
      <c r="M53" s="187">
        <f t="shared" si="4"/>
        <v>274495.49607662286</v>
      </c>
      <c r="N53" s="186">
        <f t="shared" si="3"/>
        <v>156854.56918664154</v>
      </c>
    </row>
    <row r="54" spans="1:14" ht="15" outlineLevel="1" x14ac:dyDescent="0.25">
      <c r="A54" s="192">
        <v>44834</v>
      </c>
      <c r="B54" s="191"/>
      <c r="C54" s="191"/>
      <c r="D54" s="188">
        <f t="shared" si="0"/>
        <v>893475.39410112356</v>
      </c>
      <c r="E54" s="188">
        <f t="shared" si="6"/>
        <v>893475.39410112367</v>
      </c>
      <c r="F54" s="190">
        <f t="shared" si="10"/>
        <v>24818.760947253431</v>
      </c>
      <c r="G54" s="188">
        <f t="shared" si="8"/>
        <v>-719744.0674703496</v>
      </c>
      <c r="H54" s="188">
        <f t="shared" si="9"/>
        <v>-570831.50178682909</v>
      </c>
      <c r="I54" s="188">
        <f t="shared" si="5"/>
        <v>322643.89231429459</v>
      </c>
      <c r="J54" s="188">
        <f t="shared" si="1"/>
        <v>5211.9397989232202</v>
      </c>
      <c r="K54" s="189">
        <f t="shared" si="2"/>
        <v>-36483.578592462625</v>
      </c>
      <c r="L54" s="188">
        <f t="shared" si="7"/>
        <v>-67755.217386001968</v>
      </c>
      <c r="M54" s="187">
        <f t="shared" si="4"/>
        <v>254888.67492829263</v>
      </c>
      <c r="N54" s="186">
        <f t="shared" si="3"/>
        <v>137247.74803831131</v>
      </c>
    </row>
    <row r="55" spans="1:14" ht="15" outlineLevel="1" x14ac:dyDescent="0.25">
      <c r="A55" s="192">
        <v>44865</v>
      </c>
      <c r="B55" s="191"/>
      <c r="C55" s="191"/>
      <c r="D55" s="188">
        <f t="shared" si="0"/>
        <v>893475.39410112356</v>
      </c>
      <c r="E55" s="188">
        <f t="shared" si="6"/>
        <v>893475.39410112367</v>
      </c>
      <c r="F55" s="190">
        <f t="shared" si="10"/>
        <v>24818.760947253431</v>
      </c>
      <c r="G55" s="188">
        <f t="shared" si="8"/>
        <v>-744562.82841760304</v>
      </c>
      <c r="H55" s="188">
        <f t="shared" si="9"/>
        <v>-595650.26273408241</v>
      </c>
      <c r="I55" s="188">
        <f t="shared" si="5"/>
        <v>297825.13136704126</v>
      </c>
      <c r="J55" s="188">
        <f t="shared" si="1"/>
        <v>5211.9397989232202</v>
      </c>
      <c r="K55" s="189">
        <f t="shared" si="2"/>
        <v>-31271.638793539405</v>
      </c>
      <c r="L55" s="188">
        <f t="shared" si="7"/>
        <v>-62543.277587078752</v>
      </c>
      <c r="M55" s="187">
        <f t="shared" si="4"/>
        <v>235281.85377996252</v>
      </c>
      <c r="N55" s="186">
        <f t="shared" si="3"/>
        <v>117640.92688998111</v>
      </c>
    </row>
    <row r="56" spans="1:14" ht="15" outlineLevel="1" x14ac:dyDescent="0.25">
      <c r="A56" s="192">
        <v>44895</v>
      </c>
      <c r="B56" s="191"/>
      <c r="C56" s="191"/>
      <c r="D56" s="188">
        <f t="shared" si="0"/>
        <v>893475.39410112356</v>
      </c>
      <c r="E56" s="188">
        <f t="shared" si="6"/>
        <v>893475.39410112367</v>
      </c>
      <c r="F56" s="190">
        <f t="shared" si="10"/>
        <v>24818.760947253431</v>
      </c>
      <c r="G56" s="188">
        <f t="shared" si="8"/>
        <v>-769381.58936485648</v>
      </c>
      <c r="H56" s="188">
        <f t="shared" si="9"/>
        <v>-620469.02368133585</v>
      </c>
      <c r="I56" s="188">
        <f t="shared" si="5"/>
        <v>273006.37041978783</v>
      </c>
      <c r="J56" s="188">
        <f t="shared" si="1"/>
        <v>5211.9397989232202</v>
      </c>
      <c r="K56" s="189">
        <f t="shared" si="2"/>
        <v>-26059.698994616185</v>
      </c>
      <c r="L56" s="188">
        <f t="shared" si="7"/>
        <v>-57331.337788155513</v>
      </c>
      <c r="M56" s="187">
        <f t="shared" si="4"/>
        <v>215675.03263163232</v>
      </c>
      <c r="N56" s="186">
        <f t="shared" si="3"/>
        <v>98034.105741650885</v>
      </c>
    </row>
    <row r="57" spans="1:14" ht="15" outlineLevel="1" x14ac:dyDescent="0.25">
      <c r="A57" s="192">
        <v>44926</v>
      </c>
      <c r="B57" s="191"/>
      <c r="C57" s="191"/>
      <c r="D57" s="188">
        <f t="shared" si="0"/>
        <v>893475.39410112356</v>
      </c>
      <c r="E57" s="188">
        <f t="shared" si="6"/>
        <v>893475.39410112367</v>
      </c>
      <c r="F57" s="190">
        <f t="shared" si="10"/>
        <v>24818.760947253431</v>
      </c>
      <c r="G57" s="188">
        <f t="shared" si="8"/>
        <v>-794200.35031210992</v>
      </c>
      <c r="H57" s="188">
        <f t="shared" si="9"/>
        <v>-645287.78462858929</v>
      </c>
      <c r="I57" s="188">
        <f t="shared" si="5"/>
        <v>248187.60947253439</v>
      </c>
      <c r="J57" s="188">
        <f t="shared" si="1"/>
        <v>5211.9397989232202</v>
      </c>
      <c r="K57" s="189">
        <f t="shared" si="2"/>
        <v>-20847.759195692965</v>
      </c>
      <c r="L57" s="188">
        <f t="shared" si="7"/>
        <v>-52119.397989232297</v>
      </c>
      <c r="M57" s="187">
        <f t="shared" si="4"/>
        <v>196068.21148330209</v>
      </c>
      <c r="N57" s="186">
        <f t="shared" si="3"/>
        <v>78427.28459332067</v>
      </c>
    </row>
    <row r="58" spans="1:14" ht="15" outlineLevel="1" x14ac:dyDescent="0.25">
      <c r="A58" s="192">
        <v>44957</v>
      </c>
      <c r="B58" s="191"/>
      <c r="C58" s="191"/>
      <c r="D58" s="188">
        <f t="shared" si="0"/>
        <v>893475.39410112356</v>
      </c>
      <c r="E58" s="188">
        <f t="shared" si="6"/>
        <v>893475.39410112367</v>
      </c>
      <c r="F58" s="190">
        <f t="shared" si="10"/>
        <v>24818.760947253431</v>
      </c>
      <c r="G58" s="188">
        <f t="shared" si="8"/>
        <v>-819019.11125936336</v>
      </c>
      <c r="H58" s="188">
        <f t="shared" si="9"/>
        <v>-670106.54557584273</v>
      </c>
      <c r="I58" s="188">
        <f t="shared" si="5"/>
        <v>223368.84852528095</v>
      </c>
      <c r="J58" s="188">
        <f t="shared" si="1"/>
        <v>5211.9397989232202</v>
      </c>
      <c r="K58" s="189">
        <f t="shared" si="2"/>
        <v>-15635.819396769744</v>
      </c>
      <c r="L58" s="188">
        <f t="shared" si="7"/>
        <v>-46907.45819030908</v>
      </c>
      <c r="M58" s="187">
        <f t="shared" si="4"/>
        <v>176461.39033497186</v>
      </c>
      <c r="N58" s="186">
        <f t="shared" si="3"/>
        <v>58820.463444990455</v>
      </c>
    </row>
    <row r="59" spans="1:14" ht="15" outlineLevel="1" x14ac:dyDescent="0.25">
      <c r="A59" s="192">
        <v>44985</v>
      </c>
      <c r="B59" s="191"/>
      <c r="C59" s="191"/>
      <c r="D59" s="188">
        <f t="shared" si="0"/>
        <v>893475.39410112356</v>
      </c>
      <c r="E59" s="188">
        <f t="shared" si="6"/>
        <v>893475.39410112367</v>
      </c>
      <c r="F59" s="190">
        <f t="shared" si="10"/>
        <v>24818.760947253431</v>
      </c>
      <c r="G59" s="188">
        <f t="shared" si="8"/>
        <v>-843837.8722066168</v>
      </c>
      <c r="H59" s="188">
        <f t="shared" si="9"/>
        <v>-694925.30652309617</v>
      </c>
      <c r="I59" s="188">
        <f t="shared" si="5"/>
        <v>198550.08757802751</v>
      </c>
      <c r="J59" s="188">
        <f t="shared" si="1"/>
        <v>5211.9397989232202</v>
      </c>
      <c r="K59" s="189">
        <f t="shared" si="2"/>
        <v>-10423.879597846524</v>
      </c>
      <c r="L59" s="188">
        <f t="shared" si="7"/>
        <v>-41695.518391385856</v>
      </c>
      <c r="M59" s="187">
        <f t="shared" si="4"/>
        <v>156854.56918664166</v>
      </c>
      <c r="N59" s="186">
        <f t="shared" si="3"/>
        <v>39213.64229666024</v>
      </c>
    </row>
    <row r="60" spans="1:14" ht="15" outlineLevel="1" x14ac:dyDescent="0.25">
      <c r="A60" s="192">
        <v>45016</v>
      </c>
      <c r="B60" s="191"/>
      <c r="C60" s="191"/>
      <c r="D60" s="188">
        <f t="shared" si="0"/>
        <v>893475.39410112356</v>
      </c>
      <c r="E60" s="188">
        <f t="shared" si="6"/>
        <v>893475.39410112367</v>
      </c>
      <c r="F60" s="190">
        <f t="shared" si="10"/>
        <v>24818.760947253431</v>
      </c>
      <c r="G60" s="188">
        <f t="shared" si="8"/>
        <v>-868656.63315387024</v>
      </c>
      <c r="H60" s="188">
        <f t="shared" si="9"/>
        <v>-719744.06747034972</v>
      </c>
      <c r="I60" s="188">
        <f t="shared" si="5"/>
        <v>173731.32663077395</v>
      </c>
      <c r="J60" s="188">
        <f t="shared" si="1"/>
        <v>5211.9397989232202</v>
      </c>
      <c r="K60" s="189">
        <f t="shared" si="2"/>
        <v>-5211.9397989233039</v>
      </c>
      <c r="L60" s="188">
        <f t="shared" si="7"/>
        <v>-36483.578592462633</v>
      </c>
      <c r="M60" s="187">
        <f t="shared" si="4"/>
        <v>137247.74803831131</v>
      </c>
      <c r="N60" s="186">
        <f t="shared" si="3"/>
        <v>19606.821148330018</v>
      </c>
    </row>
    <row r="61" spans="1:14" ht="15" outlineLevel="1" x14ac:dyDescent="0.25">
      <c r="A61" s="192">
        <v>45046</v>
      </c>
      <c r="B61" s="191"/>
      <c r="C61" s="191"/>
      <c r="D61" s="188">
        <f t="shared" si="0"/>
        <v>893475.39410112356</v>
      </c>
      <c r="E61" s="188">
        <f t="shared" si="6"/>
        <v>893475.39410112367</v>
      </c>
      <c r="F61" s="190">
        <f t="shared" si="10"/>
        <v>24818.760947253431</v>
      </c>
      <c r="G61" s="188">
        <f t="shared" si="8"/>
        <v>-893475.39410112367</v>
      </c>
      <c r="H61" s="188">
        <f t="shared" si="9"/>
        <v>-744562.82841760304</v>
      </c>
      <c r="I61" s="188">
        <f t="shared" si="5"/>
        <v>148912.56568352063</v>
      </c>
      <c r="J61" s="188">
        <f t="shared" si="1"/>
        <v>5211.9397989232202</v>
      </c>
      <c r="K61" s="189">
        <f t="shared" si="2"/>
        <v>-8.3673512563109398E-11</v>
      </c>
      <c r="L61" s="188">
        <f t="shared" si="7"/>
        <v>-31271.638793539412</v>
      </c>
      <c r="M61" s="187">
        <f t="shared" si="4"/>
        <v>117640.92688998122</v>
      </c>
      <c r="N61" s="186">
        <f t="shared" si="3"/>
        <v>-2.0008883439004421E-10</v>
      </c>
    </row>
    <row r="62" spans="1:14" ht="15" outlineLevel="1" x14ac:dyDescent="0.25">
      <c r="A62" s="192"/>
      <c r="B62" s="191"/>
      <c r="C62" s="191"/>
      <c r="D62" s="188"/>
      <c r="E62" s="188"/>
      <c r="F62" s="190"/>
      <c r="G62" s="188"/>
      <c r="H62" s="188"/>
      <c r="I62" s="188"/>
      <c r="J62" s="188"/>
      <c r="K62" s="189"/>
      <c r="L62" s="188"/>
      <c r="M62" s="187"/>
      <c r="N62" s="186"/>
    </row>
    <row r="63" spans="1:14" ht="15" x14ac:dyDescent="0.25">
      <c r="A63" s="184"/>
      <c r="B63" s="184"/>
      <c r="C63" s="184"/>
      <c r="D63" s="184"/>
      <c r="E63" s="184"/>
      <c r="F63" s="185"/>
      <c r="G63" s="184"/>
      <c r="H63" s="184"/>
      <c r="I63" s="184"/>
      <c r="J63" s="184"/>
      <c r="K63" s="184"/>
      <c r="L63" s="184"/>
      <c r="M63" s="183"/>
      <c r="N63" s="182"/>
    </row>
    <row r="64" spans="1:14" ht="15" x14ac:dyDescent="0.25">
      <c r="A64" s="181"/>
      <c r="B64" s="181"/>
      <c r="C64" s="181"/>
      <c r="D64" s="181"/>
      <c r="E64" s="181"/>
      <c r="F64" s="177"/>
      <c r="G64" s="181"/>
      <c r="H64" s="181"/>
      <c r="I64" s="181"/>
      <c r="J64" s="181"/>
      <c r="K64" s="181"/>
      <c r="L64" s="181"/>
      <c r="M64" s="181"/>
      <c r="N64" s="181"/>
    </row>
    <row r="65" spans="1:13" ht="12.75" x14ac:dyDescent="0.2">
      <c r="A65" s="179"/>
      <c r="B65" s="180"/>
      <c r="C65" s="178"/>
      <c r="D65" s="178"/>
      <c r="E65" s="176"/>
      <c r="F65" s="178"/>
      <c r="G65" s="176"/>
      <c r="H65" s="176"/>
      <c r="I65" s="176"/>
      <c r="J65" s="176"/>
      <c r="K65" s="176"/>
      <c r="L65" s="176"/>
      <c r="M65" s="176"/>
    </row>
    <row r="66" spans="1:13" ht="12.75" x14ac:dyDescent="0.2">
      <c r="A66" s="179"/>
      <c r="B66" s="178"/>
      <c r="C66" s="178"/>
      <c r="D66" s="178"/>
      <c r="E66" s="176"/>
      <c r="F66" s="178"/>
      <c r="G66" s="176"/>
      <c r="H66" s="176"/>
      <c r="I66" s="176"/>
      <c r="J66" s="176"/>
      <c r="K66" s="176"/>
      <c r="L66" s="176"/>
      <c r="M66" s="176"/>
    </row>
    <row r="67" spans="1:13" ht="15" x14ac:dyDescent="0.25">
      <c r="C67" s="176"/>
      <c r="D67" s="176"/>
      <c r="E67" s="176"/>
      <c r="F67" s="177"/>
      <c r="G67" s="176"/>
      <c r="H67" s="176"/>
      <c r="I67" s="176"/>
      <c r="J67" s="176"/>
      <c r="K67" s="176"/>
      <c r="L67" s="176"/>
      <c r="M67" s="176"/>
    </row>
    <row r="68" spans="1:13" ht="15" x14ac:dyDescent="0.25">
      <c r="C68" s="176"/>
      <c r="D68" s="176"/>
      <c r="E68" s="176"/>
      <c r="F68" s="177"/>
      <c r="G68" s="176"/>
      <c r="H68" s="176"/>
      <c r="I68" s="176"/>
      <c r="J68" s="176"/>
      <c r="K68" s="176"/>
      <c r="L68" s="176"/>
      <c r="M68" s="176"/>
    </row>
    <row r="69" spans="1:13" ht="15" x14ac:dyDescent="0.25">
      <c r="C69" s="176"/>
      <c r="D69" s="176"/>
      <c r="E69" s="176"/>
      <c r="F69" s="177"/>
      <c r="G69" s="176"/>
      <c r="H69" s="176"/>
      <c r="I69" s="176"/>
      <c r="J69" s="176"/>
      <c r="K69" s="176"/>
      <c r="L69" s="176"/>
      <c r="M69" s="176"/>
    </row>
    <row r="70" spans="1:13" ht="15" x14ac:dyDescent="0.25">
      <c r="C70" s="176"/>
      <c r="D70" s="176"/>
      <c r="E70" s="176"/>
      <c r="F70" s="177"/>
      <c r="G70" s="176"/>
      <c r="H70" s="176"/>
      <c r="I70" s="176"/>
      <c r="J70" s="176"/>
      <c r="K70" s="176"/>
      <c r="L70" s="176"/>
      <c r="M70" s="176"/>
    </row>
    <row r="71" spans="1:13" ht="15" x14ac:dyDescent="0.25">
      <c r="C71" s="176"/>
      <c r="D71" s="176"/>
      <c r="E71" s="176"/>
      <c r="F71" s="177"/>
      <c r="G71" s="176"/>
      <c r="H71" s="176"/>
      <c r="I71" s="176"/>
      <c r="J71" s="176"/>
      <c r="K71" s="176"/>
      <c r="L71" s="176"/>
      <c r="M71" s="176"/>
    </row>
    <row r="72" spans="1:13" ht="15" x14ac:dyDescent="0.25">
      <c r="C72" s="176"/>
      <c r="D72" s="176"/>
      <c r="E72" s="176"/>
      <c r="F72" s="177"/>
      <c r="G72" s="176"/>
      <c r="H72" s="176"/>
      <c r="I72" s="176"/>
      <c r="J72" s="176"/>
      <c r="K72" s="176"/>
      <c r="L72" s="176"/>
      <c r="M72" s="176"/>
    </row>
    <row r="73" spans="1:13" ht="15" x14ac:dyDescent="0.25">
      <c r="C73" s="176"/>
      <c r="D73" s="176"/>
      <c r="E73" s="176"/>
      <c r="F73" s="177"/>
      <c r="G73" s="176"/>
      <c r="H73" s="176"/>
      <c r="I73" s="176"/>
      <c r="J73" s="176"/>
      <c r="K73" s="176"/>
      <c r="L73" s="176"/>
      <c r="M73" s="176"/>
    </row>
    <row r="74" spans="1:13" ht="15" x14ac:dyDescent="0.25">
      <c r="C74" s="176"/>
      <c r="D74" s="176"/>
      <c r="E74" s="176"/>
      <c r="F74" s="177"/>
      <c r="G74" s="176"/>
      <c r="H74" s="176"/>
      <c r="I74" s="176"/>
      <c r="J74" s="176"/>
      <c r="K74" s="176"/>
      <c r="L74" s="176"/>
      <c r="M74" s="176"/>
    </row>
    <row r="75" spans="1:13" ht="15" x14ac:dyDescent="0.25">
      <c r="C75" s="176"/>
      <c r="D75" s="176"/>
      <c r="E75" s="176"/>
      <c r="F75" s="177"/>
      <c r="G75" s="176"/>
      <c r="H75" s="176"/>
      <c r="I75" s="176"/>
      <c r="J75" s="176"/>
      <c r="K75" s="176"/>
      <c r="L75" s="176"/>
      <c r="M75" s="176"/>
    </row>
    <row r="76" spans="1:13" ht="15" x14ac:dyDescent="0.25">
      <c r="C76" s="176"/>
      <c r="D76" s="176"/>
      <c r="E76" s="176"/>
      <c r="F76" s="177"/>
      <c r="G76" s="176"/>
      <c r="H76" s="176"/>
      <c r="I76" s="176"/>
      <c r="J76" s="176"/>
      <c r="K76" s="176"/>
      <c r="L76" s="176"/>
      <c r="M76" s="176"/>
    </row>
    <row r="77" spans="1:13" ht="15" x14ac:dyDescent="0.25">
      <c r="C77" s="176"/>
      <c r="D77" s="176"/>
      <c r="E77" s="176"/>
      <c r="F77" s="177"/>
      <c r="G77" s="176"/>
      <c r="H77" s="176"/>
      <c r="I77" s="176"/>
      <c r="J77" s="176"/>
      <c r="K77" s="176"/>
      <c r="L77" s="176"/>
      <c r="M77" s="176"/>
    </row>
    <row r="78" spans="1:13" ht="15" x14ac:dyDescent="0.25">
      <c r="C78" s="176"/>
      <c r="D78" s="176"/>
      <c r="E78" s="176"/>
      <c r="F78" s="177"/>
      <c r="G78" s="176"/>
      <c r="H78" s="176"/>
      <c r="I78" s="176"/>
      <c r="J78" s="176"/>
      <c r="K78" s="176"/>
      <c r="L78" s="176"/>
      <c r="M78" s="176"/>
    </row>
    <row r="79" spans="1:13" ht="15" x14ac:dyDescent="0.25">
      <c r="C79" s="176"/>
      <c r="D79" s="176"/>
      <c r="E79" s="176"/>
      <c r="F79" s="177"/>
      <c r="G79" s="176"/>
      <c r="H79" s="176"/>
      <c r="I79" s="176"/>
      <c r="J79" s="176"/>
      <c r="K79" s="176"/>
      <c r="L79" s="176"/>
      <c r="M79" s="176"/>
    </row>
    <row r="80" spans="1:13" ht="15" x14ac:dyDescent="0.25">
      <c r="C80" s="176"/>
      <c r="D80" s="176"/>
      <c r="E80" s="176"/>
      <c r="F80" s="177"/>
      <c r="G80" s="176"/>
      <c r="H80" s="176"/>
      <c r="I80" s="176"/>
      <c r="J80" s="176"/>
      <c r="K80" s="176"/>
      <c r="L80" s="176"/>
      <c r="M80" s="176"/>
    </row>
    <row r="81" spans="3:13" ht="15" x14ac:dyDescent="0.25">
      <c r="C81" s="176"/>
      <c r="D81" s="176"/>
      <c r="E81" s="176"/>
      <c r="F81" s="177"/>
      <c r="G81" s="176"/>
      <c r="H81" s="176"/>
      <c r="I81" s="176"/>
      <c r="J81" s="176"/>
      <c r="K81" s="176"/>
      <c r="L81" s="176"/>
      <c r="M81" s="176"/>
    </row>
    <row r="82" spans="3:13" ht="15" x14ac:dyDescent="0.25">
      <c r="C82" s="176"/>
      <c r="D82" s="176"/>
      <c r="E82" s="176"/>
      <c r="F82" s="177"/>
      <c r="G82" s="176"/>
      <c r="H82" s="176"/>
      <c r="I82" s="176"/>
      <c r="J82" s="176"/>
      <c r="K82" s="176"/>
      <c r="L82" s="176"/>
      <c r="M82" s="176"/>
    </row>
    <row r="83" spans="3:13" ht="15" x14ac:dyDescent="0.25">
      <c r="C83" s="176"/>
      <c r="D83" s="176"/>
      <c r="E83" s="176"/>
      <c r="F83" s="177"/>
      <c r="G83" s="176"/>
      <c r="H83" s="176"/>
      <c r="I83" s="176"/>
      <c r="J83" s="176"/>
      <c r="K83" s="176"/>
      <c r="L83" s="176"/>
      <c r="M83" s="176"/>
    </row>
    <row r="84" spans="3:13" ht="15" x14ac:dyDescent="0.25">
      <c r="C84" s="176"/>
      <c r="D84" s="176"/>
      <c r="E84" s="176"/>
      <c r="F84" s="177"/>
      <c r="G84" s="176"/>
      <c r="H84" s="176"/>
      <c r="I84" s="176"/>
      <c r="J84" s="176"/>
      <c r="K84" s="176"/>
      <c r="L84" s="176"/>
      <c r="M84" s="176"/>
    </row>
    <row r="85" spans="3:13" ht="15" x14ac:dyDescent="0.25">
      <c r="C85" s="176"/>
      <c r="D85" s="176"/>
      <c r="E85" s="176"/>
      <c r="F85" s="177"/>
      <c r="G85" s="176"/>
      <c r="H85" s="176"/>
      <c r="I85" s="176"/>
      <c r="J85" s="176"/>
      <c r="K85" s="176"/>
      <c r="L85" s="176"/>
      <c r="M85" s="176"/>
    </row>
    <row r="86" spans="3:13" ht="15" x14ac:dyDescent="0.25">
      <c r="C86" s="176"/>
      <c r="D86" s="176"/>
      <c r="E86" s="176"/>
      <c r="F86" s="177"/>
      <c r="G86" s="176"/>
      <c r="H86" s="176"/>
      <c r="I86" s="176"/>
      <c r="J86" s="176"/>
      <c r="K86" s="176"/>
      <c r="L86" s="176"/>
      <c r="M86" s="176"/>
    </row>
    <row r="87" spans="3:13" ht="15" x14ac:dyDescent="0.25">
      <c r="C87" s="176"/>
      <c r="D87" s="176"/>
      <c r="E87" s="176"/>
      <c r="F87" s="177"/>
      <c r="G87" s="176"/>
      <c r="H87" s="176"/>
      <c r="I87" s="176"/>
      <c r="J87" s="176"/>
      <c r="K87" s="176"/>
      <c r="L87" s="176"/>
      <c r="M87" s="176"/>
    </row>
    <row r="88" spans="3:13" ht="15" x14ac:dyDescent="0.25">
      <c r="C88" s="176"/>
      <c r="D88" s="176"/>
      <c r="E88" s="176"/>
      <c r="F88" s="177"/>
      <c r="G88" s="176"/>
      <c r="H88" s="176"/>
      <c r="I88" s="176"/>
      <c r="J88" s="176"/>
      <c r="K88" s="176"/>
      <c r="L88" s="176"/>
      <c r="M88" s="176"/>
    </row>
    <row r="89" spans="3:13" ht="15" x14ac:dyDescent="0.25">
      <c r="F89" s="175"/>
    </row>
    <row r="90" spans="3:13" ht="15" x14ac:dyDescent="0.25">
      <c r="F90" s="175"/>
    </row>
    <row r="91" spans="3:13" ht="15" x14ac:dyDescent="0.25">
      <c r="F91" s="175"/>
    </row>
    <row r="92" spans="3:13" ht="15" x14ac:dyDescent="0.25">
      <c r="F92" s="175"/>
    </row>
    <row r="93" spans="3:13" ht="15" x14ac:dyDescent="0.25">
      <c r="F93" s="175"/>
    </row>
    <row r="94" spans="3:13" ht="15" x14ac:dyDescent="0.25">
      <c r="F94" s="175"/>
    </row>
    <row r="95" spans="3:13" ht="15" x14ac:dyDescent="0.25">
      <c r="F95" s="175"/>
    </row>
    <row r="96" spans="3:13" ht="15" x14ac:dyDescent="0.25">
      <c r="F96" s="175"/>
    </row>
    <row r="97" spans="6:6" ht="15" x14ac:dyDescent="0.25">
      <c r="F97" s="175"/>
    </row>
    <row r="98" spans="6:6" ht="15" x14ac:dyDescent="0.25">
      <c r="F98" s="175"/>
    </row>
    <row r="99" spans="6:6" ht="15" x14ac:dyDescent="0.25">
      <c r="F99" s="175"/>
    </row>
    <row r="100" spans="6:6" ht="15" x14ac:dyDescent="0.25">
      <c r="F100" s="175"/>
    </row>
    <row r="101" spans="6:6" ht="15" x14ac:dyDescent="0.25">
      <c r="F101" s="175"/>
    </row>
    <row r="102" spans="6:6" ht="15" x14ac:dyDescent="0.25">
      <c r="F102" s="175"/>
    </row>
    <row r="103" spans="6:6" ht="15" x14ac:dyDescent="0.25">
      <c r="F103" s="175"/>
    </row>
    <row r="104" spans="6:6" ht="15" x14ac:dyDescent="0.25">
      <c r="F104" s="175"/>
    </row>
    <row r="105" spans="6:6" ht="15" x14ac:dyDescent="0.25">
      <c r="F105" s="175"/>
    </row>
    <row r="106" spans="6:6" ht="15" x14ac:dyDescent="0.25">
      <c r="F106" s="175"/>
    </row>
    <row r="107" spans="6:6" ht="15" x14ac:dyDescent="0.25">
      <c r="F107" s="175"/>
    </row>
    <row r="108" spans="6:6" ht="15" x14ac:dyDescent="0.25">
      <c r="F108" s="175"/>
    </row>
    <row r="109" spans="6:6" ht="15" x14ac:dyDescent="0.25">
      <c r="F109" s="175"/>
    </row>
    <row r="110" spans="6:6" ht="15" x14ac:dyDescent="0.25">
      <c r="F110" s="175"/>
    </row>
    <row r="111" spans="6:6" ht="15" x14ac:dyDescent="0.25">
      <c r="F111" s="175"/>
    </row>
    <row r="112" spans="6:6" ht="15" x14ac:dyDescent="0.25">
      <c r="F112" s="175"/>
    </row>
    <row r="113" spans="6:6" ht="15" x14ac:dyDescent="0.25">
      <c r="F113" s="175"/>
    </row>
    <row r="114" spans="6:6" ht="15" x14ac:dyDescent="0.25">
      <c r="F114" s="175"/>
    </row>
    <row r="115" spans="6:6" ht="15" x14ac:dyDescent="0.25">
      <c r="F115" s="175"/>
    </row>
    <row r="116" spans="6:6" ht="15" x14ac:dyDescent="0.25">
      <c r="F116" s="175"/>
    </row>
  </sheetData>
  <pageMargins left="0.7" right="0.7" top="0.75" bottom="0.75" header="0.3" footer="0.3"/>
  <pageSetup scale="5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AB22"/>
  <sheetViews>
    <sheetView workbookViewId="0">
      <selection activeCell="A22" sqref="A22"/>
    </sheetView>
  </sheetViews>
  <sheetFormatPr defaultRowHeight="15" x14ac:dyDescent="0.25"/>
  <cols>
    <col min="1" max="2" width="15.7109375" customWidth="1"/>
    <col min="3" max="3" width="15.85546875" customWidth="1"/>
    <col min="4" max="4" width="1.42578125" customWidth="1"/>
    <col min="5" max="7" width="15.7109375" customWidth="1"/>
    <col min="8" max="8" width="2.42578125" style="1" customWidth="1"/>
    <col min="9" max="10" width="14.28515625" style="1" bestFit="1" customWidth="1"/>
    <col min="11" max="11" width="2.42578125" style="1" customWidth="1"/>
    <col min="12" max="12" width="11.5703125" bestFit="1" customWidth="1"/>
    <col min="13" max="13" width="1.7109375" customWidth="1"/>
    <col min="14" max="14" width="13.140625" bestFit="1" customWidth="1"/>
  </cols>
  <sheetData>
    <row r="4" spans="1:28" s="1" customFormat="1" ht="15.75" thickBot="1" x14ac:dyDescent="0.3">
      <c r="A4"/>
      <c r="B4"/>
      <c r="C4"/>
      <c r="D4"/>
      <c r="E4"/>
      <c r="F4"/>
      <c r="G4"/>
    </row>
    <row r="5" spans="1:28" s="1" customFormat="1" ht="15.75" thickBot="1" x14ac:dyDescent="0.3">
      <c r="A5" s="340" t="s">
        <v>250</v>
      </c>
      <c r="B5" s="341"/>
      <c r="C5" s="342"/>
      <c r="D5"/>
      <c r="E5" s="340" t="s">
        <v>249</v>
      </c>
      <c r="F5" s="341"/>
      <c r="G5" s="342"/>
    </row>
    <row r="6" spans="1:28" s="1" customFormat="1" x14ac:dyDescent="0.25">
      <c r="A6" s="309"/>
      <c r="B6" s="308" t="s">
        <v>131</v>
      </c>
      <c r="C6" s="307" t="s">
        <v>91</v>
      </c>
      <c r="D6"/>
      <c r="E6" s="306" t="s">
        <v>248</v>
      </c>
      <c r="F6" s="305" t="s">
        <v>131</v>
      </c>
      <c r="G6" s="304" t="s">
        <v>91</v>
      </c>
    </row>
    <row r="7" spans="1:28" s="1" customFormat="1" x14ac:dyDescent="0.25">
      <c r="A7" s="303" t="s">
        <v>19</v>
      </c>
      <c r="B7" s="302" t="s">
        <v>246</v>
      </c>
      <c r="C7" s="301" t="s">
        <v>69</v>
      </c>
      <c r="D7"/>
      <c r="E7" s="300" t="s">
        <v>247</v>
      </c>
      <c r="F7" s="299" t="s">
        <v>246</v>
      </c>
      <c r="G7" s="298" t="s">
        <v>69</v>
      </c>
    </row>
    <row r="8" spans="1:28" s="1" customFormat="1" x14ac:dyDescent="0.25">
      <c r="A8" s="297">
        <v>43586</v>
      </c>
      <c r="B8" s="296">
        <f>'Monthly Amort'!I55</f>
        <v>2539710.7381798397</v>
      </c>
      <c r="C8" s="295">
        <f>+B8</f>
        <v>2539710.7381798397</v>
      </c>
      <c r="D8"/>
      <c r="E8" s="315">
        <v>4.4999999999999997E-3</v>
      </c>
      <c r="F8" s="294">
        <f t="shared" ref="F8:F19" si="0">+E8*C8</f>
        <v>11428.698321809277</v>
      </c>
      <c r="G8" s="293">
        <f>+F8</f>
        <v>11428.698321809277</v>
      </c>
      <c r="I8" s="313"/>
      <c r="J8" s="313"/>
      <c r="K8" s="313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3"/>
      <c r="Y8" s="313"/>
      <c r="Z8" s="313"/>
      <c r="AA8" s="313"/>
      <c r="AB8" s="313"/>
    </row>
    <row r="9" spans="1:28" s="1" customFormat="1" x14ac:dyDescent="0.25">
      <c r="A9" s="297">
        <v>43617</v>
      </c>
      <c r="B9" s="296">
        <f>'Monthly Amort'!J55</f>
        <v>2546569.0715131732</v>
      </c>
      <c r="C9" s="295">
        <f t="shared" ref="C9:C19" si="1">+C8+B9</f>
        <v>5086279.8096930124</v>
      </c>
      <c r="D9"/>
      <c r="E9" s="315">
        <f t="shared" ref="E9:E19" si="2">+E8</f>
        <v>4.4999999999999997E-3</v>
      </c>
      <c r="F9" s="294">
        <f t="shared" si="0"/>
        <v>22888.259143618554</v>
      </c>
      <c r="G9" s="293">
        <f t="shared" ref="G9:G19" si="3">+G8+F9</f>
        <v>34316.957465427833</v>
      </c>
    </row>
    <row r="10" spans="1:28" s="1" customFormat="1" x14ac:dyDescent="0.25">
      <c r="A10" s="297">
        <v>43647</v>
      </c>
      <c r="B10" s="296">
        <f>'Monthly Amort'!K55</f>
        <v>2546569.0715131732</v>
      </c>
      <c r="C10" s="295">
        <f t="shared" si="1"/>
        <v>7632848.8812061856</v>
      </c>
      <c r="D10"/>
      <c r="E10" s="315">
        <f t="shared" si="2"/>
        <v>4.4999999999999997E-3</v>
      </c>
      <c r="F10" s="294">
        <f t="shared" si="0"/>
        <v>34347.819965427836</v>
      </c>
      <c r="G10" s="293">
        <f t="shared" si="3"/>
        <v>68664.777430855669</v>
      </c>
    </row>
    <row r="11" spans="1:28" s="1" customFormat="1" x14ac:dyDescent="0.25">
      <c r="A11" s="297">
        <v>43678</v>
      </c>
      <c r="B11" s="296">
        <f>'Monthly Amort'!L55</f>
        <v>2546569.0715131732</v>
      </c>
      <c r="C11" s="295">
        <f t="shared" si="1"/>
        <v>10179417.952719359</v>
      </c>
      <c r="D11"/>
      <c r="E11" s="315">
        <f t="shared" si="2"/>
        <v>4.4999999999999997E-3</v>
      </c>
      <c r="F11" s="294">
        <f t="shared" si="0"/>
        <v>45807.380787237111</v>
      </c>
      <c r="G11" s="293">
        <f t="shared" si="3"/>
        <v>114472.15821809278</v>
      </c>
    </row>
    <row r="12" spans="1:28" s="1" customFormat="1" x14ac:dyDescent="0.25">
      <c r="A12" s="297">
        <v>43709</v>
      </c>
      <c r="B12" s="296">
        <f>'Monthly Amort'!M55</f>
        <v>2546569.0715131732</v>
      </c>
      <c r="C12" s="295">
        <f t="shared" si="1"/>
        <v>12725987.024232533</v>
      </c>
      <c r="D12"/>
      <c r="E12" s="315">
        <f t="shared" si="2"/>
        <v>4.4999999999999997E-3</v>
      </c>
      <c r="F12" s="294">
        <f t="shared" si="0"/>
        <v>57266.941609046393</v>
      </c>
      <c r="G12" s="293">
        <f t="shared" si="3"/>
        <v>171739.09982713917</v>
      </c>
    </row>
    <row r="13" spans="1:28" s="1" customFormat="1" x14ac:dyDescent="0.25">
      <c r="A13" s="297">
        <v>43739</v>
      </c>
      <c r="B13" s="296">
        <f>'Monthly Amort'!N55</f>
        <v>2546569.0715131732</v>
      </c>
      <c r="C13" s="295">
        <f t="shared" si="1"/>
        <v>15272556.095745705</v>
      </c>
      <c r="D13"/>
      <c r="E13" s="315">
        <f t="shared" si="2"/>
        <v>4.4999999999999997E-3</v>
      </c>
      <c r="F13" s="294">
        <f t="shared" si="0"/>
        <v>68726.50243085566</v>
      </c>
      <c r="G13" s="293">
        <f t="shared" si="3"/>
        <v>240465.60225799482</v>
      </c>
    </row>
    <row r="14" spans="1:28" s="1" customFormat="1" x14ac:dyDescent="0.25">
      <c r="A14" s="297">
        <v>43770</v>
      </c>
      <c r="B14" s="296">
        <f>'Monthly Amort'!O55</f>
        <v>2546569.0715131732</v>
      </c>
      <c r="C14" s="295">
        <f t="shared" si="1"/>
        <v>17819125.167258877</v>
      </c>
      <c r="D14"/>
      <c r="E14" s="315">
        <f t="shared" si="2"/>
        <v>4.4999999999999997E-3</v>
      </c>
      <c r="F14" s="294">
        <f t="shared" si="0"/>
        <v>80186.063252664942</v>
      </c>
      <c r="G14" s="293">
        <f t="shared" si="3"/>
        <v>320651.66551065975</v>
      </c>
    </row>
    <row r="15" spans="1:28" s="1" customFormat="1" x14ac:dyDescent="0.25">
      <c r="A15" s="297">
        <v>43800</v>
      </c>
      <c r="B15" s="296">
        <f>'Monthly Amort'!P55</f>
        <v>2546569.0715131732</v>
      </c>
      <c r="C15" s="295">
        <f t="shared" si="1"/>
        <v>20365694.23877205</v>
      </c>
      <c r="D15"/>
      <c r="E15" s="315">
        <f t="shared" si="2"/>
        <v>4.4999999999999997E-3</v>
      </c>
      <c r="F15" s="294">
        <f t="shared" si="0"/>
        <v>91645.62407447421</v>
      </c>
      <c r="G15" s="293">
        <f t="shared" si="3"/>
        <v>412297.28958513396</v>
      </c>
    </row>
    <row r="16" spans="1:28" s="1" customFormat="1" x14ac:dyDescent="0.25">
      <c r="A16" s="297">
        <v>43831</v>
      </c>
      <c r="B16" s="296">
        <f>'Monthly Amort'!Q55</f>
        <v>2546569.0715131732</v>
      </c>
      <c r="C16" s="295">
        <f t="shared" si="1"/>
        <v>22912263.310285222</v>
      </c>
      <c r="D16"/>
      <c r="E16" s="315">
        <f t="shared" si="2"/>
        <v>4.4999999999999997E-3</v>
      </c>
      <c r="F16" s="294">
        <f t="shared" si="0"/>
        <v>103105.18489628349</v>
      </c>
      <c r="G16" s="293">
        <f t="shared" si="3"/>
        <v>515402.47448141745</v>
      </c>
    </row>
    <row r="17" spans="1:7" x14ac:dyDescent="0.25">
      <c r="A17" s="297">
        <v>43862</v>
      </c>
      <c r="B17" s="296">
        <f>'Monthly Amort'!R55</f>
        <v>2546569.0715131732</v>
      </c>
      <c r="C17" s="295">
        <f t="shared" si="1"/>
        <v>25458832.381798394</v>
      </c>
      <c r="E17" s="315">
        <f t="shared" si="2"/>
        <v>4.4999999999999997E-3</v>
      </c>
      <c r="F17" s="294">
        <f t="shared" si="0"/>
        <v>114564.74571809276</v>
      </c>
      <c r="G17" s="293">
        <f t="shared" si="3"/>
        <v>629967.22019951022</v>
      </c>
    </row>
    <row r="18" spans="1:7" x14ac:dyDescent="0.25">
      <c r="A18" s="297">
        <v>43891</v>
      </c>
      <c r="B18" s="296">
        <f>'Monthly Amort'!S55</f>
        <v>2546569.0715131732</v>
      </c>
      <c r="C18" s="295">
        <f t="shared" si="1"/>
        <v>28005401.453311566</v>
      </c>
      <c r="E18" s="315">
        <f t="shared" si="2"/>
        <v>4.4999999999999997E-3</v>
      </c>
      <c r="F18" s="294">
        <f t="shared" si="0"/>
        <v>126024.30653990204</v>
      </c>
      <c r="G18" s="293">
        <f t="shared" si="3"/>
        <v>755991.52673941222</v>
      </c>
    </row>
    <row r="19" spans="1:7" x14ac:dyDescent="0.25">
      <c r="A19" s="292">
        <v>43922</v>
      </c>
      <c r="B19" s="291">
        <f>'Monthly Amort'!T55</f>
        <v>2546569.0715131732</v>
      </c>
      <c r="C19" s="290">
        <f t="shared" si="1"/>
        <v>30551970.524824739</v>
      </c>
      <c r="D19" s="289"/>
      <c r="E19" s="316">
        <f t="shared" si="2"/>
        <v>4.4999999999999997E-3</v>
      </c>
      <c r="F19" s="288">
        <f t="shared" si="0"/>
        <v>137483.86736171131</v>
      </c>
      <c r="G19" s="287">
        <f t="shared" si="3"/>
        <v>893475.39410112356</v>
      </c>
    </row>
    <row r="20" spans="1:7" x14ac:dyDescent="0.25">
      <c r="A20" s="286"/>
      <c r="B20" s="285"/>
      <c r="C20" s="285"/>
      <c r="D20" s="284"/>
      <c r="E20" s="284"/>
      <c r="F20" s="283"/>
      <c r="G20" s="282"/>
    </row>
    <row r="21" spans="1:7" x14ac:dyDescent="0.25">
      <c r="A21" t="s">
        <v>245</v>
      </c>
      <c r="E21" s="317">
        <f>E8*12</f>
        <v>5.3999999999999992E-2</v>
      </c>
      <c r="F21" t="s">
        <v>255</v>
      </c>
    </row>
    <row r="22" spans="1:7" x14ac:dyDescent="0.25">
      <c r="A22" t="s">
        <v>244</v>
      </c>
    </row>
  </sheetData>
  <mergeCells count="2">
    <mergeCell ref="A5:C5"/>
    <mergeCell ref="E5:G5"/>
  </mergeCells>
  <pageMargins left="0.25" right="0.25" top="0.75" bottom="0.75" header="0.3" footer="0.3"/>
  <pageSetup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5"/>
  <sheetViews>
    <sheetView zoomScaleNormal="100" workbookViewId="0">
      <pane xSplit="7" ySplit="3" topLeftCell="J46" activePane="bottomRight" state="frozen"/>
      <selection pane="topRight" activeCell="G1" sqref="G1"/>
      <selection pane="bottomLeft" activeCell="A4" sqref="A4"/>
      <selection pane="bottomRight" activeCell="L67" sqref="L67"/>
    </sheetView>
  </sheetViews>
  <sheetFormatPr defaultRowHeight="15" x14ac:dyDescent="0.25"/>
  <cols>
    <col min="1" max="1" width="10" bestFit="1" customWidth="1"/>
    <col min="2" max="2" width="42.7109375" customWidth="1"/>
    <col min="3" max="3" width="12" bestFit="1" customWidth="1"/>
    <col min="4" max="4" width="6.5703125" bestFit="1" customWidth="1"/>
    <col min="5" max="5" width="10.7109375" bestFit="1" customWidth="1"/>
    <col min="6" max="6" width="3.5703125" customWidth="1"/>
    <col min="7" max="7" width="10" bestFit="1" customWidth="1"/>
    <col min="8" max="8" width="16.28515625" bestFit="1" customWidth="1"/>
    <col min="9" max="20" width="14.28515625" bestFit="1" customWidth="1"/>
    <col min="21" max="21" width="15.28515625" bestFit="1" customWidth="1"/>
  </cols>
  <sheetData>
    <row r="1" spans="1:21" x14ac:dyDescent="0.25">
      <c r="H1" s="246" t="s">
        <v>238</v>
      </c>
    </row>
    <row r="2" spans="1:21" x14ac:dyDescent="0.25">
      <c r="C2" s="246" t="s">
        <v>236</v>
      </c>
      <c r="D2" s="246" t="s">
        <v>253</v>
      </c>
      <c r="E2" s="246" t="s">
        <v>254</v>
      </c>
      <c r="F2" s="246"/>
      <c r="G2" s="246" t="s">
        <v>131</v>
      </c>
      <c r="H2" s="246" t="s">
        <v>237</v>
      </c>
    </row>
    <row r="3" spans="1:21" x14ac:dyDescent="0.25">
      <c r="A3" s="311" t="s">
        <v>100</v>
      </c>
      <c r="B3" s="311" t="s">
        <v>187</v>
      </c>
      <c r="C3" s="311" t="s">
        <v>235</v>
      </c>
      <c r="D3" s="311" t="s">
        <v>234</v>
      </c>
      <c r="E3" s="311" t="s">
        <v>58</v>
      </c>
      <c r="F3" s="311"/>
      <c r="G3" s="245" t="s">
        <v>253</v>
      </c>
      <c r="H3" s="245" t="s">
        <v>230</v>
      </c>
      <c r="I3" s="245">
        <v>43586</v>
      </c>
      <c r="J3" s="245">
        <v>43617</v>
      </c>
      <c r="K3" s="245">
        <v>43647</v>
      </c>
      <c r="L3" s="245">
        <v>43678</v>
      </c>
      <c r="M3" s="245">
        <v>43709</v>
      </c>
      <c r="N3" s="245">
        <v>43739</v>
      </c>
      <c r="O3" s="245">
        <v>43770</v>
      </c>
      <c r="P3" s="245">
        <v>43800</v>
      </c>
      <c r="Q3" s="245">
        <v>43831</v>
      </c>
      <c r="R3" s="245">
        <v>43862</v>
      </c>
      <c r="S3" s="245">
        <v>43891</v>
      </c>
      <c r="T3" s="245">
        <v>43922</v>
      </c>
      <c r="U3" s="245" t="s">
        <v>142</v>
      </c>
    </row>
    <row r="4" spans="1:21" x14ac:dyDescent="0.25">
      <c r="A4">
        <v>143003146</v>
      </c>
      <c r="B4" t="s">
        <v>233</v>
      </c>
      <c r="C4" s="276">
        <v>43374</v>
      </c>
      <c r="D4" s="149">
        <v>84</v>
      </c>
      <c r="E4" s="276">
        <f>EOMONTH(C4+(D4*30),0)</f>
        <v>45900</v>
      </c>
      <c r="F4" s="276"/>
      <c r="G4" s="312">
        <f t="shared" ref="G4:G35" si="0">H4/D4</f>
        <v>434427.6511904762</v>
      </c>
      <c r="H4" s="312">
        <v>36491922.700000003</v>
      </c>
      <c r="I4" s="312">
        <f t="shared" ref="I4:I51" si="1">IF(I$3&lt;$E4,$G4,0)</f>
        <v>434427.6511904762</v>
      </c>
      <c r="J4" s="312">
        <f t="shared" ref="J4:T4" si="2">IF(J$3&lt;$E4,I4,0)</f>
        <v>434427.6511904762</v>
      </c>
      <c r="K4" s="312">
        <f t="shared" si="2"/>
        <v>434427.6511904762</v>
      </c>
      <c r="L4" s="312">
        <f t="shared" si="2"/>
        <v>434427.6511904762</v>
      </c>
      <c r="M4" s="312">
        <f t="shared" si="2"/>
        <v>434427.6511904762</v>
      </c>
      <c r="N4" s="312">
        <f t="shared" si="2"/>
        <v>434427.6511904762</v>
      </c>
      <c r="O4" s="312">
        <f t="shared" si="2"/>
        <v>434427.6511904762</v>
      </c>
      <c r="P4" s="312">
        <f t="shared" si="2"/>
        <v>434427.6511904762</v>
      </c>
      <c r="Q4" s="312">
        <f t="shared" si="2"/>
        <v>434427.6511904762</v>
      </c>
      <c r="R4" s="312">
        <f t="shared" si="2"/>
        <v>434427.6511904762</v>
      </c>
      <c r="S4" s="312">
        <f t="shared" si="2"/>
        <v>434427.6511904762</v>
      </c>
      <c r="T4" s="312">
        <f t="shared" si="2"/>
        <v>434427.6511904762</v>
      </c>
      <c r="U4" s="312">
        <f t="shared" ref="U4" si="3">SUM(I4:T4)</f>
        <v>5213131.8142857142</v>
      </c>
    </row>
    <row r="5" spans="1:21" x14ac:dyDescent="0.25">
      <c r="A5">
        <v>143003144</v>
      </c>
      <c r="B5" t="s">
        <v>209</v>
      </c>
      <c r="C5" s="276">
        <v>43398</v>
      </c>
      <c r="D5" s="149">
        <v>120</v>
      </c>
      <c r="E5" s="276">
        <f t="shared" ref="E5:E54" si="4">EOMONTH(C5+(D5*30),0)</f>
        <v>47026</v>
      </c>
      <c r="F5" s="276"/>
      <c r="G5" s="149">
        <f t="shared" si="0"/>
        <v>252455.14116666667</v>
      </c>
      <c r="H5" s="149">
        <v>30294616.940000001</v>
      </c>
      <c r="I5" s="149">
        <f t="shared" si="1"/>
        <v>252455.14116666667</v>
      </c>
      <c r="J5" s="149">
        <f t="shared" ref="J5:T5" si="5">IF(J$3&lt;$E5,I5,0)</f>
        <v>252455.14116666667</v>
      </c>
      <c r="K5" s="149">
        <f t="shared" si="5"/>
        <v>252455.14116666667</v>
      </c>
      <c r="L5" s="149">
        <f t="shared" si="5"/>
        <v>252455.14116666667</v>
      </c>
      <c r="M5" s="149">
        <f t="shared" si="5"/>
        <v>252455.14116666667</v>
      </c>
      <c r="N5" s="149">
        <f t="shared" si="5"/>
        <v>252455.14116666667</v>
      </c>
      <c r="O5" s="149">
        <f t="shared" si="5"/>
        <v>252455.14116666667</v>
      </c>
      <c r="P5" s="149">
        <f t="shared" si="5"/>
        <v>252455.14116666667</v>
      </c>
      <c r="Q5" s="149">
        <f t="shared" si="5"/>
        <v>252455.14116666667</v>
      </c>
      <c r="R5" s="149">
        <f t="shared" si="5"/>
        <v>252455.14116666667</v>
      </c>
      <c r="S5" s="149">
        <f t="shared" si="5"/>
        <v>252455.14116666667</v>
      </c>
      <c r="T5" s="149">
        <f t="shared" si="5"/>
        <v>252455.14116666667</v>
      </c>
      <c r="U5" s="149">
        <f t="shared" ref="U5" si="6">SUM(I5:T5)</f>
        <v>3029461.6939999997</v>
      </c>
    </row>
    <row r="6" spans="1:21" x14ac:dyDescent="0.25">
      <c r="A6">
        <v>143003147</v>
      </c>
      <c r="B6" t="s">
        <v>223</v>
      </c>
      <c r="C6" s="276">
        <v>43374</v>
      </c>
      <c r="D6" s="149">
        <v>84</v>
      </c>
      <c r="E6" s="276">
        <f t="shared" si="4"/>
        <v>45900</v>
      </c>
      <c r="F6" s="276"/>
      <c r="G6" s="149">
        <f t="shared" si="0"/>
        <v>224295.2432142857</v>
      </c>
      <c r="H6" s="149">
        <v>18840800.43</v>
      </c>
      <c r="I6" s="149">
        <f t="shared" si="1"/>
        <v>224295.2432142857</v>
      </c>
      <c r="J6" s="149">
        <f t="shared" ref="J6:T6" si="7">IF(J$3&lt;$E6,I6,0)</f>
        <v>224295.2432142857</v>
      </c>
      <c r="K6" s="149">
        <f t="shared" si="7"/>
        <v>224295.2432142857</v>
      </c>
      <c r="L6" s="149">
        <f t="shared" si="7"/>
        <v>224295.2432142857</v>
      </c>
      <c r="M6" s="149">
        <f t="shared" si="7"/>
        <v>224295.2432142857</v>
      </c>
      <c r="N6" s="149">
        <f t="shared" si="7"/>
        <v>224295.2432142857</v>
      </c>
      <c r="O6" s="149">
        <f t="shared" si="7"/>
        <v>224295.2432142857</v>
      </c>
      <c r="P6" s="149">
        <f t="shared" si="7"/>
        <v>224295.2432142857</v>
      </c>
      <c r="Q6" s="149">
        <f t="shared" si="7"/>
        <v>224295.2432142857</v>
      </c>
      <c r="R6" s="149">
        <f t="shared" si="7"/>
        <v>224295.2432142857</v>
      </c>
      <c r="S6" s="149">
        <f t="shared" si="7"/>
        <v>224295.2432142857</v>
      </c>
      <c r="T6" s="149">
        <f t="shared" si="7"/>
        <v>224295.2432142857</v>
      </c>
      <c r="U6" s="149">
        <f t="shared" ref="U6:U54" si="8">SUM(I6:T6)</f>
        <v>2691542.9185714284</v>
      </c>
    </row>
    <row r="7" spans="1:21" x14ac:dyDescent="0.25">
      <c r="A7">
        <v>143003152</v>
      </c>
      <c r="B7" t="s">
        <v>232</v>
      </c>
      <c r="C7" s="276">
        <v>43404</v>
      </c>
      <c r="D7" s="149">
        <v>84</v>
      </c>
      <c r="E7" s="276">
        <f t="shared" si="4"/>
        <v>45930</v>
      </c>
      <c r="F7" s="276"/>
      <c r="G7" s="149">
        <f t="shared" si="0"/>
        <v>127481.50321428571</v>
      </c>
      <c r="H7" s="149">
        <v>10708446.27</v>
      </c>
      <c r="I7" s="149">
        <f t="shared" si="1"/>
        <v>127481.50321428571</v>
      </c>
      <c r="J7" s="149">
        <f t="shared" ref="J7:T7" si="9">IF(J$3&lt;$E7,I7,0)</f>
        <v>127481.50321428571</v>
      </c>
      <c r="K7" s="149">
        <f t="shared" si="9"/>
        <v>127481.50321428571</v>
      </c>
      <c r="L7" s="149">
        <f t="shared" si="9"/>
        <v>127481.50321428571</v>
      </c>
      <c r="M7" s="149">
        <f t="shared" si="9"/>
        <v>127481.50321428571</v>
      </c>
      <c r="N7" s="149">
        <f t="shared" si="9"/>
        <v>127481.50321428571</v>
      </c>
      <c r="O7" s="149">
        <f t="shared" si="9"/>
        <v>127481.50321428571</v>
      </c>
      <c r="P7" s="149">
        <f t="shared" si="9"/>
        <v>127481.50321428571</v>
      </c>
      <c r="Q7" s="149">
        <f t="shared" si="9"/>
        <v>127481.50321428571</v>
      </c>
      <c r="R7" s="149">
        <f t="shared" si="9"/>
        <v>127481.50321428571</v>
      </c>
      <c r="S7" s="149">
        <f t="shared" si="9"/>
        <v>127481.50321428571</v>
      </c>
      <c r="T7" s="149">
        <f t="shared" si="9"/>
        <v>127481.50321428571</v>
      </c>
      <c r="U7" s="149">
        <f t="shared" si="8"/>
        <v>1529778.0385714285</v>
      </c>
    </row>
    <row r="8" spans="1:21" x14ac:dyDescent="0.25">
      <c r="A8">
        <v>143003150</v>
      </c>
      <c r="B8" s="1" t="s">
        <v>203</v>
      </c>
      <c r="C8" s="276">
        <v>43437</v>
      </c>
      <c r="D8" s="149">
        <v>36</v>
      </c>
      <c r="E8" s="276">
        <f t="shared" si="4"/>
        <v>44530</v>
      </c>
      <c r="F8" s="276"/>
      <c r="G8" s="149">
        <f t="shared" si="0"/>
        <v>163031.03944444444</v>
      </c>
      <c r="H8" s="149">
        <v>5869117.4199999999</v>
      </c>
      <c r="I8" s="149">
        <f t="shared" si="1"/>
        <v>163031.03944444444</v>
      </c>
      <c r="J8" s="149">
        <f t="shared" ref="J8:T8" si="10">IF(J$3&lt;$E8,I8,0)</f>
        <v>163031.03944444444</v>
      </c>
      <c r="K8" s="149">
        <f t="shared" si="10"/>
        <v>163031.03944444444</v>
      </c>
      <c r="L8" s="149">
        <f t="shared" si="10"/>
        <v>163031.03944444444</v>
      </c>
      <c r="M8" s="149">
        <f t="shared" si="10"/>
        <v>163031.03944444444</v>
      </c>
      <c r="N8" s="149">
        <f t="shared" si="10"/>
        <v>163031.03944444444</v>
      </c>
      <c r="O8" s="149">
        <f t="shared" si="10"/>
        <v>163031.03944444444</v>
      </c>
      <c r="P8" s="149">
        <f t="shared" si="10"/>
        <v>163031.03944444444</v>
      </c>
      <c r="Q8" s="149">
        <f t="shared" si="10"/>
        <v>163031.03944444444</v>
      </c>
      <c r="R8" s="149">
        <f t="shared" si="10"/>
        <v>163031.03944444444</v>
      </c>
      <c r="S8" s="149">
        <f t="shared" si="10"/>
        <v>163031.03944444444</v>
      </c>
      <c r="T8" s="149">
        <f t="shared" si="10"/>
        <v>163031.03944444444</v>
      </c>
      <c r="U8" s="149">
        <f t="shared" si="8"/>
        <v>1956372.4733333334</v>
      </c>
    </row>
    <row r="9" spans="1:21" x14ac:dyDescent="0.25">
      <c r="A9">
        <v>143002762</v>
      </c>
      <c r="B9" t="s">
        <v>209</v>
      </c>
      <c r="C9" s="276">
        <v>43384</v>
      </c>
      <c r="D9" s="149">
        <v>120</v>
      </c>
      <c r="E9" s="276">
        <f t="shared" si="4"/>
        <v>46996</v>
      </c>
      <c r="F9" s="276"/>
      <c r="G9" s="149">
        <f t="shared" si="0"/>
        <v>33909.646166666666</v>
      </c>
      <c r="H9" s="149">
        <v>4069157.54</v>
      </c>
      <c r="I9" s="149">
        <f t="shared" si="1"/>
        <v>33909.646166666666</v>
      </c>
      <c r="J9" s="149">
        <f t="shared" ref="J9:T9" si="11">IF(J$3&lt;$E9,I9,0)</f>
        <v>33909.646166666666</v>
      </c>
      <c r="K9" s="149">
        <f t="shared" si="11"/>
        <v>33909.646166666666</v>
      </c>
      <c r="L9" s="149">
        <f t="shared" si="11"/>
        <v>33909.646166666666</v>
      </c>
      <c r="M9" s="149">
        <f t="shared" si="11"/>
        <v>33909.646166666666</v>
      </c>
      <c r="N9" s="149">
        <f t="shared" si="11"/>
        <v>33909.646166666666</v>
      </c>
      <c r="O9" s="149">
        <f t="shared" si="11"/>
        <v>33909.646166666666</v>
      </c>
      <c r="P9" s="149">
        <f t="shared" si="11"/>
        <v>33909.646166666666</v>
      </c>
      <c r="Q9" s="149">
        <f t="shared" si="11"/>
        <v>33909.646166666666</v>
      </c>
      <c r="R9" s="149">
        <f t="shared" si="11"/>
        <v>33909.646166666666</v>
      </c>
      <c r="S9" s="149">
        <f t="shared" si="11"/>
        <v>33909.646166666666</v>
      </c>
      <c r="T9" s="149">
        <f t="shared" si="11"/>
        <v>33909.646166666666</v>
      </c>
      <c r="U9" s="149">
        <f t="shared" si="8"/>
        <v>406915.7539999999</v>
      </c>
    </row>
    <row r="10" spans="1:21" x14ac:dyDescent="0.25">
      <c r="A10">
        <v>143002452</v>
      </c>
      <c r="B10" s="278" t="s">
        <v>231</v>
      </c>
      <c r="C10" s="314">
        <v>43098</v>
      </c>
      <c r="D10" s="149">
        <v>36</v>
      </c>
      <c r="E10" s="276">
        <f t="shared" si="4"/>
        <v>44196</v>
      </c>
      <c r="F10" s="330" t="s">
        <v>268</v>
      </c>
      <c r="G10" s="149">
        <f t="shared" si="0"/>
        <v>7240.3108333333321</v>
      </c>
      <c r="H10" s="149">
        <v>260651.18999999994</v>
      </c>
      <c r="I10" s="149">
        <f t="shared" si="1"/>
        <v>7240.3108333333321</v>
      </c>
      <c r="J10" s="149">
        <f t="shared" ref="J10:T10" si="12">IF(J$3&lt;$E10,I10,0)</f>
        <v>7240.3108333333321</v>
      </c>
      <c r="K10" s="149">
        <f t="shared" si="12"/>
        <v>7240.3108333333321</v>
      </c>
      <c r="L10" s="149">
        <f t="shared" si="12"/>
        <v>7240.3108333333321</v>
      </c>
      <c r="M10" s="149">
        <f t="shared" si="12"/>
        <v>7240.3108333333321</v>
      </c>
      <c r="N10" s="149">
        <f t="shared" si="12"/>
        <v>7240.3108333333321</v>
      </c>
      <c r="O10" s="149">
        <f t="shared" si="12"/>
        <v>7240.3108333333321</v>
      </c>
      <c r="P10" s="149">
        <f t="shared" si="12"/>
        <v>7240.3108333333321</v>
      </c>
      <c r="Q10" s="149">
        <f t="shared" si="12"/>
        <v>7240.3108333333321</v>
      </c>
      <c r="R10" s="149">
        <f t="shared" si="12"/>
        <v>7240.3108333333321</v>
      </c>
      <c r="S10" s="149">
        <f t="shared" si="12"/>
        <v>7240.3108333333321</v>
      </c>
      <c r="T10" s="149">
        <f t="shared" si="12"/>
        <v>7240.3108333333321</v>
      </c>
      <c r="U10" s="149">
        <f t="shared" si="8"/>
        <v>86883.729999999981</v>
      </c>
    </row>
    <row r="11" spans="1:21" x14ac:dyDescent="0.25">
      <c r="A11">
        <v>143002543</v>
      </c>
      <c r="B11" s="278" t="s">
        <v>179</v>
      </c>
      <c r="C11" s="314">
        <v>43214</v>
      </c>
      <c r="D11" s="149">
        <v>36</v>
      </c>
      <c r="E11" s="276">
        <f t="shared" si="4"/>
        <v>44316</v>
      </c>
      <c r="F11" s="330" t="s">
        <v>269</v>
      </c>
      <c r="G11" s="149">
        <f t="shared" si="0"/>
        <v>3297.1788888888746</v>
      </c>
      <c r="H11" s="149">
        <v>118698.43999999948</v>
      </c>
      <c r="I11" s="149">
        <f t="shared" si="1"/>
        <v>3297.1788888888746</v>
      </c>
      <c r="J11" s="149">
        <f t="shared" ref="J11:T11" si="13">IF(J$3&lt;$E11,I11,0)</f>
        <v>3297.1788888888746</v>
      </c>
      <c r="K11" s="149">
        <f t="shared" si="13"/>
        <v>3297.1788888888746</v>
      </c>
      <c r="L11" s="149">
        <f t="shared" si="13"/>
        <v>3297.1788888888746</v>
      </c>
      <c r="M11" s="149">
        <f t="shared" si="13"/>
        <v>3297.1788888888746</v>
      </c>
      <c r="N11" s="149">
        <f t="shared" si="13"/>
        <v>3297.1788888888746</v>
      </c>
      <c r="O11" s="149">
        <f t="shared" si="13"/>
        <v>3297.1788888888746</v>
      </c>
      <c r="P11" s="149">
        <f t="shared" si="13"/>
        <v>3297.1788888888746</v>
      </c>
      <c r="Q11" s="149">
        <f t="shared" si="13"/>
        <v>3297.1788888888746</v>
      </c>
      <c r="R11" s="149">
        <f t="shared" si="13"/>
        <v>3297.1788888888746</v>
      </c>
      <c r="S11" s="149">
        <f t="shared" si="13"/>
        <v>3297.1788888888746</v>
      </c>
      <c r="T11" s="149">
        <f t="shared" si="13"/>
        <v>3297.1788888888746</v>
      </c>
      <c r="U11" s="149">
        <f t="shared" si="8"/>
        <v>39566.146666666493</v>
      </c>
    </row>
    <row r="12" spans="1:21" x14ac:dyDescent="0.25">
      <c r="A12">
        <v>143002096</v>
      </c>
      <c r="B12" s="278" t="s">
        <v>212</v>
      </c>
      <c r="C12" s="314">
        <v>43095</v>
      </c>
      <c r="D12" s="149">
        <v>55.5</v>
      </c>
      <c r="E12" s="276">
        <f t="shared" si="4"/>
        <v>44773</v>
      </c>
      <c r="F12" s="330" t="s">
        <v>270</v>
      </c>
      <c r="G12" s="149">
        <f t="shared" si="0"/>
        <v>7952.8091891891836</v>
      </c>
      <c r="H12" s="149">
        <v>441380.90999999968</v>
      </c>
      <c r="I12" s="149">
        <f t="shared" si="1"/>
        <v>7952.8091891891836</v>
      </c>
      <c r="J12" s="149">
        <f t="shared" ref="J12:T12" si="14">IF(J$3&lt;$E12,I12,0)</f>
        <v>7952.8091891891836</v>
      </c>
      <c r="K12" s="149">
        <f t="shared" si="14"/>
        <v>7952.8091891891836</v>
      </c>
      <c r="L12" s="149">
        <f t="shared" si="14"/>
        <v>7952.8091891891836</v>
      </c>
      <c r="M12" s="149">
        <f t="shared" si="14"/>
        <v>7952.8091891891836</v>
      </c>
      <c r="N12" s="149">
        <f t="shared" si="14"/>
        <v>7952.8091891891836</v>
      </c>
      <c r="O12" s="149">
        <f t="shared" si="14"/>
        <v>7952.8091891891836</v>
      </c>
      <c r="P12" s="149">
        <f t="shared" si="14"/>
        <v>7952.8091891891836</v>
      </c>
      <c r="Q12" s="149">
        <f t="shared" si="14"/>
        <v>7952.8091891891836</v>
      </c>
      <c r="R12" s="149">
        <f t="shared" si="14"/>
        <v>7952.8091891891836</v>
      </c>
      <c r="S12" s="149">
        <f t="shared" si="14"/>
        <v>7952.8091891891836</v>
      </c>
      <c r="T12" s="149">
        <f t="shared" si="14"/>
        <v>7952.8091891891836</v>
      </c>
      <c r="U12" s="149">
        <f t="shared" si="8"/>
        <v>95433.710270270196</v>
      </c>
    </row>
    <row r="13" spans="1:21" x14ac:dyDescent="0.25">
      <c r="A13">
        <v>143003154</v>
      </c>
      <c r="B13" t="s">
        <v>229</v>
      </c>
      <c r="C13" s="276">
        <v>43374</v>
      </c>
      <c r="D13" s="149">
        <v>36</v>
      </c>
      <c r="E13" s="276">
        <f t="shared" si="4"/>
        <v>44469</v>
      </c>
      <c r="F13" s="276"/>
      <c r="G13" s="149">
        <f t="shared" si="0"/>
        <v>92694.864722222221</v>
      </c>
      <c r="H13" s="149">
        <v>3337015.13</v>
      </c>
      <c r="I13" s="149">
        <f t="shared" si="1"/>
        <v>92694.864722222221</v>
      </c>
      <c r="J13" s="149">
        <f t="shared" ref="J13:T13" si="15">IF(J$3&lt;$E13,I13,0)</f>
        <v>92694.864722222221</v>
      </c>
      <c r="K13" s="149">
        <f t="shared" si="15"/>
        <v>92694.864722222221</v>
      </c>
      <c r="L13" s="149">
        <f t="shared" si="15"/>
        <v>92694.864722222221</v>
      </c>
      <c r="M13" s="149">
        <f t="shared" si="15"/>
        <v>92694.864722222221</v>
      </c>
      <c r="N13" s="149">
        <f t="shared" si="15"/>
        <v>92694.864722222221</v>
      </c>
      <c r="O13" s="149">
        <f t="shared" si="15"/>
        <v>92694.864722222221</v>
      </c>
      <c r="P13" s="149">
        <f t="shared" si="15"/>
        <v>92694.864722222221</v>
      </c>
      <c r="Q13" s="149">
        <f t="shared" si="15"/>
        <v>92694.864722222221</v>
      </c>
      <c r="R13" s="149">
        <f t="shared" si="15"/>
        <v>92694.864722222221</v>
      </c>
      <c r="S13" s="149">
        <f t="shared" si="15"/>
        <v>92694.864722222221</v>
      </c>
      <c r="T13" s="149">
        <f t="shared" si="15"/>
        <v>92694.864722222221</v>
      </c>
      <c r="U13" s="149">
        <f t="shared" si="8"/>
        <v>1112338.3766666667</v>
      </c>
    </row>
    <row r="14" spans="1:21" x14ac:dyDescent="0.25">
      <c r="A14">
        <v>143003577</v>
      </c>
      <c r="B14" s="1" t="s">
        <v>228</v>
      </c>
      <c r="C14" s="276">
        <v>43384</v>
      </c>
      <c r="D14" s="149">
        <v>36</v>
      </c>
      <c r="E14" s="276">
        <f t="shared" si="4"/>
        <v>44469</v>
      </c>
      <c r="F14" s="276"/>
      <c r="G14" s="149">
        <f t="shared" si="0"/>
        <v>80137.824722222227</v>
      </c>
      <c r="H14" s="149">
        <v>2884961.69</v>
      </c>
      <c r="I14" s="149">
        <f t="shared" si="1"/>
        <v>80137.824722222227</v>
      </c>
      <c r="J14" s="149">
        <f t="shared" ref="J14:T14" si="16">IF(J$3&lt;$E14,I14,0)</f>
        <v>80137.824722222227</v>
      </c>
      <c r="K14" s="149">
        <f t="shared" si="16"/>
        <v>80137.824722222227</v>
      </c>
      <c r="L14" s="149">
        <f t="shared" si="16"/>
        <v>80137.824722222227</v>
      </c>
      <c r="M14" s="149">
        <f t="shared" si="16"/>
        <v>80137.824722222227</v>
      </c>
      <c r="N14" s="149">
        <f t="shared" si="16"/>
        <v>80137.824722222227</v>
      </c>
      <c r="O14" s="149">
        <f t="shared" si="16"/>
        <v>80137.824722222227</v>
      </c>
      <c r="P14" s="149">
        <f t="shared" si="16"/>
        <v>80137.824722222227</v>
      </c>
      <c r="Q14" s="149">
        <f t="shared" si="16"/>
        <v>80137.824722222227</v>
      </c>
      <c r="R14" s="149">
        <f t="shared" si="16"/>
        <v>80137.824722222227</v>
      </c>
      <c r="S14" s="149">
        <f t="shared" si="16"/>
        <v>80137.824722222227</v>
      </c>
      <c r="T14" s="149">
        <f t="shared" si="16"/>
        <v>80137.824722222227</v>
      </c>
      <c r="U14" s="149">
        <f t="shared" si="8"/>
        <v>961653.89666666696</v>
      </c>
    </row>
    <row r="15" spans="1:21" x14ac:dyDescent="0.25">
      <c r="A15">
        <v>143003522</v>
      </c>
      <c r="B15" s="1" t="s">
        <v>227</v>
      </c>
      <c r="C15" s="276">
        <v>43455</v>
      </c>
      <c r="D15" s="149">
        <v>36</v>
      </c>
      <c r="E15" s="276">
        <f t="shared" si="4"/>
        <v>44561</v>
      </c>
      <c r="F15" s="276"/>
      <c r="G15" s="149">
        <f t="shared" si="0"/>
        <v>77097.368611111116</v>
      </c>
      <c r="H15" s="149">
        <v>2775505.27</v>
      </c>
      <c r="I15" s="149">
        <f t="shared" si="1"/>
        <v>77097.368611111116</v>
      </c>
      <c r="J15" s="149">
        <f t="shared" ref="J15:T15" si="17">IF(J$3&lt;$E15,I15,0)</f>
        <v>77097.368611111116</v>
      </c>
      <c r="K15" s="149">
        <f t="shared" si="17"/>
        <v>77097.368611111116</v>
      </c>
      <c r="L15" s="149">
        <f t="shared" si="17"/>
        <v>77097.368611111116</v>
      </c>
      <c r="M15" s="149">
        <f t="shared" si="17"/>
        <v>77097.368611111116</v>
      </c>
      <c r="N15" s="149">
        <f t="shared" si="17"/>
        <v>77097.368611111116</v>
      </c>
      <c r="O15" s="149">
        <f t="shared" si="17"/>
        <v>77097.368611111116</v>
      </c>
      <c r="P15" s="149">
        <f t="shared" si="17"/>
        <v>77097.368611111116</v>
      </c>
      <c r="Q15" s="149">
        <f t="shared" si="17"/>
        <v>77097.368611111116</v>
      </c>
      <c r="R15" s="149">
        <f t="shared" si="17"/>
        <v>77097.368611111116</v>
      </c>
      <c r="S15" s="149">
        <f t="shared" si="17"/>
        <v>77097.368611111116</v>
      </c>
      <c r="T15" s="149">
        <f t="shared" si="17"/>
        <v>77097.368611111116</v>
      </c>
      <c r="U15" s="149">
        <f t="shared" si="8"/>
        <v>925168.42333333322</v>
      </c>
    </row>
    <row r="16" spans="1:21" x14ac:dyDescent="0.25">
      <c r="A16">
        <v>143003158</v>
      </c>
      <c r="B16" t="s">
        <v>226</v>
      </c>
      <c r="C16" s="276">
        <v>43370</v>
      </c>
      <c r="D16" s="149">
        <v>36</v>
      </c>
      <c r="E16" s="276">
        <f t="shared" si="4"/>
        <v>44469</v>
      </c>
      <c r="F16" s="276"/>
      <c r="G16" s="149">
        <f t="shared" si="0"/>
        <v>75320.918611111105</v>
      </c>
      <c r="H16" s="149">
        <v>2711553.07</v>
      </c>
      <c r="I16" s="149">
        <f t="shared" si="1"/>
        <v>75320.918611111105</v>
      </c>
      <c r="J16" s="149">
        <f t="shared" ref="J16:T16" si="18">IF(J$3&lt;$E16,I16,0)</f>
        <v>75320.918611111105</v>
      </c>
      <c r="K16" s="149">
        <f t="shared" si="18"/>
        <v>75320.918611111105</v>
      </c>
      <c r="L16" s="149">
        <f t="shared" si="18"/>
        <v>75320.918611111105</v>
      </c>
      <c r="M16" s="149">
        <f t="shared" si="18"/>
        <v>75320.918611111105</v>
      </c>
      <c r="N16" s="149">
        <f t="shared" si="18"/>
        <v>75320.918611111105</v>
      </c>
      <c r="O16" s="149">
        <f t="shared" si="18"/>
        <v>75320.918611111105</v>
      </c>
      <c r="P16" s="149">
        <f t="shared" si="18"/>
        <v>75320.918611111105</v>
      </c>
      <c r="Q16" s="149">
        <f t="shared" si="18"/>
        <v>75320.918611111105</v>
      </c>
      <c r="R16" s="149">
        <f t="shared" si="18"/>
        <v>75320.918611111105</v>
      </c>
      <c r="S16" s="149">
        <f t="shared" si="18"/>
        <v>75320.918611111105</v>
      </c>
      <c r="T16" s="149">
        <f t="shared" si="18"/>
        <v>75320.918611111105</v>
      </c>
      <c r="U16" s="149">
        <f t="shared" si="8"/>
        <v>903851.02333333332</v>
      </c>
    </row>
    <row r="17" spans="1:21" x14ac:dyDescent="0.25">
      <c r="A17">
        <v>143002442</v>
      </c>
      <c r="B17" s="278" t="s">
        <v>225</v>
      </c>
      <c r="C17" s="276">
        <v>43098</v>
      </c>
      <c r="D17" s="149">
        <v>36</v>
      </c>
      <c r="E17" s="276">
        <f t="shared" si="4"/>
        <v>44196</v>
      </c>
      <c r="F17" s="330" t="s">
        <v>271</v>
      </c>
      <c r="G17" s="149">
        <f t="shared" si="0"/>
        <v>8350.7683333333243</v>
      </c>
      <c r="H17" s="149">
        <v>300627.65999999968</v>
      </c>
      <c r="I17" s="149">
        <f t="shared" si="1"/>
        <v>8350.7683333333243</v>
      </c>
      <c r="J17" s="149">
        <f t="shared" ref="J17:T17" si="19">IF(J$3&lt;$E17,I17,0)</f>
        <v>8350.7683333333243</v>
      </c>
      <c r="K17" s="149">
        <f t="shared" si="19"/>
        <v>8350.7683333333243</v>
      </c>
      <c r="L17" s="149">
        <f t="shared" si="19"/>
        <v>8350.7683333333243</v>
      </c>
      <c r="M17" s="149">
        <f t="shared" si="19"/>
        <v>8350.7683333333243</v>
      </c>
      <c r="N17" s="149">
        <f t="shared" si="19"/>
        <v>8350.7683333333243</v>
      </c>
      <c r="O17" s="149">
        <f t="shared" si="19"/>
        <v>8350.7683333333243</v>
      </c>
      <c r="P17" s="149">
        <f t="shared" si="19"/>
        <v>8350.7683333333243</v>
      </c>
      <c r="Q17" s="149">
        <f t="shared" si="19"/>
        <v>8350.7683333333243</v>
      </c>
      <c r="R17" s="149">
        <f t="shared" si="19"/>
        <v>8350.7683333333243</v>
      </c>
      <c r="S17" s="149">
        <f t="shared" si="19"/>
        <v>8350.7683333333243</v>
      </c>
      <c r="T17" s="149">
        <f t="shared" si="19"/>
        <v>8350.7683333333243</v>
      </c>
      <c r="U17" s="149">
        <f t="shared" si="8"/>
        <v>100209.2199999999</v>
      </c>
    </row>
    <row r="18" spans="1:21" x14ac:dyDescent="0.25">
      <c r="A18">
        <v>143003230</v>
      </c>
      <c r="B18" t="s">
        <v>224</v>
      </c>
      <c r="C18" s="276">
        <v>43404</v>
      </c>
      <c r="D18" s="149">
        <v>36</v>
      </c>
      <c r="E18" s="276">
        <f t="shared" si="4"/>
        <v>44500</v>
      </c>
      <c r="F18" s="276"/>
      <c r="G18" s="149">
        <f t="shared" si="0"/>
        <v>58941.868055555555</v>
      </c>
      <c r="H18" s="149">
        <v>2121907.25</v>
      </c>
      <c r="I18" s="149">
        <f t="shared" si="1"/>
        <v>58941.868055555555</v>
      </c>
      <c r="J18" s="149">
        <f t="shared" ref="J18:T18" si="20">IF(J$3&lt;$E18,I18,0)</f>
        <v>58941.868055555555</v>
      </c>
      <c r="K18" s="149">
        <f t="shared" si="20"/>
        <v>58941.868055555555</v>
      </c>
      <c r="L18" s="149">
        <f t="shared" si="20"/>
        <v>58941.868055555555</v>
      </c>
      <c r="M18" s="149">
        <f t="shared" si="20"/>
        <v>58941.868055555555</v>
      </c>
      <c r="N18" s="149">
        <f t="shared" si="20"/>
        <v>58941.868055555555</v>
      </c>
      <c r="O18" s="149">
        <f t="shared" si="20"/>
        <v>58941.868055555555</v>
      </c>
      <c r="P18" s="149">
        <f t="shared" si="20"/>
        <v>58941.868055555555</v>
      </c>
      <c r="Q18" s="149">
        <f t="shared" si="20"/>
        <v>58941.868055555555</v>
      </c>
      <c r="R18" s="149">
        <f t="shared" si="20"/>
        <v>58941.868055555555</v>
      </c>
      <c r="S18" s="149">
        <f t="shared" si="20"/>
        <v>58941.868055555555</v>
      </c>
      <c r="T18" s="149">
        <f t="shared" si="20"/>
        <v>58941.868055555555</v>
      </c>
      <c r="U18" s="149">
        <f t="shared" si="8"/>
        <v>707302.41666666651</v>
      </c>
    </row>
    <row r="19" spans="1:21" x14ac:dyDescent="0.25">
      <c r="A19">
        <v>143004075</v>
      </c>
      <c r="B19" t="s">
        <v>223</v>
      </c>
      <c r="C19" s="276">
        <v>43374</v>
      </c>
      <c r="D19" s="149">
        <v>84</v>
      </c>
      <c r="E19" s="276">
        <f t="shared" si="4"/>
        <v>45900</v>
      </c>
      <c r="F19" s="276"/>
      <c r="G19" s="149">
        <f t="shared" si="0"/>
        <v>24552.255595238094</v>
      </c>
      <c r="H19" s="149">
        <v>2062389.47</v>
      </c>
      <c r="I19" s="149">
        <f t="shared" si="1"/>
        <v>24552.255595238094</v>
      </c>
      <c r="J19" s="149">
        <f t="shared" ref="J19:T19" si="21">IF(J$3&lt;$E19,I19,0)</f>
        <v>24552.255595238094</v>
      </c>
      <c r="K19" s="149">
        <f t="shared" si="21"/>
        <v>24552.255595238094</v>
      </c>
      <c r="L19" s="149">
        <f t="shared" si="21"/>
        <v>24552.255595238094</v>
      </c>
      <c r="M19" s="149">
        <f t="shared" si="21"/>
        <v>24552.255595238094</v>
      </c>
      <c r="N19" s="149">
        <f t="shared" si="21"/>
        <v>24552.255595238094</v>
      </c>
      <c r="O19" s="149">
        <f t="shared" si="21"/>
        <v>24552.255595238094</v>
      </c>
      <c r="P19" s="149">
        <f t="shared" si="21"/>
        <v>24552.255595238094</v>
      </c>
      <c r="Q19" s="149">
        <f t="shared" si="21"/>
        <v>24552.255595238094</v>
      </c>
      <c r="R19" s="149">
        <f t="shared" si="21"/>
        <v>24552.255595238094</v>
      </c>
      <c r="S19" s="149">
        <f t="shared" si="21"/>
        <v>24552.255595238094</v>
      </c>
      <c r="T19" s="149">
        <f t="shared" si="21"/>
        <v>24552.255595238094</v>
      </c>
      <c r="U19" s="149">
        <f t="shared" si="8"/>
        <v>294627.06714285712</v>
      </c>
    </row>
    <row r="20" spans="1:21" x14ac:dyDescent="0.25">
      <c r="A20">
        <v>143004664</v>
      </c>
      <c r="B20" t="s">
        <v>203</v>
      </c>
      <c r="C20" s="276">
        <v>43437</v>
      </c>
      <c r="D20" s="149">
        <v>36</v>
      </c>
      <c r="E20" s="276">
        <f t="shared" si="4"/>
        <v>44530</v>
      </c>
      <c r="F20" s="276"/>
      <c r="G20" s="149">
        <f t="shared" si="0"/>
        <v>47963.755833333329</v>
      </c>
      <c r="H20" s="149">
        <v>1726695.21</v>
      </c>
      <c r="I20" s="149">
        <f t="shared" si="1"/>
        <v>47963.755833333329</v>
      </c>
      <c r="J20" s="149">
        <f t="shared" ref="J20:T20" si="22">IF(J$3&lt;$E20,I20,0)</f>
        <v>47963.755833333329</v>
      </c>
      <c r="K20" s="149">
        <f t="shared" si="22"/>
        <v>47963.755833333329</v>
      </c>
      <c r="L20" s="149">
        <f t="shared" si="22"/>
        <v>47963.755833333329</v>
      </c>
      <c r="M20" s="149">
        <f t="shared" si="22"/>
        <v>47963.755833333329</v>
      </c>
      <c r="N20" s="149">
        <f t="shared" si="22"/>
        <v>47963.755833333329</v>
      </c>
      <c r="O20" s="149">
        <f t="shared" si="22"/>
        <v>47963.755833333329</v>
      </c>
      <c r="P20" s="149">
        <f t="shared" si="22"/>
        <v>47963.755833333329</v>
      </c>
      <c r="Q20" s="149">
        <f t="shared" si="22"/>
        <v>47963.755833333329</v>
      </c>
      <c r="R20" s="149">
        <f t="shared" si="22"/>
        <v>47963.755833333329</v>
      </c>
      <c r="S20" s="149">
        <f t="shared" si="22"/>
        <v>47963.755833333329</v>
      </c>
      <c r="T20" s="149">
        <f t="shared" si="22"/>
        <v>47963.755833333329</v>
      </c>
      <c r="U20" s="149">
        <f t="shared" si="8"/>
        <v>575565.07000000007</v>
      </c>
    </row>
    <row r="21" spans="1:21" x14ac:dyDescent="0.25">
      <c r="A21">
        <v>143004420</v>
      </c>
      <c r="B21" t="s">
        <v>222</v>
      </c>
      <c r="C21" s="276">
        <v>43395</v>
      </c>
      <c r="D21" s="149">
        <v>36</v>
      </c>
      <c r="E21" s="276">
        <f t="shared" si="4"/>
        <v>44500</v>
      </c>
      <c r="F21" s="276"/>
      <c r="G21" s="149">
        <f t="shared" si="0"/>
        <v>46982.410277777781</v>
      </c>
      <c r="H21" s="149">
        <v>1691366.77</v>
      </c>
      <c r="I21" s="149">
        <f t="shared" si="1"/>
        <v>46982.410277777781</v>
      </c>
      <c r="J21" s="149">
        <f t="shared" ref="J21:T21" si="23">IF(J$3&lt;$E21,I21,0)</f>
        <v>46982.410277777781</v>
      </c>
      <c r="K21" s="149">
        <f t="shared" si="23"/>
        <v>46982.410277777781</v>
      </c>
      <c r="L21" s="149">
        <f t="shared" si="23"/>
        <v>46982.410277777781</v>
      </c>
      <c r="M21" s="149">
        <f t="shared" si="23"/>
        <v>46982.410277777781</v>
      </c>
      <c r="N21" s="149">
        <f t="shared" si="23"/>
        <v>46982.410277777781</v>
      </c>
      <c r="O21" s="149">
        <f t="shared" si="23"/>
        <v>46982.410277777781</v>
      </c>
      <c r="P21" s="149">
        <f t="shared" si="23"/>
        <v>46982.410277777781</v>
      </c>
      <c r="Q21" s="149">
        <f t="shared" si="23"/>
        <v>46982.410277777781</v>
      </c>
      <c r="R21" s="149">
        <f t="shared" si="23"/>
        <v>46982.410277777781</v>
      </c>
      <c r="S21" s="149">
        <f t="shared" si="23"/>
        <v>46982.410277777781</v>
      </c>
      <c r="T21" s="149">
        <f t="shared" si="23"/>
        <v>46982.410277777781</v>
      </c>
      <c r="U21" s="149">
        <f t="shared" si="8"/>
        <v>563788.92333333322</v>
      </c>
    </row>
    <row r="22" spans="1:21" x14ac:dyDescent="0.25">
      <c r="A22">
        <v>143003261</v>
      </c>
      <c r="B22" t="s">
        <v>222</v>
      </c>
      <c r="C22" s="276">
        <v>43395</v>
      </c>
      <c r="D22" s="149">
        <v>36</v>
      </c>
      <c r="E22" s="276">
        <f t="shared" si="4"/>
        <v>44500</v>
      </c>
      <c r="F22" s="276"/>
      <c r="G22" s="149">
        <f t="shared" si="0"/>
        <v>39003.05305555556</v>
      </c>
      <c r="H22" s="149">
        <v>1404109.9100000001</v>
      </c>
      <c r="I22" s="149">
        <f t="shared" si="1"/>
        <v>39003.05305555556</v>
      </c>
      <c r="J22" s="149">
        <f t="shared" ref="J22:T22" si="24">IF(J$3&lt;$E22,I22,0)</f>
        <v>39003.05305555556</v>
      </c>
      <c r="K22" s="149">
        <f t="shared" si="24"/>
        <v>39003.05305555556</v>
      </c>
      <c r="L22" s="149">
        <f t="shared" si="24"/>
        <v>39003.05305555556</v>
      </c>
      <c r="M22" s="149">
        <f t="shared" si="24"/>
        <v>39003.05305555556</v>
      </c>
      <c r="N22" s="149">
        <f t="shared" si="24"/>
        <v>39003.05305555556</v>
      </c>
      <c r="O22" s="149">
        <f t="shared" si="24"/>
        <v>39003.05305555556</v>
      </c>
      <c r="P22" s="149">
        <f t="shared" si="24"/>
        <v>39003.05305555556</v>
      </c>
      <c r="Q22" s="149">
        <f t="shared" si="24"/>
        <v>39003.05305555556</v>
      </c>
      <c r="R22" s="149">
        <f t="shared" si="24"/>
        <v>39003.05305555556</v>
      </c>
      <c r="S22" s="149">
        <f t="shared" si="24"/>
        <v>39003.05305555556</v>
      </c>
      <c r="T22" s="149">
        <f t="shared" si="24"/>
        <v>39003.05305555556</v>
      </c>
      <c r="U22" s="149">
        <f t="shared" si="8"/>
        <v>468036.63666666672</v>
      </c>
    </row>
    <row r="23" spans="1:21" x14ac:dyDescent="0.25">
      <c r="A23">
        <v>143003184</v>
      </c>
      <c r="B23" t="s">
        <v>209</v>
      </c>
      <c r="C23" s="276">
        <v>43384</v>
      </c>
      <c r="D23" s="149">
        <v>60</v>
      </c>
      <c r="E23" s="276">
        <f t="shared" si="4"/>
        <v>45199</v>
      </c>
      <c r="F23" s="276"/>
      <c r="G23" s="149">
        <f t="shared" si="0"/>
        <v>22411.306666666664</v>
      </c>
      <c r="H23" s="149">
        <v>1344678.4</v>
      </c>
      <c r="I23" s="149">
        <f t="shared" si="1"/>
        <v>22411.306666666664</v>
      </c>
      <c r="J23" s="149">
        <f t="shared" ref="J23:T23" si="25">IF(J$3&lt;$E23,I23,0)</f>
        <v>22411.306666666664</v>
      </c>
      <c r="K23" s="149">
        <f t="shared" si="25"/>
        <v>22411.306666666664</v>
      </c>
      <c r="L23" s="149">
        <f t="shared" si="25"/>
        <v>22411.306666666664</v>
      </c>
      <c r="M23" s="149">
        <f t="shared" si="25"/>
        <v>22411.306666666664</v>
      </c>
      <c r="N23" s="149">
        <f t="shared" si="25"/>
        <v>22411.306666666664</v>
      </c>
      <c r="O23" s="149">
        <f t="shared" si="25"/>
        <v>22411.306666666664</v>
      </c>
      <c r="P23" s="149">
        <f t="shared" si="25"/>
        <v>22411.306666666664</v>
      </c>
      <c r="Q23" s="149">
        <f t="shared" si="25"/>
        <v>22411.306666666664</v>
      </c>
      <c r="R23" s="149">
        <f t="shared" si="25"/>
        <v>22411.306666666664</v>
      </c>
      <c r="S23" s="149">
        <f t="shared" si="25"/>
        <v>22411.306666666664</v>
      </c>
      <c r="T23" s="149">
        <f t="shared" si="25"/>
        <v>22411.306666666664</v>
      </c>
      <c r="U23" s="149">
        <f t="shared" si="8"/>
        <v>268935.67999999999</v>
      </c>
    </row>
    <row r="24" spans="1:21" x14ac:dyDescent="0.25">
      <c r="A24">
        <v>143003231</v>
      </c>
      <c r="B24" t="s">
        <v>221</v>
      </c>
      <c r="C24" s="276">
        <v>43404</v>
      </c>
      <c r="D24" s="149">
        <v>84</v>
      </c>
      <c r="E24" s="276">
        <f t="shared" si="4"/>
        <v>45930</v>
      </c>
      <c r="F24" s="276"/>
      <c r="G24" s="149">
        <f t="shared" si="0"/>
        <v>15248.462142857144</v>
      </c>
      <c r="H24" s="149">
        <v>1280870.82</v>
      </c>
      <c r="I24" s="149">
        <f t="shared" si="1"/>
        <v>15248.462142857144</v>
      </c>
      <c r="J24" s="149">
        <f t="shared" ref="J24:T24" si="26">IF(J$3&lt;$E24,I24,0)</f>
        <v>15248.462142857144</v>
      </c>
      <c r="K24" s="149">
        <f t="shared" si="26"/>
        <v>15248.462142857144</v>
      </c>
      <c r="L24" s="149">
        <f t="shared" si="26"/>
        <v>15248.462142857144</v>
      </c>
      <c r="M24" s="149">
        <f t="shared" si="26"/>
        <v>15248.462142857144</v>
      </c>
      <c r="N24" s="149">
        <f t="shared" si="26"/>
        <v>15248.462142857144</v>
      </c>
      <c r="O24" s="149">
        <f t="shared" si="26"/>
        <v>15248.462142857144</v>
      </c>
      <c r="P24" s="149">
        <f t="shared" si="26"/>
        <v>15248.462142857144</v>
      </c>
      <c r="Q24" s="149">
        <f t="shared" si="26"/>
        <v>15248.462142857144</v>
      </c>
      <c r="R24" s="149">
        <f t="shared" si="26"/>
        <v>15248.462142857144</v>
      </c>
      <c r="S24" s="149">
        <f t="shared" si="26"/>
        <v>15248.462142857144</v>
      </c>
      <c r="T24" s="149">
        <f t="shared" si="26"/>
        <v>15248.462142857144</v>
      </c>
      <c r="U24" s="149">
        <f t="shared" si="8"/>
        <v>182981.54571428572</v>
      </c>
    </row>
    <row r="25" spans="1:21" x14ac:dyDescent="0.25">
      <c r="A25">
        <v>143002435</v>
      </c>
      <c r="B25" t="s">
        <v>206</v>
      </c>
      <c r="C25" s="276">
        <v>42814</v>
      </c>
      <c r="D25" s="149">
        <v>36</v>
      </c>
      <c r="E25" s="276">
        <f t="shared" si="4"/>
        <v>43921</v>
      </c>
      <c r="F25" s="330" t="s">
        <v>267</v>
      </c>
      <c r="G25" s="149">
        <f t="shared" si="0"/>
        <v>0</v>
      </c>
      <c r="H25" s="149">
        <v>0</v>
      </c>
      <c r="I25" s="149">
        <f t="shared" si="1"/>
        <v>0</v>
      </c>
      <c r="J25" s="149">
        <f t="shared" ref="J25:T25" si="27">IF(J$3&lt;$E25,I25,0)</f>
        <v>0</v>
      </c>
      <c r="K25" s="149">
        <f t="shared" si="27"/>
        <v>0</v>
      </c>
      <c r="L25" s="149">
        <f t="shared" si="27"/>
        <v>0</v>
      </c>
      <c r="M25" s="149">
        <f t="shared" si="27"/>
        <v>0</v>
      </c>
      <c r="N25" s="149">
        <f t="shared" si="27"/>
        <v>0</v>
      </c>
      <c r="O25" s="149">
        <f t="shared" si="27"/>
        <v>0</v>
      </c>
      <c r="P25" s="149">
        <f t="shared" si="27"/>
        <v>0</v>
      </c>
      <c r="Q25" s="149">
        <f t="shared" si="27"/>
        <v>0</v>
      </c>
      <c r="R25" s="149">
        <f t="shared" si="27"/>
        <v>0</v>
      </c>
      <c r="S25" s="149">
        <f t="shared" si="27"/>
        <v>0</v>
      </c>
      <c r="T25" s="149">
        <f t="shared" si="27"/>
        <v>0</v>
      </c>
      <c r="U25" s="149">
        <f t="shared" si="8"/>
        <v>0</v>
      </c>
    </row>
    <row r="26" spans="1:21" x14ac:dyDescent="0.25">
      <c r="A26">
        <v>143002660</v>
      </c>
      <c r="B26" t="s">
        <v>220</v>
      </c>
      <c r="C26" s="276">
        <v>43098</v>
      </c>
      <c r="D26" s="149">
        <v>36</v>
      </c>
      <c r="E26" s="276">
        <f t="shared" si="4"/>
        <v>44196</v>
      </c>
      <c r="F26" s="330" t="s">
        <v>267</v>
      </c>
      <c r="G26" s="149">
        <f t="shared" si="0"/>
        <v>0</v>
      </c>
      <c r="H26" s="149">
        <v>0</v>
      </c>
      <c r="I26" s="149">
        <f t="shared" si="1"/>
        <v>0</v>
      </c>
      <c r="J26" s="149">
        <f t="shared" ref="J26:T26" si="28">IF(J$3&lt;$E26,I26,0)</f>
        <v>0</v>
      </c>
      <c r="K26" s="149">
        <f t="shared" si="28"/>
        <v>0</v>
      </c>
      <c r="L26" s="149">
        <f t="shared" si="28"/>
        <v>0</v>
      </c>
      <c r="M26" s="149">
        <f t="shared" si="28"/>
        <v>0</v>
      </c>
      <c r="N26" s="149">
        <f t="shared" si="28"/>
        <v>0</v>
      </c>
      <c r="O26" s="149">
        <f t="shared" si="28"/>
        <v>0</v>
      </c>
      <c r="P26" s="149">
        <f t="shared" si="28"/>
        <v>0</v>
      </c>
      <c r="Q26" s="149">
        <f t="shared" si="28"/>
        <v>0</v>
      </c>
      <c r="R26" s="149">
        <f t="shared" si="28"/>
        <v>0</v>
      </c>
      <c r="S26" s="149">
        <f t="shared" si="28"/>
        <v>0</v>
      </c>
      <c r="T26" s="149">
        <f t="shared" si="28"/>
        <v>0</v>
      </c>
      <c r="U26" s="149">
        <f t="shared" si="8"/>
        <v>0</v>
      </c>
    </row>
    <row r="27" spans="1:21" x14ac:dyDescent="0.25">
      <c r="A27">
        <v>143002761</v>
      </c>
      <c r="B27" t="s">
        <v>209</v>
      </c>
      <c r="C27" s="276">
        <v>43384</v>
      </c>
      <c r="D27" s="149">
        <v>120</v>
      </c>
      <c r="E27" s="276">
        <f t="shared" si="4"/>
        <v>46996</v>
      </c>
      <c r="F27" s="276"/>
      <c r="G27" s="149">
        <f t="shared" si="0"/>
        <v>8265.6297500000001</v>
      </c>
      <c r="H27" s="149">
        <v>991875.57000000007</v>
      </c>
      <c r="I27" s="149">
        <f t="shared" si="1"/>
        <v>8265.6297500000001</v>
      </c>
      <c r="J27" s="149">
        <f t="shared" ref="J27:T27" si="29">IF(J$3&lt;$E27,I27,0)</f>
        <v>8265.6297500000001</v>
      </c>
      <c r="K27" s="149">
        <f t="shared" si="29"/>
        <v>8265.6297500000001</v>
      </c>
      <c r="L27" s="149">
        <f t="shared" si="29"/>
        <v>8265.6297500000001</v>
      </c>
      <c r="M27" s="149">
        <f t="shared" si="29"/>
        <v>8265.6297500000001</v>
      </c>
      <c r="N27" s="149">
        <f t="shared" si="29"/>
        <v>8265.6297500000001</v>
      </c>
      <c r="O27" s="149">
        <f t="shared" si="29"/>
        <v>8265.6297500000001</v>
      </c>
      <c r="P27" s="149">
        <f t="shared" si="29"/>
        <v>8265.6297500000001</v>
      </c>
      <c r="Q27" s="149">
        <f t="shared" si="29"/>
        <v>8265.6297500000001</v>
      </c>
      <c r="R27" s="149">
        <f t="shared" si="29"/>
        <v>8265.6297500000001</v>
      </c>
      <c r="S27" s="149">
        <f t="shared" si="29"/>
        <v>8265.6297500000001</v>
      </c>
      <c r="T27" s="149">
        <f t="shared" si="29"/>
        <v>8265.6297500000001</v>
      </c>
      <c r="U27" s="149">
        <f t="shared" si="8"/>
        <v>99187.556999999972</v>
      </c>
    </row>
    <row r="28" spans="1:21" x14ac:dyDescent="0.25">
      <c r="A28">
        <v>143003151</v>
      </c>
      <c r="B28" s="278" t="s">
        <v>219</v>
      </c>
      <c r="C28" s="276">
        <v>43252</v>
      </c>
      <c r="D28" s="149">
        <v>36</v>
      </c>
      <c r="E28" s="276">
        <f t="shared" si="4"/>
        <v>44347</v>
      </c>
      <c r="F28" s="330" t="s">
        <v>272</v>
      </c>
      <c r="G28" s="149">
        <f t="shared" si="0"/>
        <v>2830.0133333333329</v>
      </c>
      <c r="H28" s="149">
        <v>101880.47999999998</v>
      </c>
      <c r="I28" s="149">
        <f t="shared" si="1"/>
        <v>2830.0133333333329</v>
      </c>
      <c r="J28" s="149">
        <f t="shared" ref="J28:T28" si="30">IF(J$3&lt;$E28,I28,0)</f>
        <v>2830.0133333333329</v>
      </c>
      <c r="K28" s="149">
        <f t="shared" si="30"/>
        <v>2830.0133333333329</v>
      </c>
      <c r="L28" s="149">
        <f t="shared" si="30"/>
        <v>2830.0133333333329</v>
      </c>
      <c r="M28" s="149">
        <f t="shared" si="30"/>
        <v>2830.0133333333329</v>
      </c>
      <c r="N28" s="149">
        <f t="shared" si="30"/>
        <v>2830.0133333333329</v>
      </c>
      <c r="O28" s="149">
        <f t="shared" si="30"/>
        <v>2830.0133333333329</v>
      </c>
      <c r="P28" s="149">
        <f t="shared" si="30"/>
        <v>2830.0133333333329</v>
      </c>
      <c r="Q28" s="149">
        <f t="shared" si="30"/>
        <v>2830.0133333333329</v>
      </c>
      <c r="R28" s="149">
        <f t="shared" si="30"/>
        <v>2830.0133333333329</v>
      </c>
      <c r="S28" s="149">
        <f t="shared" si="30"/>
        <v>2830.0133333333329</v>
      </c>
      <c r="T28" s="149">
        <f t="shared" si="30"/>
        <v>2830.0133333333329</v>
      </c>
      <c r="U28" s="149">
        <f t="shared" si="8"/>
        <v>33960.159999999996</v>
      </c>
    </row>
    <row r="29" spans="1:21" x14ac:dyDescent="0.25">
      <c r="A29">
        <v>143002447</v>
      </c>
      <c r="B29" t="s">
        <v>218</v>
      </c>
      <c r="C29" s="276">
        <v>42817</v>
      </c>
      <c r="D29" s="149">
        <v>36</v>
      </c>
      <c r="E29" s="276">
        <f t="shared" si="4"/>
        <v>43921</v>
      </c>
      <c r="F29" s="330" t="s">
        <v>267</v>
      </c>
      <c r="G29" s="149">
        <f t="shared" si="0"/>
        <v>0</v>
      </c>
      <c r="H29" s="149">
        <v>0</v>
      </c>
      <c r="I29" s="149">
        <f t="shared" si="1"/>
        <v>0</v>
      </c>
      <c r="J29" s="149">
        <f t="shared" ref="J29:T29" si="31">IF(J$3&lt;$E29,I29,0)</f>
        <v>0</v>
      </c>
      <c r="K29" s="149">
        <f t="shared" si="31"/>
        <v>0</v>
      </c>
      <c r="L29" s="149">
        <f t="shared" si="31"/>
        <v>0</v>
      </c>
      <c r="M29" s="149">
        <f t="shared" si="31"/>
        <v>0</v>
      </c>
      <c r="N29" s="149">
        <f t="shared" si="31"/>
        <v>0</v>
      </c>
      <c r="O29" s="149">
        <f t="shared" si="31"/>
        <v>0</v>
      </c>
      <c r="P29" s="149">
        <f t="shared" si="31"/>
        <v>0</v>
      </c>
      <c r="Q29" s="149">
        <f t="shared" si="31"/>
        <v>0</v>
      </c>
      <c r="R29" s="149">
        <f t="shared" si="31"/>
        <v>0</v>
      </c>
      <c r="S29" s="149">
        <f t="shared" si="31"/>
        <v>0</v>
      </c>
      <c r="T29" s="149">
        <f t="shared" si="31"/>
        <v>0</v>
      </c>
      <c r="U29" s="149">
        <f t="shared" si="8"/>
        <v>0</v>
      </c>
    </row>
    <row r="30" spans="1:21" x14ac:dyDescent="0.25">
      <c r="A30">
        <v>143004361</v>
      </c>
      <c r="B30" t="s">
        <v>217</v>
      </c>
      <c r="C30" s="276">
        <v>43455</v>
      </c>
      <c r="D30" s="149">
        <v>36</v>
      </c>
      <c r="E30" s="276">
        <f t="shared" si="4"/>
        <v>44561</v>
      </c>
      <c r="F30" s="276"/>
      <c r="G30" s="149">
        <f t="shared" si="0"/>
        <v>15830.947500000002</v>
      </c>
      <c r="H30" s="149">
        <v>569914.1100000001</v>
      </c>
      <c r="I30" s="149">
        <f t="shared" si="1"/>
        <v>15830.947500000002</v>
      </c>
      <c r="J30" s="149">
        <f t="shared" ref="J30:T30" si="32">IF(J$3&lt;$E30,I30,0)</f>
        <v>15830.947500000002</v>
      </c>
      <c r="K30" s="149">
        <f t="shared" si="32"/>
        <v>15830.947500000002</v>
      </c>
      <c r="L30" s="149">
        <f t="shared" si="32"/>
        <v>15830.947500000002</v>
      </c>
      <c r="M30" s="149">
        <f t="shared" si="32"/>
        <v>15830.947500000002</v>
      </c>
      <c r="N30" s="149">
        <f t="shared" si="32"/>
        <v>15830.947500000002</v>
      </c>
      <c r="O30" s="149">
        <f t="shared" si="32"/>
        <v>15830.947500000002</v>
      </c>
      <c r="P30" s="149">
        <f t="shared" si="32"/>
        <v>15830.947500000002</v>
      </c>
      <c r="Q30" s="149">
        <f t="shared" si="32"/>
        <v>15830.947500000002</v>
      </c>
      <c r="R30" s="149">
        <f t="shared" si="32"/>
        <v>15830.947500000002</v>
      </c>
      <c r="S30" s="149">
        <f t="shared" si="32"/>
        <v>15830.947500000002</v>
      </c>
      <c r="T30" s="149">
        <f t="shared" si="32"/>
        <v>15830.947500000002</v>
      </c>
      <c r="U30" s="149">
        <f t="shared" si="8"/>
        <v>189971.37000000008</v>
      </c>
    </row>
    <row r="31" spans="1:21" x14ac:dyDescent="0.25">
      <c r="A31">
        <v>143002427</v>
      </c>
      <c r="B31" t="s">
        <v>216</v>
      </c>
      <c r="C31" s="276">
        <v>42746</v>
      </c>
      <c r="D31" s="149">
        <v>36</v>
      </c>
      <c r="E31" s="276">
        <f t="shared" si="4"/>
        <v>43830</v>
      </c>
      <c r="F31" s="330" t="s">
        <v>267</v>
      </c>
      <c r="G31" s="149">
        <f t="shared" si="0"/>
        <v>0</v>
      </c>
      <c r="H31" s="149">
        <v>0</v>
      </c>
      <c r="I31" s="149">
        <f t="shared" si="1"/>
        <v>0</v>
      </c>
      <c r="J31" s="149">
        <f t="shared" ref="J31:T31" si="33">IF(J$3&lt;$E31,I31,0)</f>
        <v>0</v>
      </c>
      <c r="K31" s="149">
        <f t="shared" si="33"/>
        <v>0</v>
      </c>
      <c r="L31" s="149">
        <f t="shared" si="33"/>
        <v>0</v>
      </c>
      <c r="M31" s="149">
        <f t="shared" si="33"/>
        <v>0</v>
      </c>
      <c r="N31" s="149">
        <f t="shared" si="33"/>
        <v>0</v>
      </c>
      <c r="O31" s="149">
        <f t="shared" si="33"/>
        <v>0</v>
      </c>
      <c r="P31" s="149">
        <f t="shared" si="33"/>
        <v>0</v>
      </c>
      <c r="Q31" s="149">
        <f t="shared" si="33"/>
        <v>0</v>
      </c>
      <c r="R31" s="149">
        <f t="shared" si="33"/>
        <v>0</v>
      </c>
      <c r="S31" s="149">
        <f t="shared" si="33"/>
        <v>0</v>
      </c>
      <c r="T31" s="149">
        <f t="shared" si="33"/>
        <v>0</v>
      </c>
      <c r="U31" s="149">
        <f t="shared" si="8"/>
        <v>0</v>
      </c>
    </row>
    <row r="32" spans="1:21" x14ac:dyDescent="0.25">
      <c r="A32">
        <v>143002515</v>
      </c>
      <c r="B32" t="s">
        <v>215</v>
      </c>
      <c r="C32" s="276">
        <v>42746</v>
      </c>
      <c r="D32" s="149">
        <v>36</v>
      </c>
      <c r="E32" s="276">
        <f t="shared" si="4"/>
        <v>43830</v>
      </c>
      <c r="F32" s="330" t="s">
        <v>267</v>
      </c>
      <c r="G32" s="149">
        <f t="shared" si="0"/>
        <v>0</v>
      </c>
      <c r="H32" s="149">
        <v>0</v>
      </c>
      <c r="I32" s="149">
        <f t="shared" si="1"/>
        <v>0</v>
      </c>
      <c r="J32" s="149">
        <f t="shared" ref="J32:T32" si="34">IF(J$3&lt;$E32,I32,0)</f>
        <v>0</v>
      </c>
      <c r="K32" s="149">
        <f t="shared" si="34"/>
        <v>0</v>
      </c>
      <c r="L32" s="149">
        <f t="shared" si="34"/>
        <v>0</v>
      </c>
      <c r="M32" s="149">
        <f t="shared" si="34"/>
        <v>0</v>
      </c>
      <c r="N32" s="149">
        <f t="shared" si="34"/>
        <v>0</v>
      </c>
      <c r="O32" s="149">
        <f t="shared" si="34"/>
        <v>0</v>
      </c>
      <c r="P32" s="149">
        <f t="shared" si="34"/>
        <v>0</v>
      </c>
      <c r="Q32" s="149">
        <f t="shared" si="34"/>
        <v>0</v>
      </c>
      <c r="R32" s="149">
        <f t="shared" si="34"/>
        <v>0</v>
      </c>
      <c r="S32" s="149">
        <f t="shared" si="34"/>
        <v>0</v>
      </c>
      <c r="T32" s="149">
        <f t="shared" si="34"/>
        <v>0</v>
      </c>
      <c r="U32" s="149">
        <f t="shared" si="8"/>
        <v>0</v>
      </c>
    </row>
    <row r="33" spans="1:21" x14ac:dyDescent="0.25">
      <c r="A33">
        <v>143003501</v>
      </c>
      <c r="B33" t="s">
        <v>203</v>
      </c>
      <c r="C33" s="276">
        <v>43437</v>
      </c>
      <c r="D33" s="149">
        <v>36</v>
      </c>
      <c r="E33" s="276">
        <f t="shared" si="4"/>
        <v>44530</v>
      </c>
      <c r="F33" s="276"/>
      <c r="G33" s="149">
        <f t="shared" si="0"/>
        <v>11890.532777777778</v>
      </c>
      <c r="H33" s="149">
        <v>428059.18</v>
      </c>
      <c r="I33" s="149">
        <f t="shared" si="1"/>
        <v>11890.532777777778</v>
      </c>
      <c r="J33" s="149">
        <f t="shared" ref="J33:T33" si="35">IF(J$3&lt;$E33,I33,0)</f>
        <v>11890.532777777778</v>
      </c>
      <c r="K33" s="149">
        <f t="shared" si="35"/>
        <v>11890.532777777778</v>
      </c>
      <c r="L33" s="149">
        <f t="shared" si="35"/>
        <v>11890.532777777778</v>
      </c>
      <c r="M33" s="149">
        <f t="shared" si="35"/>
        <v>11890.532777777778</v>
      </c>
      <c r="N33" s="149">
        <f t="shared" si="35"/>
        <v>11890.532777777778</v>
      </c>
      <c r="O33" s="149">
        <f t="shared" si="35"/>
        <v>11890.532777777778</v>
      </c>
      <c r="P33" s="149">
        <f t="shared" si="35"/>
        <v>11890.532777777778</v>
      </c>
      <c r="Q33" s="149">
        <f t="shared" si="35"/>
        <v>11890.532777777778</v>
      </c>
      <c r="R33" s="149">
        <f t="shared" si="35"/>
        <v>11890.532777777778</v>
      </c>
      <c r="S33" s="149">
        <f t="shared" si="35"/>
        <v>11890.532777777778</v>
      </c>
      <c r="T33" s="149">
        <f t="shared" si="35"/>
        <v>11890.532777777778</v>
      </c>
      <c r="U33" s="149">
        <f t="shared" si="8"/>
        <v>142686.39333333337</v>
      </c>
    </row>
    <row r="34" spans="1:21" x14ac:dyDescent="0.25">
      <c r="A34">
        <v>143003143</v>
      </c>
      <c r="B34" t="s">
        <v>209</v>
      </c>
      <c r="C34" s="276">
        <v>43384</v>
      </c>
      <c r="D34" s="149">
        <v>120</v>
      </c>
      <c r="E34" s="276">
        <f t="shared" si="4"/>
        <v>46996</v>
      </c>
      <c r="F34" s="276"/>
      <c r="G34" s="149">
        <f t="shared" si="0"/>
        <v>2977.1914999999999</v>
      </c>
      <c r="H34" s="149">
        <v>357262.98</v>
      </c>
      <c r="I34" s="149">
        <f t="shared" si="1"/>
        <v>2977.1914999999999</v>
      </c>
      <c r="J34" s="149">
        <f t="shared" ref="J34:T34" si="36">IF(J$3&lt;$E34,I34,0)</f>
        <v>2977.1914999999999</v>
      </c>
      <c r="K34" s="149">
        <f t="shared" si="36"/>
        <v>2977.1914999999999</v>
      </c>
      <c r="L34" s="149">
        <f t="shared" si="36"/>
        <v>2977.1914999999999</v>
      </c>
      <c r="M34" s="149">
        <f t="shared" si="36"/>
        <v>2977.1914999999999</v>
      </c>
      <c r="N34" s="149">
        <f t="shared" si="36"/>
        <v>2977.1914999999999</v>
      </c>
      <c r="O34" s="149">
        <f t="shared" si="36"/>
        <v>2977.1914999999999</v>
      </c>
      <c r="P34" s="149">
        <f t="shared" si="36"/>
        <v>2977.1914999999999</v>
      </c>
      <c r="Q34" s="149">
        <f t="shared" si="36"/>
        <v>2977.1914999999999</v>
      </c>
      <c r="R34" s="149">
        <f t="shared" si="36"/>
        <v>2977.1914999999999</v>
      </c>
      <c r="S34" s="149">
        <f t="shared" si="36"/>
        <v>2977.1914999999999</v>
      </c>
      <c r="T34" s="149">
        <f t="shared" si="36"/>
        <v>2977.1914999999999</v>
      </c>
      <c r="U34" s="149">
        <f t="shared" si="8"/>
        <v>35726.298000000003</v>
      </c>
    </row>
    <row r="35" spans="1:21" x14ac:dyDescent="0.25">
      <c r="A35">
        <v>143002540</v>
      </c>
      <c r="B35" t="s">
        <v>214</v>
      </c>
      <c r="C35" s="276">
        <v>43098</v>
      </c>
      <c r="D35" s="149">
        <v>60</v>
      </c>
      <c r="E35" s="276">
        <f t="shared" si="4"/>
        <v>44926</v>
      </c>
      <c r="F35" s="330" t="s">
        <v>267</v>
      </c>
      <c r="G35" s="149">
        <f t="shared" si="0"/>
        <v>0</v>
      </c>
      <c r="H35" s="149">
        <v>0</v>
      </c>
      <c r="I35" s="149">
        <f t="shared" si="1"/>
        <v>0</v>
      </c>
      <c r="J35" s="149">
        <f t="shared" ref="J35:T35" si="37">IF(J$3&lt;$E35,I35,0)</f>
        <v>0</v>
      </c>
      <c r="K35" s="149">
        <f t="shared" si="37"/>
        <v>0</v>
      </c>
      <c r="L35" s="149">
        <f t="shared" si="37"/>
        <v>0</v>
      </c>
      <c r="M35" s="149">
        <f t="shared" si="37"/>
        <v>0</v>
      </c>
      <c r="N35" s="149">
        <f t="shared" si="37"/>
        <v>0</v>
      </c>
      <c r="O35" s="149">
        <f t="shared" si="37"/>
        <v>0</v>
      </c>
      <c r="P35" s="149">
        <f t="shared" si="37"/>
        <v>0</v>
      </c>
      <c r="Q35" s="149">
        <f t="shared" si="37"/>
        <v>0</v>
      </c>
      <c r="R35" s="149">
        <f t="shared" si="37"/>
        <v>0</v>
      </c>
      <c r="S35" s="149">
        <f t="shared" si="37"/>
        <v>0</v>
      </c>
      <c r="T35" s="149">
        <f t="shared" si="37"/>
        <v>0</v>
      </c>
      <c r="U35" s="149">
        <f t="shared" si="8"/>
        <v>0</v>
      </c>
    </row>
    <row r="36" spans="1:21" x14ac:dyDescent="0.25">
      <c r="A36">
        <v>143003948</v>
      </c>
      <c r="B36" s="278" t="s">
        <v>167</v>
      </c>
      <c r="C36" s="276">
        <v>43278</v>
      </c>
      <c r="D36" s="149">
        <v>36</v>
      </c>
      <c r="E36" s="276">
        <f t="shared" si="4"/>
        <v>44377</v>
      </c>
      <c r="F36" s="330" t="s">
        <v>273</v>
      </c>
      <c r="G36" s="149">
        <f t="shared" ref="G36:G54" si="38">H36/D36</f>
        <v>729.00083333333328</v>
      </c>
      <c r="H36" s="149">
        <v>26244.03</v>
      </c>
      <c r="I36" s="149">
        <f t="shared" si="1"/>
        <v>729.00083333333328</v>
      </c>
      <c r="J36" s="149">
        <f t="shared" ref="J36:T36" si="39">IF(J$3&lt;$E36,I36,0)</f>
        <v>729.00083333333328</v>
      </c>
      <c r="K36" s="149">
        <f t="shared" si="39"/>
        <v>729.00083333333328</v>
      </c>
      <c r="L36" s="149">
        <f t="shared" si="39"/>
        <v>729.00083333333328</v>
      </c>
      <c r="M36" s="149">
        <f t="shared" si="39"/>
        <v>729.00083333333328</v>
      </c>
      <c r="N36" s="149">
        <f t="shared" si="39"/>
        <v>729.00083333333328</v>
      </c>
      <c r="O36" s="149">
        <f t="shared" si="39"/>
        <v>729.00083333333328</v>
      </c>
      <c r="P36" s="149">
        <f t="shared" si="39"/>
        <v>729.00083333333328</v>
      </c>
      <c r="Q36" s="149">
        <f t="shared" si="39"/>
        <v>729.00083333333328</v>
      </c>
      <c r="R36" s="149">
        <f t="shared" si="39"/>
        <v>729.00083333333328</v>
      </c>
      <c r="S36" s="149">
        <f t="shared" si="39"/>
        <v>729.00083333333328</v>
      </c>
      <c r="T36" s="149">
        <f t="shared" si="39"/>
        <v>729.00083333333328</v>
      </c>
      <c r="U36" s="149">
        <f t="shared" si="8"/>
        <v>8748.01</v>
      </c>
    </row>
    <row r="37" spans="1:21" x14ac:dyDescent="0.25">
      <c r="A37">
        <v>143002453</v>
      </c>
      <c r="B37" t="s">
        <v>213</v>
      </c>
      <c r="C37" s="276">
        <v>43096</v>
      </c>
      <c r="D37" s="149">
        <v>36</v>
      </c>
      <c r="E37" s="276">
        <f t="shared" si="4"/>
        <v>44196</v>
      </c>
      <c r="F37" s="330" t="s">
        <v>267</v>
      </c>
      <c r="G37" s="149">
        <f t="shared" si="38"/>
        <v>0</v>
      </c>
      <c r="H37" s="149">
        <v>0</v>
      </c>
      <c r="I37" s="149">
        <f t="shared" si="1"/>
        <v>0</v>
      </c>
      <c r="J37" s="149">
        <f t="shared" ref="J37:T37" si="40">IF(J$3&lt;$E37,I37,0)</f>
        <v>0</v>
      </c>
      <c r="K37" s="149">
        <f t="shared" si="40"/>
        <v>0</v>
      </c>
      <c r="L37" s="149">
        <f t="shared" si="40"/>
        <v>0</v>
      </c>
      <c r="M37" s="149">
        <f t="shared" si="40"/>
        <v>0</v>
      </c>
      <c r="N37" s="149">
        <f t="shared" si="40"/>
        <v>0</v>
      </c>
      <c r="O37" s="149">
        <f t="shared" si="40"/>
        <v>0</v>
      </c>
      <c r="P37" s="149">
        <f t="shared" si="40"/>
        <v>0</v>
      </c>
      <c r="Q37" s="149">
        <f t="shared" si="40"/>
        <v>0</v>
      </c>
      <c r="R37" s="149">
        <f t="shared" si="40"/>
        <v>0</v>
      </c>
      <c r="S37" s="149">
        <f t="shared" si="40"/>
        <v>0</v>
      </c>
      <c r="T37" s="149">
        <f t="shared" si="40"/>
        <v>0</v>
      </c>
      <c r="U37" s="149">
        <f t="shared" si="8"/>
        <v>0</v>
      </c>
    </row>
    <row r="38" spans="1:21" x14ac:dyDescent="0.25">
      <c r="A38">
        <v>143002095</v>
      </c>
      <c r="B38" t="s">
        <v>212</v>
      </c>
      <c r="C38" s="276">
        <v>43098</v>
      </c>
      <c r="D38" s="149">
        <v>60</v>
      </c>
      <c r="E38" s="276">
        <f t="shared" si="4"/>
        <v>44926</v>
      </c>
      <c r="F38" s="330" t="s">
        <v>267</v>
      </c>
      <c r="G38" s="149">
        <f t="shared" si="38"/>
        <v>0</v>
      </c>
      <c r="H38" s="149">
        <v>0</v>
      </c>
      <c r="I38" s="149">
        <f t="shared" si="1"/>
        <v>0</v>
      </c>
      <c r="J38" s="149">
        <f t="shared" ref="J38:T38" si="41">IF(J$3&lt;$E38,I38,0)</f>
        <v>0</v>
      </c>
      <c r="K38" s="149">
        <f t="shared" si="41"/>
        <v>0</v>
      </c>
      <c r="L38" s="149">
        <f t="shared" si="41"/>
        <v>0</v>
      </c>
      <c r="M38" s="149">
        <f t="shared" si="41"/>
        <v>0</v>
      </c>
      <c r="N38" s="149">
        <f t="shared" si="41"/>
        <v>0</v>
      </c>
      <c r="O38" s="149">
        <f t="shared" si="41"/>
        <v>0</v>
      </c>
      <c r="P38" s="149">
        <f t="shared" si="41"/>
        <v>0</v>
      </c>
      <c r="Q38" s="149">
        <f t="shared" si="41"/>
        <v>0</v>
      </c>
      <c r="R38" s="149">
        <f t="shared" si="41"/>
        <v>0</v>
      </c>
      <c r="S38" s="149">
        <f t="shared" si="41"/>
        <v>0</v>
      </c>
      <c r="T38" s="149">
        <f t="shared" si="41"/>
        <v>0</v>
      </c>
      <c r="U38" s="149">
        <f t="shared" si="8"/>
        <v>0</v>
      </c>
    </row>
    <row r="39" spans="1:21" x14ac:dyDescent="0.25">
      <c r="A39">
        <v>143003149</v>
      </c>
      <c r="B39" t="s">
        <v>211</v>
      </c>
      <c r="C39" s="276">
        <v>43185</v>
      </c>
      <c r="D39" s="149">
        <v>36</v>
      </c>
      <c r="E39" s="276">
        <f t="shared" si="4"/>
        <v>44286</v>
      </c>
      <c r="F39" s="330" t="s">
        <v>267</v>
      </c>
      <c r="G39" s="149">
        <f t="shared" si="38"/>
        <v>0</v>
      </c>
      <c r="H39" s="149">
        <v>0</v>
      </c>
      <c r="I39" s="149">
        <f t="shared" si="1"/>
        <v>0</v>
      </c>
      <c r="J39" s="149">
        <f t="shared" ref="J39:T39" si="42">IF(J$3&lt;$E39,I39,0)</f>
        <v>0</v>
      </c>
      <c r="K39" s="149">
        <f t="shared" si="42"/>
        <v>0</v>
      </c>
      <c r="L39" s="149">
        <f t="shared" si="42"/>
        <v>0</v>
      </c>
      <c r="M39" s="149">
        <f t="shared" si="42"/>
        <v>0</v>
      </c>
      <c r="N39" s="149">
        <f t="shared" si="42"/>
        <v>0</v>
      </c>
      <c r="O39" s="149">
        <f t="shared" si="42"/>
        <v>0</v>
      </c>
      <c r="P39" s="149">
        <f t="shared" si="42"/>
        <v>0</v>
      </c>
      <c r="Q39" s="149">
        <f t="shared" si="42"/>
        <v>0</v>
      </c>
      <c r="R39" s="149">
        <f t="shared" si="42"/>
        <v>0</v>
      </c>
      <c r="S39" s="149">
        <f t="shared" si="42"/>
        <v>0</v>
      </c>
      <c r="T39" s="149">
        <f t="shared" si="42"/>
        <v>0</v>
      </c>
      <c r="U39" s="149">
        <f t="shared" si="8"/>
        <v>0</v>
      </c>
    </row>
    <row r="40" spans="1:21" x14ac:dyDescent="0.25">
      <c r="A40">
        <v>143003148</v>
      </c>
      <c r="B40" t="s">
        <v>210</v>
      </c>
      <c r="C40" s="276">
        <v>43185</v>
      </c>
      <c r="D40" s="149">
        <v>36</v>
      </c>
      <c r="E40" s="276">
        <f t="shared" si="4"/>
        <v>44286</v>
      </c>
      <c r="F40" s="330" t="s">
        <v>267</v>
      </c>
      <c r="G40" s="149">
        <f t="shared" si="38"/>
        <v>0</v>
      </c>
      <c r="H40" s="149">
        <v>0</v>
      </c>
      <c r="I40" s="149">
        <f t="shared" si="1"/>
        <v>0</v>
      </c>
      <c r="J40" s="149">
        <f t="shared" ref="J40:T40" si="43">IF(J$3&lt;$E40,I40,0)</f>
        <v>0</v>
      </c>
      <c r="K40" s="149">
        <f t="shared" si="43"/>
        <v>0</v>
      </c>
      <c r="L40" s="149">
        <f t="shared" si="43"/>
        <v>0</v>
      </c>
      <c r="M40" s="149">
        <f t="shared" si="43"/>
        <v>0</v>
      </c>
      <c r="N40" s="149">
        <f t="shared" si="43"/>
        <v>0</v>
      </c>
      <c r="O40" s="149">
        <f t="shared" si="43"/>
        <v>0</v>
      </c>
      <c r="P40" s="149">
        <f t="shared" si="43"/>
        <v>0</v>
      </c>
      <c r="Q40" s="149">
        <f t="shared" si="43"/>
        <v>0</v>
      </c>
      <c r="R40" s="149">
        <f t="shared" si="43"/>
        <v>0</v>
      </c>
      <c r="S40" s="149">
        <f t="shared" si="43"/>
        <v>0</v>
      </c>
      <c r="T40" s="149">
        <f t="shared" si="43"/>
        <v>0</v>
      </c>
      <c r="U40" s="149">
        <f t="shared" si="8"/>
        <v>0</v>
      </c>
    </row>
    <row r="41" spans="1:21" x14ac:dyDescent="0.25">
      <c r="A41">
        <v>143003708</v>
      </c>
      <c r="B41" t="s">
        <v>209</v>
      </c>
      <c r="C41" s="276">
        <v>43384</v>
      </c>
      <c r="D41" s="149">
        <v>120</v>
      </c>
      <c r="E41" s="276">
        <f t="shared" si="4"/>
        <v>46996</v>
      </c>
      <c r="F41" s="276"/>
      <c r="G41" s="149">
        <f t="shared" si="38"/>
        <v>379.13475</v>
      </c>
      <c r="H41" s="149">
        <v>45496.17</v>
      </c>
      <c r="I41" s="149">
        <f t="shared" si="1"/>
        <v>379.13475</v>
      </c>
      <c r="J41" s="149">
        <f t="shared" ref="J41:T41" si="44">IF(J$3&lt;$E41,I41,0)</f>
        <v>379.13475</v>
      </c>
      <c r="K41" s="149">
        <f t="shared" si="44"/>
        <v>379.13475</v>
      </c>
      <c r="L41" s="149">
        <f t="shared" si="44"/>
        <v>379.13475</v>
      </c>
      <c r="M41" s="149">
        <f t="shared" si="44"/>
        <v>379.13475</v>
      </c>
      <c r="N41" s="149">
        <f t="shared" si="44"/>
        <v>379.13475</v>
      </c>
      <c r="O41" s="149">
        <f t="shared" si="44"/>
        <v>379.13475</v>
      </c>
      <c r="P41" s="149">
        <f t="shared" si="44"/>
        <v>379.13475</v>
      </c>
      <c r="Q41" s="149">
        <f t="shared" si="44"/>
        <v>379.13475</v>
      </c>
      <c r="R41" s="149">
        <f t="shared" si="44"/>
        <v>379.13475</v>
      </c>
      <c r="S41" s="149">
        <f t="shared" si="44"/>
        <v>379.13475</v>
      </c>
      <c r="T41" s="149">
        <f t="shared" si="44"/>
        <v>379.13475</v>
      </c>
      <c r="U41" s="149">
        <f t="shared" si="8"/>
        <v>4549.6170000000011</v>
      </c>
    </row>
    <row r="42" spans="1:21" x14ac:dyDescent="0.25">
      <c r="A42">
        <v>143002440</v>
      </c>
      <c r="B42" t="s">
        <v>208</v>
      </c>
      <c r="C42" s="276">
        <v>42895</v>
      </c>
      <c r="D42" s="149">
        <v>36</v>
      </c>
      <c r="E42" s="276">
        <f t="shared" si="4"/>
        <v>43982</v>
      </c>
      <c r="F42" s="330" t="s">
        <v>267</v>
      </c>
      <c r="G42" s="149">
        <f t="shared" si="38"/>
        <v>0</v>
      </c>
      <c r="H42" s="149">
        <v>0</v>
      </c>
      <c r="I42" s="149">
        <f t="shared" si="1"/>
        <v>0</v>
      </c>
      <c r="J42" s="149">
        <f t="shared" ref="J42:T42" si="45">IF(J$3&lt;$E42,I42,0)</f>
        <v>0</v>
      </c>
      <c r="K42" s="149">
        <f t="shared" si="45"/>
        <v>0</v>
      </c>
      <c r="L42" s="149">
        <f t="shared" si="45"/>
        <v>0</v>
      </c>
      <c r="M42" s="149">
        <f t="shared" si="45"/>
        <v>0</v>
      </c>
      <c r="N42" s="149">
        <f t="shared" si="45"/>
        <v>0</v>
      </c>
      <c r="O42" s="149">
        <f t="shared" si="45"/>
        <v>0</v>
      </c>
      <c r="P42" s="149">
        <f t="shared" si="45"/>
        <v>0</v>
      </c>
      <c r="Q42" s="149">
        <f t="shared" si="45"/>
        <v>0</v>
      </c>
      <c r="R42" s="149">
        <f t="shared" si="45"/>
        <v>0</v>
      </c>
      <c r="S42" s="149">
        <f t="shared" si="45"/>
        <v>0</v>
      </c>
      <c r="T42" s="149">
        <f t="shared" si="45"/>
        <v>0</v>
      </c>
      <c r="U42" s="149">
        <f t="shared" si="8"/>
        <v>0</v>
      </c>
    </row>
    <row r="43" spans="1:21" x14ac:dyDescent="0.25">
      <c r="A43">
        <v>143002058</v>
      </c>
      <c r="B43" t="s">
        <v>207</v>
      </c>
      <c r="C43" s="276">
        <v>42522</v>
      </c>
      <c r="D43" s="149">
        <v>36</v>
      </c>
      <c r="E43" s="276">
        <f t="shared" si="4"/>
        <v>43616</v>
      </c>
      <c r="F43" s="330" t="s">
        <v>267</v>
      </c>
      <c r="G43" s="149">
        <f t="shared" si="38"/>
        <v>0</v>
      </c>
      <c r="H43" s="149">
        <v>0</v>
      </c>
      <c r="I43" s="149">
        <f t="shared" si="1"/>
        <v>0</v>
      </c>
      <c r="J43" s="149">
        <f t="shared" ref="J43:T43" si="46">IF(J$3&lt;$E43,I43,0)</f>
        <v>0</v>
      </c>
      <c r="K43" s="149">
        <f t="shared" si="46"/>
        <v>0</v>
      </c>
      <c r="L43" s="149">
        <f t="shared" si="46"/>
        <v>0</v>
      </c>
      <c r="M43" s="149">
        <f t="shared" si="46"/>
        <v>0</v>
      </c>
      <c r="N43" s="149">
        <f t="shared" si="46"/>
        <v>0</v>
      </c>
      <c r="O43" s="149">
        <f t="shared" si="46"/>
        <v>0</v>
      </c>
      <c r="P43" s="149">
        <f t="shared" si="46"/>
        <v>0</v>
      </c>
      <c r="Q43" s="149">
        <f t="shared" si="46"/>
        <v>0</v>
      </c>
      <c r="R43" s="149">
        <f t="shared" si="46"/>
        <v>0</v>
      </c>
      <c r="S43" s="149">
        <f t="shared" si="46"/>
        <v>0</v>
      </c>
      <c r="T43" s="149">
        <f t="shared" si="46"/>
        <v>0</v>
      </c>
      <c r="U43" s="149">
        <f t="shared" si="8"/>
        <v>0</v>
      </c>
    </row>
    <row r="44" spans="1:21" x14ac:dyDescent="0.25">
      <c r="A44">
        <v>143002865</v>
      </c>
      <c r="B44" t="s">
        <v>195</v>
      </c>
      <c r="C44" s="276">
        <v>43066</v>
      </c>
      <c r="D44" s="149">
        <v>240</v>
      </c>
      <c r="E44" s="276">
        <f t="shared" si="4"/>
        <v>50283</v>
      </c>
      <c r="F44" s="276"/>
      <c r="G44" s="149">
        <f t="shared" si="38"/>
        <v>31.991041666666668</v>
      </c>
      <c r="H44" s="149">
        <v>7677.85</v>
      </c>
      <c r="I44" s="149">
        <f t="shared" si="1"/>
        <v>31.991041666666668</v>
      </c>
      <c r="J44" s="149">
        <f t="shared" ref="J44:T44" si="47">IF(J$3&lt;$E44,I44,0)</f>
        <v>31.991041666666668</v>
      </c>
      <c r="K44" s="149">
        <f t="shared" si="47"/>
        <v>31.991041666666668</v>
      </c>
      <c r="L44" s="149">
        <f t="shared" si="47"/>
        <v>31.991041666666668</v>
      </c>
      <c r="M44" s="149">
        <f t="shared" si="47"/>
        <v>31.991041666666668</v>
      </c>
      <c r="N44" s="149">
        <f t="shared" si="47"/>
        <v>31.991041666666668</v>
      </c>
      <c r="O44" s="149">
        <f t="shared" si="47"/>
        <v>31.991041666666668</v>
      </c>
      <c r="P44" s="149">
        <f t="shared" si="47"/>
        <v>31.991041666666668</v>
      </c>
      <c r="Q44" s="149">
        <f t="shared" si="47"/>
        <v>31.991041666666668</v>
      </c>
      <c r="R44" s="149">
        <f t="shared" si="47"/>
        <v>31.991041666666668</v>
      </c>
      <c r="S44" s="149">
        <f t="shared" si="47"/>
        <v>31.991041666666668</v>
      </c>
      <c r="T44" s="149">
        <f t="shared" si="47"/>
        <v>31.991041666666668</v>
      </c>
      <c r="U44" s="149">
        <f t="shared" si="8"/>
        <v>383.89249999999998</v>
      </c>
    </row>
    <row r="45" spans="1:21" x14ac:dyDescent="0.25">
      <c r="A45" s="1">
        <v>143002434</v>
      </c>
      <c r="B45" t="s">
        <v>206</v>
      </c>
      <c r="C45" s="329">
        <v>43098</v>
      </c>
      <c r="D45" s="149">
        <v>60</v>
      </c>
      <c r="E45" s="276">
        <f t="shared" si="4"/>
        <v>44926</v>
      </c>
      <c r="F45" s="330" t="s">
        <v>267</v>
      </c>
      <c r="G45" s="149">
        <f t="shared" si="38"/>
        <v>0</v>
      </c>
      <c r="H45" s="149">
        <v>0</v>
      </c>
      <c r="I45" s="149">
        <f t="shared" si="1"/>
        <v>0</v>
      </c>
      <c r="J45" s="149">
        <f t="shared" ref="J45:T45" si="48">IF(J$3&lt;$E45,I45,0)</f>
        <v>0</v>
      </c>
      <c r="K45" s="149">
        <f t="shared" si="48"/>
        <v>0</v>
      </c>
      <c r="L45" s="149">
        <f t="shared" si="48"/>
        <v>0</v>
      </c>
      <c r="M45" s="149">
        <f t="shared" si="48"/>
        <v>0</v>
      </c>
      <c r="N45" s="149">
        <f t="shared" si="48"/>
        <v>0</v>
      </c>
      <c r="O45" s="149">
        <f t="shared" si="48"/>
        <v>0</v>
      </c>
      <c r="P45" s="149">
        <f t="shared" si="48"/>
        <v>0</v>
      </c>
      <c r="Q45" s="149">
        <f t="shared" si="48"/>
        <v>0</v>
      </c>
      <c r="R45" s="149">
        <f t="shared" si="48"/>
        <v>0</v>
      </c>
      <c r="S45" s="149">
        <f t="shared" si="48"/>
        <v>0</v>
      </c>
      <c r="T45" s="149">
        <f t="shared" si="48"/>
        <v>0</v>
      </c>
      <c r="U45" s="149">
        <f t="shared" si="8"/>
        <v>0</v>
      </c>
    </row>
    <row r="46" spans="1:21" x14ac:dyDescent="0.25">
      <c r="A46" s="1">
        <v>143004551</v>
      </c>
      <c r="B46" t="s">
        <v>178</v>
      </c>
      <c r="C46" s="329">
        <v>43522</v>
      </c>
      <c r="D46" s="149">
        <v>26.5</v>
      </c>
      <c r="E46" s="276">
        <f t="shared" si="4"/>
        <v>44347</v>
      </c>
      <c r="F46" s="276"/>
      <c r="G46" s="149">
        <f t="shared" si="38"/>
        <v>25778.570943396226</v>
      </c>
      <c r="H46" s="149">
        <f>'GTZ Forecast'!P3</f>
        <v>683132.13</v>
      </c>
      <c r="I46" s="149">
        <f t="shared" si="1"/>
        <v>25778.570943396226</v>
      </c>
      <c r="J46" s="149">
        <f t="shared" ref="J46:T54" si="49">IF(J$3&lt;$E46,$G46,0)</f>
        <v>25778.570943396226</v>
      </c>
      <c r="K46" s="149">
        <f t="shared" si="49"/>
        <v>25778.570943396226</v>
      </c>
      <c r="L46" s="149">
        <f t="shared" si="49"/>
        <v>25778.570943396226</v>
      </c>
      <c r="M46" s="149">
        <f t="shared" si="49"/>
        <v>25778.570943396226</v>
      </c>
      <c r="N46" s="149">
        <f t="shared" si="49"/>
        <v>25778.570943396226</v>
      </c>
      <c r="O46" s="149">
        <f t="shared" si="49"/>
        <v>25778.570943396226</v>
      </c>
      <c r="P46" s="149">
        <f t="shared" si="49"/>
        <v>25778.570943396226</v>
      </c>
      <c r="Q46" s="149">
        <f t="shared" si="49"/>
        <v>25778.570943396226</v>
      </c>
      <c r="R46" s="149">
        <f t="shared" si="49"/>
        <v>25778.570943396226</v>
      </c>
      <c r="S46" s="149">
        <f t="shared" si="49"/>
        <v>25778.570943396226</v>
      </c>
      <c r="T46" s="149">
        <f t="shared" si="49"/>
        <v>25778.570943396226</v>
      </c>
      <c r="U46" s="149">
        <f t="shared" si="8"/>
        <v>309342.85132075468</v>
      </c>
    </row>
    <row r="47" spans="1:21" x14ac:dyDescent="0.25">
      <c r="A47" s="1">
        <v>143004663</v>
      </c>
      <c r="B47" t="s">
        <v>173</v>
      </c>
      <c r="C47" s="329">
        <v>43522</v>
      </c>
      <c r="D47" s="149">
        <v>36</v>
      </c>
      <c r="E47" s="276">
        <f t="shared" si="4"/>
        <v>44620</v>
      </c>
      <c r="F47" s="276"/>
      <c r="G47" s="149">
        <f t="shared" si="38"/>
        <v>133593.79416666666</v>
      </c>
      <c r="H47" s="149">
        <f>'GTZ Forecast'!P4</f>
        <v>4809376.59</v>
      </c>
      <c r="I47" s="149">
        <f t="shared" si="1"/>
        <v>133593.79416666666</v>
      </c>
      <c r="J47" s="149">
        <f t="shared" si="49"/>
        <v>133593.79416666666</v>
      </c>
      <c r="K47" s="149">
        <f t="shared" si="49"/>
        <v>133593.79416666666</v>
      </c>
      <c r="L47" s="149">
        <f t="shared" si="49"/>
        <v>133593.79416666666</v>
      </c>
      <c r="M47" s="149">
        <f t="shared" si="49"/>
        <v>133593.79416666666</v>
      </c>
      <c r="N47" s="149">
        <f t="shared" si="49"/>
        <v>133593.79416666666</v>
      </c>
      <c r="O47" s="149">
        <f t="shared" si="49"/>
        <v>133593.79416666666</v>
      </c>
      <c r="P47" s="149">
        <f t="shared" si="49"/>
        <v>133593.79416666666</v>
      </c>
      <c r="Q47" s="149">
        <f t="shared" si="49"/>
        <v>133593.79416666666</v>
      </c>
      <c r="R47" s="149">
        <f t="shared" si="49"/>
        <v>133593.79416666666</v>
      </c>
      <c r="S47" s="149">
        <f t="shared" si="49"/>
        <v>133593.79416666666</v>
      </c>
      <c r="T47" s="149">
        <f t="shared" si="49"/>
        <v>133593.79416666666</v>
      </c>
      <c r="U47" s="149">
        <f t="shared" si="8"/>
        <v>1603125.53</v>
      </c>
    </row>
    <row r="48" spans="1:21" x14ac:dyDescent="0.25">
      <c r="A48" s="1">
        <v>143004787</v>
      </c>
      <c r="B48" t="s">
        <v>202</v>
      </c>
      <c r="C48" s="329">
        <v>43585</v>
      </c>
      <c r="D48" s="149">
        <v>36</v>
      </c>
      <c r="E48" s="276">
        <f t="shared" si="4"/>
        <v>44681</v>
      </c>
      <c r="F48" s="276"/>
      <c r="G48" s="149">
        <f t="shared" si="38"/>
        <v>24055.555555555555</v>
      </c>
      <c r="H48" s="149">
        <f>'GTZ Forecast'!P5</f>
        <v>866000</v>
      </c>
      <c r="I48" s="149">
        <f t="shared" si="1"/>
        <v>24055.555555555555</v>
      </c>
      <c r="J48" s="149">
        <f t="shared" si="49"/>
        <v>24055.555555555555</v>
      </c>
      <c r="K48" s="149">
        <f t="shared" si="49"/>
        <v>24055.555555555555</v>
      </c>
      <c r="L48" s="149">
        <f t="shared" si="49"/>
        <v>24055.555555555555</v>
      </c>
      <c r="M48" s="149">
        <f t="shared" si="49"/>
        <v>24055.555555555555</v>
      </c>
      <c r="N48" s="149">
        <f t="shared" si="49"/>
        <v>24055.555555555555</v>
      </c>
      <c r="O48" s="149">
        <f t="shared" si="49"/>
        <v>24055.555555555555</v>
      </c>
      <c r="P48" s="149">
        <f t="shared" si="49"/>
        <v>24055.555555555555</v>
      </c>
      <c r="Q48" s="149">
        <f t="shared" si="49"/>
        <v>24055.555555555555</v>
      </c>
      <c r="R48" s="149">
        <f t="shared" si="49"/>
        <v>24055.555555555555</v>
      </c>
      <c r="S48" s="149">
        <f t="shared" si="49"/>
        <v>24055.555555555555</v>
      </c>
      <c r="T48" s="149">
        <f t="shared" si="49"/>
        <v>24055.555555555555</v>
      </c>
      <c r="U48" s="149">
        <f t="shared" si="8"/>
        <v>288666.66666666669</v>
      </c>
    </row>
    <row r="49" spans="1:21" x14ac:dyDescent="0.25">
      <c r="A49" s="1">
        <v>143002683</v>
      </c>
      <c r="B49" t="s">
        <v>166</v>
      </c>
      <c r="C49" s="329">
        <v>43552</v>
      </c>
      <c r="D49" s="149">
        <v>36</v>
      </c>
      <c r="E49" s="276">
        <f t="shared" si="4"/>
        <v>44651</v>
      </c>
      <c r="F49" s="276"/>
      <c r="G49" s="149">
        <f t="shared" si="38"/>
        <v>362204.32055555552</v>
      </c>
      <c r="H49" s="149">
        <f>'GTZ Forecast'!P6</f>
        <v>13039355.539999999</v>
      </c>
      <c r="I49" s="149">
        <f t="shared" si="1"/>
        <v>362204.32055555552</v>
      </c>
      <c r="J49" s="149">
        <f t="shared" si="49"/>
        <v>362204.32055555552</v>
      </c>
      <c r="K49" s="149">
        <f t="shared" si="49"/>
        <v>362204.32055555552</v>
      </c>
      <c r="L49" s="149">
        <f t="shared" si="49"/>
        <v>362204.32055555552</v>
      </c>
      <c r="M49" s="149">
        <f t="shared" si="49"/>
        <v>362204.32055555552</v>
      </c>
      <c r="N49" s="149">
        <f t="shared" si="49"/>
        <v>362204.32055555552</v>
      </c>
      <c r="O49" s="149">
        <f t="shared" si="49"/>
        <v>362204.32055555552</v>
      </c>
      <c r="P49" s="149">
        <f t="shared" si="49"/>
        <v>362204.32055555552</v>
      </c>
      <c r="Q49" s="149">
        <f t="shared" si="49"/>
        <v>362204.32055555552</v>
      </c>
      <c r="R49" s="149">
        <f t="shared" si="49"/>
        <v>362204.32055555552</v>
      </c>
      <c r="S49" s="149">
        <f t="shared" si="49"/>
        <v>362204.32055555552</v>
      </c>
      <c r="T49" s="149">
        <f t="shared" si="49"/>
        <v>362204.32055555552</v>
      </c>
      <c r="U49" s="149">
        <f t="shared" si="8"/>
        <v>4346451.8466666667</v>
      </c>
    </row>
    <row r="50" spans="1:21" x14ac:dyDescent="0.25">
      <c r="A50" s="1">
        <v>143004552</v>
      </c>
      <c r="B50" t="s">
        <v>163</v>
      </c>
      <c r="C50" s="329">
        <v>43500</v>
      </c>
      <c r="D50" s="149">
        <v>60</v>
      </c>
      <c r="E50" s="276">
        <f t="shared" si="4"/>
        <v>45322</v>
      </c>
      <c r="F50" s="276"/>
      <c r="G50" s="149">
        <f t="shared" si="38"/>
        <v>1322.5325</v>
      </c>
      <c r="H50" s="149">
        <f>'GTZ Forecast'!P7</f>
        <v>79351.95</v>
      </c>
      <c r="I50" s="149">
        <f t="shared" si="1"/>
        <v>1322.5325</v>
      </c>
      <c r="J50" s="149">
        <f t="shared" si="49"/>
        <v>1322.5325</v>
      </c>
      <c r="K50" s="149">
        <f t="shared" si="49"/>
        <v>1322.5325</v>
      </c>
      <c r="L50" s="149">
        <f t="shared" si="49"/>
        <v>1322.5325</v>
      </c>
      <c r="M50" s="149">
        <f t="shared" si="49"/>
        <v>1322.5325</v>
      </c>
      <c r="N50" s="149">
        <f t="shared" si="49"/>
        <v>1322.5325</v>
      </c>
      <c r="O50" s="149">
        <f t="shared" si="49"/>
        <v>1322.5325</v>
      </c>
      <c r="P50" s="149">
        <f t="shared" si="49"/>
        <v>1322.5325</v>
      </c>
      <c r="Q50" s="149">
        <f t="shared" si="49"/>
        <v>1322.5325</v>
      </c>
      <c r="R50" s="149">
        <f t="shared" si="49"/>
        <v>1322.5325</v>
      </c>
      <c r="S50" s="149">
        <f t="shared" si="49"/>
        <v>1322.5325</v>
      </c>
      <c r="T50" s="149">
        <f t="shared" si="49"/>
        <v>1322.5325</v>
      </c>
      <c r="U50" s="149">
        <f t="shared" si="8"/>
        <v>15870.389999999998</v>
      </c>
    </row>
    <row r="51" spans="1:21" x14ac:dyDescent="0.25">
      <c r="A51" s="1">
        <v>143004584</v>
      </c>
      <c r="B51" t="s">
        <v>160</v>
      </c>
      <c r="C51" s="329">
        <v>43500</v>
      </c>
      <c r="D51" s="149">
        <v>122.95081967213113</v>
      </c>
      <c r="E51" s="276">
        <f t="shared" si="4"/>
        <v>47208</v>
      </c>
      <c r="F51" s="276"/>
      <c r="G51" s="149">
        <f t="shared" si="38"/>
        <v>95524.75137066668</v>
      </c>
      <c r="H51" s="149">
        <f>'GTZ Forecast'!P8</f>
        <v>11744846.48</v>
      </c>
      <c r="I51" s="149">
        <f t="shared" si="1"/>
        <v>95524.75137066668</v>
      </c>
      <c r="J51" s="149">
        <f t="shared" si="49"/>
        <v>95524.75137066668</v>
      </c>
      <c r="K51" s="149">
        <f t="shared" si="49"/>
        <v>95524.75137066668</v>
      </c>
      <c r="L51" s="149">
        <f t="shared" si="49"/>
        <v>95524.75137066668</v>
      </c>
      <c r="M51" s="149">
        <f t="shared" si="49"/>
        <v>95524.75137066668</v>
      </c>
      <c r="N51" s="149">
        <f t="shared" si="49"/>
        <v>95524.75137066668</v>
      </c>
      <c r="O51" s="149">
        <f t="shared" si="49"/>
        <v>95524.75137066668</v>
      </c>
      <c r="P51" s="149">
        <f t="shared" si="49"/>
        <v>95524.75137066668</v>
      </c>
      <c r="Q51" s="149">
        <f t="shared" si="49"/>
        <v>95524.75137066668</v>
      </c>
      <c r="R51" s="149">
        <f t="shared" si="49"/>
        <v>95524.75137066668</v>
      </c>
      <c r="S51" s="149">
        <f t="shared" si="49"/>
        <v>95524.75137066668</v>
      </c>
      <c r="T51" s="149">
        <f t="shared" si="49"/>
        <v>95524.75137066668</v>
      </c>
      <c r="U51" s="149">
        <f t="shared" si="8"/>
        <v>1146297.0164480002</v>
      </c>
    </row>
    <row r="52" spans="1:21" x14ac:dyDescent="0.25">
      <c r="A52" s="1">
        <v>143004241</v>
      </c>
      <c r="B52" t="s">
        <v>152</v>
      </c>
      <c r="C52" s="329">
        <v>43646</v>
      </c>
      <c r="D52" s="149">
        <v>120</v>
      </c>
      <c r="E52" s="276">
        <f t="shared" si="4"/>
        <v>47269</v>
      </c>
      <c r="F52" s="276"/>
      <c r="G52" s="149">
        <f t="shared" si="38"/>
        <v>6858.333333333333</v>
      </c>
      <c r="H52" s="149">
        <f>'GTZ Forecast'!P9</f>
        <v>823000</v>
      </c>
      <c r="I52" s="149"/>
      <c r="J52" s="149">
        <f t="shared" si="49"/>
        <v>6858.333333333333</v>
      </c>
      <c r="K52" s="149">
        <f t="shared" si="49"/>
        <v>6858.333333333333</v>
      </c>
      <c r="L52" s="149">
        <f t="shared" si="49"/>
        <v>6858.333333333333</v>
      </c>
      <c r="M52" s="149">
        <f t="shared" si="49"/>
        <v>6858.333333333333</v>
      </c>
      <c r="N52" s="149">
        <f t="shared" si="49"/>
        <v>6858.333333333333</v>
      </c>
      <c r="O52" s="149">
        <f t="shared" si="49"/>
        <v>6858.333333333333</v>
      </c>
      <c r="P52" s="149">
        <f t="shared" si="49"/>
        <v>6858.333333333333</v>
      </c>
      <c r="Q52" s="149">
        <f t="shared" si="49"/>
        <v>6858.333333333333</v>
      </c>
      <c r="R52" s="149">
        <f t="shared" si="49"/>
        <v>6858.333333333333</v>
      </c>
      <c r="S52" s="149">
        <f t="shared" si="49"/>
        <v>6858.333333333333</v>
      </c>
      <c r="T52" s="149">
        <f t="shared" si="49"/>
        <v>6858.333333333333</v>
      </c>
      <c r="U52" s="149">
        <f t="shared" si="8"/>
        <v>75441.666666666672</v>
      </c>
    </row>
    <row r="53" spans="1:21" x14ac:dyDescent="0.25">
      <c r="A53" s="1">
        <v>143004079</v>
      </c>
      <c r="B53" t="s">
        <v>200</v>
      </c>
      <c r="C53" s="329">
        <v>43515</v>
      </c>
      <c r="D53" s="149">
        <v>36</v>
      </c>
      <c r="E53" s="276">
        <f t="shared" si="4"/>
        <v>44620</v>
      </c>
      <c r="F53" s="276"/>
      <c r="G53" s="149">
        <f t="shared" si="38"/>
        <v>2461.5291666666667</v>
      </c>
      <c r="H53" s="149">
        <f>'GTZ Forecast'!P10</f>
        <v>88615.05</v>
      </c>
      <c r="I53" s="149">
        <f>IF(I$3&lt;$E53,$G53,0)</f>
        <v>2461.5291666666667</v>
      </c>
      <c r="J53" s="149">
        <f t="shared" si="49"/>
        <v>2461.5291666666667</v>
      </c>
      <c r="K53" s="149">
        <f t="shared" si="49"/>
        <v>2461.5291666666667</v>
      </c>
      <c r="L53" s="149">
        <f t="shared" si="49"/>
        <v>2461.5291666666667</v>
      </c>
      <c r="M53" s="149">
        <f t="shared" si="49"/>
        <v>2461.5291666666667</v>
      </c>
      <c r="N53" s="149">
        <f t="shared" si="49"/>
        <v>2461.5291666666667</v>
      </c>
      <c r="O53" s="149">
        <f t="shared" si="49"/>
        <v>2461.5291666666667</v>
      </c>
      <c r="P53" s="149">
        <f t="shared" si="49"/>
        <v>2461.5291666666667</v>
      </c>
      <c r="Q53" s="149">
        <f t="shared" si="49"/>
        <v>2461.5291666666667</v>
      </c>
      <c r="R53" s="149">
        <f t="shared" si="49"/>
        <v>2461.5291666666667</v>
      </c>
      <c r="S53" s="149">
        <f t="shared" si="49"/>
        <v>2461.5291666666667</v>
      </c>
      <c r="T53" s="149">
        <f t="shared" si="49"/>
        <v>2461.5291666666667</v>
      </c>
      <c r="U53" s="149">
        <f t="shared" si="8"/>
        <v>29538.350000000002</v>
      </c>
    </row>
    <row r="54" spans="1:21" x14ac:dyDescent="0.25">
      <c r="A54" s="1">
        <v>143004080</v>
      </c>
      <c r="B54" t="s">
        <v>199</v>
      </c>
      <c r="C54" s="329">
        <v>43515</v>
      </c>
      <c r="D54" s="149">
        <v>36</v>
      </c>
      <c r="E54" s="276">
        <f t="shared" si="4"/>
        <v>44620</v>
      </c>
      <c r="F54" s="276"/>
      <c r="G54" s="149">
        <f t="shared" si="38"/>
        <v>9039.8624999999993</v>
      </c>
      <c r="H54" s="149">
        <f>'GTZ Forecast'!P11</f>
        <v>325435.05</v>
      </c>
      <c r="I54" s="149">
        <f>IF(I$3&lt;$E54,$G54,0)</f>
        <v>9039.8624999999993</v>
      </c>
      <c r="J54" s="149">
        <f t="shared" si="49"/>
        <v>9039.8624999999993</v>
      </c>
      <c r="K54" s="149">
        <f t="shared" si="49"/>
        <v>9039.8624999999993</v>
      </c>
      <c r="L54" s="149">
        <f t="shared" si="49"/>
        <v>9039.8624999999993</v>
      </c>
      <c r="M54" s="149">
        <f t="shared" si="49"/>
        <v>9039.8624999999993</v>
      </c>
      <c r="N54" s="149">
        <f t="shared" si="49"/>
        <v>9039.8624999999993</v>
      </c>
      <c r="O54" s="149">
        <f t="shared" si="49"/>
        <v>9039.8624999999993</v>
      </c>
      <c r="P54" s="149">
        <f t="shared" si="49"/>
        <v>9039.8624999999993</v>
      </c>
      <c r="Q54" s="149">
        <f t="shared" si="49"/>
        <v>9039.8624999999993</v>
      </c>
      <c r="R54" s="149">
        <f t="shared" si="49"/>
        <v>9039.8624999999993</v>
      </c>
      <c r="S54" s="149">
        <f t="shared" si="49"/>
        <v>9039.8624999999993</v>
      </c>
      <c r="T54" s="149">
        <f t="shared" si="49"/>
        <v>9039.8624999999993</v>
      </c>
      <c r="U54" s="149">
        <f t="shared" si="8"/>
        <v>108478.35000000002</v>
      </c>
    </row>
    <row r="55" spans="1:21" ht="15.75" thickBot="1" x14ac:dyDescent="0.3">
      <c r="H55" s="262">
        <f>SUM(H4:H54)</f>
        <v>165723995.64999995</v>
      </c>
      <c r="I55" s="262">
        <f>SUM(I4:I54)</f>
        <v>2539710.7381798397</v>
      </c>
      <c r="J55" s="262">
        <f t="shared" ref="J55:U55" si="50">SUM(J4:J54)</f>
        <v>2546569.0715131732</v>
      </c>
      <c r="K55" s="262">
        <f t="shared" si="50"/>
        <v>2546569.0715131732</v>
      </c>
      <c r="L55" s="262">
        <f t="shared" si="50"/>
        <v>2546569.0715131732</v>
      </c>
      <c r="M55" s="262">
        <f t="shared" si="50"/>
        <v>2546569.0715131732</v>
      </c>
      <c r="N55" s="262">
        <f t="shared" si="50"/>
        <v>2546569.0715131732</v>
      </c>
      <c r="O55" s="262">
        <f t="shared" si="50"/>
        <v>2546569.0715131732</v>
      </c>
      <c r="P55" s="262">
        <f t="shared" si="50"/>
        <v>2546569.0715131732</v>
      </c>
      <c r="Q55" s="262">
        <f t="shared" si="50"/>
        <v>2546569.0715131732</v>
      </c>
      <c r="R55" s="262">
        <f t="shared" si="50"/>
        <v>2546569.0715131732</v>
      </c>
      <c r="S55" s="262">
        <f t="shared" si="50"/>
        <v>2546569.0715131732</v>
      </c>
      <c r="T55" s="262">
        <f t="shared" si="50"/>
        <v>2546569.0715131732</v>
      </c>
      <c r="U55" s="262">
        <f t="shared" si="50"/>
        <v>30551970.524824746</v>
      </c>
    </row>
    <row r="56" spans="1:21" ht="15.75" thickTop="1" x14ac:dyDescent="0.25">
      <c r="A56" s="331" t="s">
        <v>267</v>
      </c>
      <c r="B56" t="s">
        <v>274</v>
      </c>
    </row>
    <row r="57" spans="1:21" x14ac:dyDescent="0.25">
      <c r="A57" s="331" t="s">
        <v>268</v>
      </c>
      <c r="B57" t="s">
        <v>275</v>
      </c>
      <c r="G57" s="149"/>
    </row>
    <row r="58" spans="1:21" x14ac:dyDescent="0.25">
      <c r="A58" s="331" t="s">
        <v>269</v>
      </c>
      <c r="B58" t="s">
        <v>276</v>
      </c>
      <c r="G58" s="149"/>
    </row>
    <row r="59" spans="1:21" x14ac:dyDescent="0.25">
      <c r="A59" s="331" t="s">
        <v>270</v>
      </c>
      <c r="B59" t="s">
        <v>277</v>
      </c>
      <c r="G59" s="149"/>
    </row>
    <row r="60" spans="1:21" x14ac:dyDescent="0.25">
      <c r="A60" s="331" t="s">
        <v>271</v>
      </c>
      <c r="B60" t="s">
        <v>278</v>
      </c>
      <c r="G60" s="149"/>
    </row>
    <row r="61" spans="1:21" x14ac:dyDescent="0.25">
      <c r="A61" s="331" t="s">
        <v>272</v>
      </c>
      <c r="B61" t="s">
        <v>279</v>
      </c>
      <c r="G61" s="149"/>
    </row>
    <row r="62" spans="1:21" x14ac:dyDescent="0.25">
      <c r="A62" s="331" t="s">
        <v>273</v>
      </c>
      <c r="B62" t="s">
        <v>280</v>
      </c>
      <c r="G62" s="149"/>
    </row>
    <row r="63" spans="1:21" x14ac:dyDescent="0.25">
      <c r="G63" s="149"/>
    </row>
    <row r="64" spans="1:21" x14ac:dyDescent="0.25">
      <c r="G64" s="149"/>
    </row>
    <row r="65" spans="7:7" x14ac:dyDescent="0.25">
      <c r="G65" s="149"/>
    </row>
  </sheetData>
  <autoFilter ref="A3:Y3"/>
  <pageMargins left="0" right="0" top="0.5" bottom="0.25" header="0.3" footer="0.3"/>
  <pageSetup scale="45" fitToWidth="0" fitToHeight="0" orientation="landscape" r:id="rId1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zoomScaleNormal="100" workbookViewId="0">
      <selection activeCell="B23" sqref="B23"/>
    </sheetView>
  </sheetViews>
  <sheetFormatPr defaultRowHeight="15" x14ac:dyDescent="0.25"/>
  <cols>
    <col min="1" max="1" width="10" bestFit="1" customWidth="1"/>
    <col min="2" max="2" width="41.5703125" bestFit="1" customWidth="1"/>
    <col min="3" max="3" width="19" bestFit="1" customWidth="1"/>
    <col min="4" max="4" width="12.42578125" customWidth="1"/>
    <col min="5" max="5" width="15.28515625" bestFit="1" customWidth="1"/>
    <col min="6" max="7" width="15" customWidth="1"/>
    <col min="8" max="8" width="16.140625" customWidth="1"/>
    <col min="9" max="9" width="19.42578125" customWidth="1"/>
  </cols>
  <sheetData>
    <row r="1" spans="1:9" ht="30" x14ac:dyDescent="0.25">
      <c r="E1" s="339" t="s">
        <v>282</v>
      </c>
      <c r="F1" s="339" t="s">
        <v>282</v>
      </c>
      <c r="G1" s="338" t="s">
        <v>281</v>
      </c>
      <c r="H1" s="338" t="s">
        <v>281</v>
      </c>
      <c r="I1" s="338" t="s">
        <v>281</v>
      </c>
    </row>
    <row r="2" spans="1:9" x14ac:dyDescent="0.25">
      <c r="D2" s="246" t="s">
        <v>193</v>
      </c>
      <c r="E2" s="274" t="s">
        <v>192</v>
      </c>
      <c r="F2" s="273"/>
      <c r="G2" s="273"/>
      <c r="H2" s="273"/>
      <c r="I2" s="272"/>
    </row>
    <row r="3" spans="1:9" x14ac:dyDescent="0.25">
      <c r="A3" s="337" t="s">
        <v>100</v>
      </c>
      <c r="B3" s="337" t="s">
        <v>187</v>
      </c>
      <c r="C3" s="337" t="s">
        <v>184</v>
      </c>
      <c r="D3" s="337" t="s">
        <v>183</v>
      </c>
      <c r="E3" s="336">
        <v>43524</v>
      </c>
      <c r="F3" s="336">
        <v>43555</v>
      </c>
      <c r="G3" s="336">
        <v>43585</v>
      </c>
      <c r="H3" s="336">
        <v>43616</v>
      </c>
      <c r="I3" s="269">
        <v>43646</v>
      </c>
    </row>
    <row r="4" spans="1:9" x14ac:dyDescent="0.25">
      <c r="A4" s="92">
        <v>143004551</v>
      </c>
      <c r="B4" s="90" t="s">
        <v>178</v>
      </c>
      <c r="C4" s="90" t="s">
        <v>171</v>
      </c>
      <c r="D4" s="265">
        <f>1/26.5*12</f>
        <v>0.45283018867924529</v>
      </c>
      <c r="E4" s="335">
        <v>708129.5</v>
      </c>
      <c r="F4" s="335">
        <v>683132.13</v>
      </c>
      <c r="G4" s="335">
        <v>683132.13</v>
      </c>
      <c r="H4" s="335">
        <v>683132.13</v>
      </c>
      <c r="I4" s="335">
        <v>683132.13</v>
      </c>
    </row>
    <row r="5" spans="1:9" x14ac:dyDescent="0.25">
      <c r="A5" s="268">
        <v>143004663</v>
      </c>
      <c r="B5" s="267" t="s">
        <v>173</v>
      </c>
      <c r="C5" s="267" t="s">
        <v>171</v>
      </c>
      <c r="D5" s="265">
        <f>(1/3)</f>
        <v>0.33333333333333331</v>
      </c>
      <c r="E5" s="334">
        <v>4335155.45</v>
      </c>
      <c r="F5" s="334">
        <v>4809376.59</v>
      </c>
      <c r="G5" s="334">
        <v>4809376.59</v>
      </c>
      <c r="H5" s="334">
        <v>4809376.59</v>
      </c>
      <c r="I5" s="334">
        <v>4809376.59</v>
      </c>
    </row>
    <row r="6" spans="1:9" x14ac:dyDescent="0.25">
      <c r="A6" s="268">
        <v>143004787</v>
      </c>
      <c r="B6" s="267" t="s">
        <v>202</v>
      </c>
      <c r="C6" s="267" t="s">
        <v>201</v>
      </c>
      <c r="D6" s="265">
        <f>(1/3)</f>
        <v>0.33333333333333331</v>
      </c>
      <c r="E6" s="334"/>
      <c r="F6" s="334"/>
      <c r="G6" s="334">
        <v>0</v>
      </c>
      <c r="H6" s="334">
        <v>0</v>
      </c>
      <c r="I6" s="334">
        <v>866000</v>
      </c>
    </row>
    <row r="7" spans="1:9" x14ac:dyDescent="0.25">
      <c r="A7" s="268">
        <v>143002683</v>
      </c>
      <c r="B7" s="267" t="s">
        <v>166</v>
      </c>
      <c r="C7" s="267" t="s">
        <v>164</v>
      </c>
      <c r="D7" s="265">
        <f>(1/3)</f>
        <v>0.33333333333333331</v>
      </c>
      <c r="E7" s="334"/>
      <c r="F7" s="334">
        <v>13039355</v>
      </c>
      <c r="G7" s="334">
        <v>13039355.539999999</v>
      </c>
      <c r="H7" s="334">
        <v>13039355.539999999</v>
      </c>
      <c r="I7" s="334">
        <v>13039355.539999999</v>
      </c>
    </row>
    <row r="8" spans="1:9" x14ac:dyDescent="0.25">
      <c r="A8" s="268">
        <v>143004552</v>
      </c>
      <c r="B8" s="267" t="s">
        <v>163</v>
      </c>
      <c r="C8" s="267" t="s">
        <v>157</v>
      </c>
      <c r="D8" s="265">
        <f>1/5</f>
        <v>0.2</v>
      </c>
      <c r="E8" s="334">
        <v>67609.22</v>
      </c>
      <c r="F8" s="334">
        <v>79351.95</v>
      </c>
      <c r="G8" s="334">
        <v>79351.95</v>
      </c>
      <c r="H8" s="334">
        <v>79351.95</v>
      </c>
      <c r="I8" s="334">
        <v>79351.95</v>
      </c>
    </row>
    <row r="9" spans="1:9" x14ac:dyDescent="0.25">
      <c r="A9" s="268">
        <v>143004584</v>
      </c>
      <c r="B9" s="267" t="s">
        <v>160</v>
      </c>
      <c r="C9" s="267" t="s">
        <v>157</v>
      </c>
      <c r="D9" s="265">
        <v>9.7600000000000006E-2</v>
      </c>
      <c r="E9" s="334">
        <v>10407100.890000001</v>
      </c>
      <c r="F9" s="334">
        <v>11744846.48</v>
      </c>
      <c r="G9" s="334">
        <v>11744846.48</v>
      </c>
      <c r="H9" s="334">
        <v>11744846.48</v>
      </c>
      <c r="I9" s="334">
        <v>11744846.48</v>
      </c>
    </row>
    <row r="10" spans="1:9" x14ac:dyDescent="0.25">
      <c r="A10" s="268">
        <v>143004241</v>
      </c>
      <c r="B10" s="267" t="s">
        <v>152</v>
      </c>
      <c r="C10" s="267" t="s">
        <v>149</v>
      </c>
      <c r="D10" s="265">
        <f>1/10</f>
        <v>0.1</v>
      </c>
      <c r="E10" s="334"/>
      <c r="F10" s="334"/>
      <c r="G10" s="334">
        <v>0</v>
      </c>
      <c r="H10" s="334">
        <v>0</v>
      </c>
      <c r="I10" s="334">
        <v>823000</v>
      </c>
    </row>
    <row r="11" spans="1:9" x14ac:dyDescent="0.25">
      <c r="A11" s="268">
        <v>143004079</v>
      </c>
      <c r="B11" s="267" t="s">
        <v>200</v>
      </c>
      <c r="C11" s="267" t="s">
        <v>198</v>
      </c>
      <c r="D11" s="265">
        <f>(1/3)</f>
        <v>0.33333333333333331</v>
      </c>
      <c r="E11" s="334">
        <v>88615.05</v>
      </c>
      <c r="F11" s="334">
        <v>88615.05</v>
      </c>
      <c r="G11" s="334">
        <v>88615.05</v>
      </c>
      <c r="H11" s="334">
        <v>88615.05</v>
      </c>
      <c r="I11" s="334">
        <v>88615.05</v>
      </c>
    </row>
    <row r="12" spans="1:9" x14ac:dyDescent="0.25">
      <c r="A12" s="263">
        <v>143004080</v>
      </c>
      <c r="B12" s="263" t="s">
        <v>199</v>
      </c>
      <c r="C12" s="90" t="s">
        <v>198</v>
      </c>
      <c r="D12" s="265">
        <f>(1/3)</f>
        <v>0.33333333333333331</v>
      </c>
      <c r="E12" s="334">
        <v>305968.12</v>
      </c>
      <c r="F12" s="334">
        <v>325435.05</v>
      </c>
      <c r="G12" s="334">
        <v>325435.05</v>
      </c>
      <c r="H12" s="334">
        <v>325435.05</v>
      </c>
      <c r="I12" s="334">
        <v>325435.05</v>
      </c>
    </row>
    <row r="13" spans="1:9" ht="15.75" thickBot="1" x14ac:dyDescent="0.3">
      <c r="E13" s="333">
        <f>SUM(E4:E12)</f>
        <v>15912578.23</v>
      </c>
      <c r="F13" s="333">
        <f>SUM(F4:F12)</f>
        <v>30770112.25</v>
      </c>
      <c r="G13" s="333">
        <f>SUM(G4:G12)</f>
        <v>30770112.789999999</v>
      </c>
      <c r="H13" s="333">
        <f>SUM(H4:H12)</f>
        <v>30770112.789999999</v>
      </c>
      <c r="I13" s="333">
        <f>SUM(I4:I12)</f>
        <v>32459112.789999999</v>
      </c>
    </row>
    <row r="14" spans="1:9" ht="15.75" thickTop="1" x14ac:dyDescent="0.25"/>
    <row r="19" spans="6:9" x14ac:dyDescent="0.25">
      <c r="F19" s="332"/>
      <c r="G19" s="332"/>
      <c r="H19" s="332"/>
      <c r="I19" s="332"/>
    </row>
  </sheetData>
  <pageMargins left="0.7" right="0.7" top="0.75" bottom="0.75" header="0.3" footer="0.3"/>
  <pageSetup scale="74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5"/>
  <sheetViews>
    <sheetView zoomScale="85" zoomScaleNormal="85" workbookViewId="0">
      <pane xSplit="6" ySplit="2" topLeftCell="G3" activePane="bottomRight" state="frozen"/>
      <selection pane="topRight" activeCell="G1" sqref="G1"/>
      <selection pane="bottomLeft" activeCell="A2" sqref="A2"/>
      <selection pane="bottomRight" activeCell="M12" sqref="M12"/>
    </sheetView>
  </sheetViews>
  <sheetFormatPr defaultRowHeight="15" outlineLevelCol="1" x14ac:dyDescent="0.25"/>
  <cols>
    <col min="1" max="1" width="12.85546875" hidden="1" customWidth="1" outlineLevel="1"/>
    <col min="2" max="2" width="36.140625" hidden="1" customWidth="1" outlineLevel="1"/>
    <col min="3" max="3" width="15.5703125" hidden="1" customWidth="1" outlineLevel="1"/>
    <col min="4" max="4" width="35.7109375" hidden="1" customWidth="1" outlineLevel="1"/>
    <col min="5" max="5" width="10" bestFit="1" customWidth="1" collapsed="1"/>
    <col min="6" max="6" width="41.5703125" bestFit="1" customWidth="1"/>
    <col min="7" max="7" width="36.42578125" hidden="1" customWidth="1" outlineLevel="1"/>
    <col min="8" max="8" width="16.140625" customWidth="1" collapsed="1"/>
    <col min="9" max="9" width="19" customWidth="1"/>
    <col min="10" max="10" width="12.42578125" customWidth="1"/>
    <col min="11" max="11" width="14.28515625" bestFit="1" customWidth="1"/>
    <col min="12" max="16" width="15.28515625" bestFit="1" customWidth="1"/>
    <col min="17" max="17" width="9.85546875" bestFit="1" customWidth="1"/>
    <col min="18" max="18" width="12.5703125" bestFit="1" customWidth="1"/>
    <col min="19" max="19" width="14.28515625" bestFit="1" customWidth="1"/>
    <col min="20" max="22" width="12.5703125" bestFit="1" customWidth="1"/>
    <col min="23" max="23" width="9.85546875" bestFit="1" customWidth="1"/>
    <col min="24" max="25" width="13.42578125" bestFit="1" customWidth="1"/>
    <col min="26" max="28" width="15" bestFit="1" customWidth="1"/>
  </cols>
  <sheetData>
    <row r="1" spans="1:28" x14ac:dyDescent="0.25">
      <c r="J1" s="246" t="s">
        <v>193</v>
      </c>
      <c r="K1" s="274" t="s">
        <v>192</v>
      </c>
      <c r="L1" s="273"/>
      <c r="M1" s="273"/>
      <c r="N1" s="273"/>
      <c r="O1" s="273"/>
      <c r="P1" s="272"/>
      <c r="Q1" s="274" t="s">
        <v>21</v>
      </c>
      <c r="R1" s="273"/>
      <c r="S1" s="273"/>
      <c r="T1" s="273"/>
      <c r="U1" s="273"/>
      <c r="V1" s="272"/>
      <c r="W1" s="274" t="s">
        <v>22</v>
      </c>
      <c r="X1" s="273"/>
      <c r="Y1" s="273"/>
      <c r="Z1" s="273"/>
      <c r="AA1" s="273"/>
      <c r="AB1" s="272"/>
    </row>
    <row r="2" spans="1:28" x14ac:dyDescent="0.25">
      <c r="A2" s="271" t="s">
        <v>191</v>
      </c>
      <c r="B2" s="271" t="s">
        <v>190</v>
      </c>
      <c r="C2" s="271" t="s">
        <v>189</v>
      </c>
      <c r="D2" s="271" t="s">
        <v>188</v>
      </c>
      <c r="E2" s="271" t="s">
        <v>100</v>
      </c>
      <c r="F2" s="271" t="s">
        <v>187</v>
      </c>
      <c r="G2" s="271" t="s">
        <v>186</v>
      </c>
      <c r="H2" s="271" t="s">
        <v>185</v>
      </c>
      <c r="I2" s="271" t="s">
        <v>184</v>
      </c>
      <c r="J2" s="271" t="s">
        <v>183</v>
      </c>
      <c r="K2" s="270">
        <v>43496</v>
      </c>
      <c r="L2" s="245">
        <v>43524</v>
      </c>
      <c r="M2" s="245">
        <v>43555</v>
      </c>
      <c r="N2" s="245">
        <v>43585</v>
      </c>
      <c r="O2" s="245">
        <v>43616</v>
      </c>
      <c r="P2" s="269">
        <v>43646</v>
      </c>
      <c r="Q2" s="270">
        <v>43496</v>
      </c>
      <c r="R2" s="245">
        <v>43524</v>
      </c>
      <c r="S2" s="245">
        <v>43555</v>
      </c>
      <c r="T2" s="245">
        <v>43585</v>
      </c>
      <c r="U2" s="245">
        <v>43616</v>
      </c>
      <c r="V2" s="269">
        <v>43646</v>
      </c>
      <c r="W2" s="270">
        <v>43496</v>
      </c>
      <c r="X2" s="245">
        <v>43524</v>
      </c>
      <c r="Y2" s="245">
        <v>43555</v>
      </c>
      <c r="Z2" s="245">
        <v>43585</v>
      </c>
      <c r="AA2" s="245">
        <v>43616</v>
      </c>
      <c r="AB2" s="269">
        <v>43646</v>
      </c>
    </row>
    <row r="3" spans="1:28" s="263" customFormat="1" x14ac:dyDescent="0.25">
      <c r="A3" s="90" t="s">
        <v>182</v>
      </c>
      <c r="B3" s="90" t="s">
        <v>181</v>
      </c>
      <c r="C3" s="90" t="s">
        <v>180</v>
      </c>
      <c r="D3" s="90" t="s">
        <v>179</v>
      </c>
      <c r="E3" s="92">
        <v>143004551</v>
      </c>
      <c r="F3" s="90" t="s">
        <v>178</v>
      </c>
      <c r="G3" s="90"/>
      <c r="H3" s="90" t="s">
        <v>158</v>
      </c>
      <c r="I3" s="90" t="s">
        <v>171</v>
      </c>
      <c r="J3" s="265">
        <f>1/26.5*12</f>
        <v>0.45283018867924529</v>
      </c>
      <c r="K3" s="264">
        <v>0</v>
      </c>
      <c r="L3" s="264">
        <v>708129.5</v>
      </c>
      <c r="M3" s="264">
        <v>683132.13</v>
      </c>
      <c r="N3" s="264">
        <f t="shared" ref="N3:P4" si="0">M3</f>
        <v>683132.13</v>
      </c>
      <c r="O3" s="264">
        <f t="shared" si="0"/>
        <v>683132.13</v>
      </c>
      <c r="P3" s="264">
        <f t="shared" si="0"/>
        <v>683132.13</v>
      </c>
      <c r="Q3" s="266">
        <f t="shared" ref="Q3:Q11" si="1">K3*$J3/12</f>
        <v>0</v>
      </c>
      <c r="R3" s="266">
        <f t="shared" ref="R3:R11" si="2">L3*$J3/12</f>
        <v>26721.867924528302</v>
      </c>
      <c r="S3" s="266">
        <f t="shared" ref="S3:S11" si="3">M3*$J3/12</f>
        <v>25778.570943396229</v>
      </c>
      <c r="T3" s="266">
        <f t="shared" ref="T3:T11" si="4">N3*$J3/12</f>
        <v>25778.570943396229</v>
      </c>
      <c r="U3" s="266">
        <f t="shared" ref="U3:U11" si="5">O3*$J3/12</f>
        <v>25778.570943396229</v>
      </c>
      <c r="V3" s="266">
        <f t="shared" ref="V3:V11" si="6">P3*$J3/12</f>
        <v>25778.570943396229</v>
      </c>
      <c r="W3" s="266">
        <f>-SUM($Q3:Q3)</f>
        <v>0</v>
      </c>
      <c r="X3" s="266">
        <f>-SUM($Q3:R3)</f>
        <v>-26721.867924528302</v>
      </c>
      <c r="Y3" s="266">
        <f>-SUM($Q3:S3)</f>
        <v>-52500.438867924531</v>
      </c>
      <c r="Z3" s="266">
        <f>-SUM($Q3:T3)</f>
        <v>-78279.009811320764</v>
      </c>
      <c r="AA3" s="266">
        <f>-SUM($Q3:U3)</f>
        <v>-104057.580754717</v>
      </c>
      <c r="AB3" s="266">
        <f>-SUM($Q3:V3)</f>
        <v>-129836.15169811323</v>
      </c>
    </row>
    <row r="4" spans="1:28" x14ac:dyDescent="0.25">
      <c r="A4" s="267" t="s">
        <v>177</v>
      </c>
      <c r="B4" s="267" t="s">
        <v>176</v>
      </c>
      <c r="C4" s="267" t="s">
        <v>175</v>
      </c>
      <c r="D4" s="267" t="s">
        <v>174</v>
      </c>
      <c r="E4" s="268">
        <v>143004663</v>
      </c>
      <c r="F4" s="267" t="s">
        <v>173</v>
      </c>
      <c r="G4" s="267" t="s">
        <v>172</v>
      </c>
      <c r="H4" s="267" t="s">
        <v>158</v>
      </c>
      <c r="I4" s="267" t="s">
        <v>171</v>
      </c>
      <c r="J4" s="265">
        <f>(1/3)</f>
        <v>0.33333333333333331</v>
      </c>
      <c r="K4" s="266">
        <v>0</v>
      </c>
      <c r="L4" s="266">
        <v>4335155.45</v>
      </c>
      <c r="M4" s="266">
        <v>4809376.59</v>
      </c>
      <c r="N4" s="266">
        <f t="shared" si="0"/>
        <v>4809376.59</v>
      </c>
      <c r="O4" s="266">
        <f t="shared" si="0"/>
        <v>4809376.59</v>
      </c>
      <c r="P4" s="266">
        <f t="shared" si="0"/>
        <v>4809376.59</v>
      </c>
      <c r="Q4" s="266">
        <f t="shared" si="1"/>
        <v>0</v>
      </c>
      <c r="R4" s="266">
        <f t="shared" si="2"/>
        <v>120420.98472222222</v>
      </c>
      <c r="S4" s="266">
        <f t="shared" si="3"/>
        <v>133593.79416666666</v>
      </c>
      <c r="T4" s="266">
        <f t="shared" si="4"/>
        <v>133593.79416666666</v>
      </c>
      <c r="U4" s="266">
        <f t="shared" si="5"/>
        <v>133593.79416666666</v>
      </c>
      <c r="V4" s="266">
        <f t="shared" si="6"/>
        <v>133593.79416666666</v>
      </c>
      <c r="W4" s="266">
        <f>-SUM($Q4:Q4)</f>
        <v>0</v>
      </c>
      <c r="X4" s="266">
        <f>-SUM($Q4:R4)</f>
        <v>-120420.98472222222</v>
      </c>
      <c r="Y4" s="266">
        <f>-SUM($Q4:S4)</f>
        <v>-254014.77888888889</v>
      </c>
      <c r="Z4" s="266">
        <f>-SUM($Q4:T4)</f>
        <v>-387608.57305555558</v>
      </c>
      <c r="AA4" s="266">
        <f>-SUM($Q4:U4)</f>
        <v>-521202.36722222227</v>
      </c>
      <c r="AB4" s="266">
        <f>-SUM($Q4:V4)</f>
        <v>-654796.16138888896</v>
      </c>
    </row>
    <row r="5" spans="1:28" x14ac:dyDescent="0.25">
      <c r="A5" s="267" t="s">
        <v>177</v>
      </c>
      <c r="B5" s="267" t="s">
        <v>176</v>
      </c>
      <c r="C5" s="267" t="s">
        <v>175</v>
      </c>
      <c r="D5" s="267" t="s">
        <v>203</v>
      </c>
      <c r="E5" s="268">
        <v>143004787</v>
      </c>
      <c r="F5" s="267" t="s">
        <v>202</v>
      </c>
      <c r="G5" s="267"/>
      <c r="H5" s="263" t="s">
        <v>150</v>
      </c>
      <c r="I5" s="90" t="s">
        <v>201</v>
      </c>
      <c r="J5" s="265">
        <f>(1/3)</f>
        <v>0.33333333333333331</v>
      </c>
      <c r="K5" s="266">
        <v>0</v>
      </c>
      <c r="L5" s="266">
        <v>0</v>
      </c>
      <c r="M5" s="266">
        <v>0</v>
      </c>
      <c r="N5" s="266">
        <v>0</v>
      </c>
      <c r="O5" s="266">
        <v>0</v>
      </c>
      <c r="P5" s="264">
        <v>866000</v>
      </c>
      <c r="Q5" s="266">
        <f t="shared" si="1"/>
        <v>0</v>
      </c>
      <c r="R5" s="266">
        <f t="shared" si="2"/>
        <v>0</v>
      </c>
      <c r="S5" s="266">
        <f t="shared" si="3"/>
        <v>0</v>
      </c>
      <c r="T5" s="266">
        <f t="shared" si="4"/>
        <v>0</v>
      </c>
      <c r="U5" s="266">
        <f t="shared" si="5"/>
        <v>0</v>
      </c>
      <c r="V5" s="266">
        <f t="shared" si="6"/>
        <v>24055.555555555551</v>
      </c>
      <c r="W5" s="264"/>
      <c r="X5" s="264">
        <f>-SUM($Q5:R5)</f>
        <v>0</v>
      </c>
      <c r="Y5" s="264">
        <f>-SUM($Q5:S5)</f>
        <v>0</v>
      </c>
      <c r="Z5" s="264">
        <f>-SUM($Q5:T5)</f>
        <v>0</v>
      </c>
      <c r="AA5" s="264">
        <f>-SUM($Q5:U5)</f>
        <v>0</v>
      </c>
      <c r="AB5" s="264">
        <f>-SUM($Q5:V5)</f>
        <v>-24055.555555555551</v>
      </c>
    </row>
    <row r="6" spans="1:28" x14ac:dyDescent="0.25">
      <c r="A6" s="267" t="s">
        <v>170</v>
      </c>
      <c r="B6" s="267" t="s">
        <v>169</v>
      </c>
      <c r="C6" s="267" t="s">
        <v>168</v>
      </c>
      <c r="D6" s="267" t="s">
        <v>167</v>
      </c>
      <c r="E6" s="268">
        <v>143002683</v>
      </c>
      <c r="F6" s="267" t="s">
        <v>166</v>
      </c>
      <c r="G6" s="267" t="s">
        <v>165</v>
      </c>
      <c r="H6" s="267" t="s">
        <v>158</v>
      </c>
      <c r="I6" s="267" t="s">
        <v>164</v>
      </c>
      <c r="J6" s="265">
        <f>(1/3)</f>
        <v>0.33333333333333331</v>
      </c>
      <c r="K6" s="266">
        <v>0</v>
      </c>
      <c r="L6" s="266">
        <v>0</v>
      </c>
      <c r="M6" s="266">
        <v>13039355.539999999</v>
      </c>
      <c r="N6" s="266">
        <f t="shared" ref="N6:P8" si="7">M6</f>
        <v>13039355.539999999</v>
      </c>
      <c r="O6" s="266">
        <f t="shared" si="7"/>
        <v>13039355.539999999</v>
      </c>
      <c r="P6" s="266">
        <f t="shared" si="7"/>
        <v>13039355.539999999</v>
      </c>
      <c r="Q6" s="266">
        <f t="shared" si="1"/>
        <v>0</v>
      </c>
      <c r="R6" s="266">
        <f t="shared" si="2"/>
        <v>0</v>
      </c>
      <c r="S6" s="266">
        <f t="shared" si="3"/>
        <v>362204.32055555546</v>
      </c>
      <c r="T6" s="266">
        <f t="shared" si="4"/>
        <v>362204.32055555546</v>
      </c>
      <c r="U6" s="266">
        <f t="shared" si="5"/>
        <v>362204.32055555546</v>
      </c>
      <c r="V6" s="266">
        <f t="shared" si="6"/>
        <v>362204.32055555546</v>
      </c>
      <c r="W6" s="266">
        <f>-SUM($Q6:Q6)</f>
        <v>0</v>
      </c>
      <c r="X6" s="266">
        <f>-SUM($Q6:R6)</f>
        <v>0</v>
      </c>
      <c r="Y6" s="266">
        <f>-SUM($Q6:S6)</f>
        <v>-362204.32055555546</v>
      </c>
      <c r="Z6" s="266">
        <f>-SUM($Q6:T6)</f>
        <v>-724408.64111111092</v>
      </c>
      <c r="AA6" s="266">
        <f>-SUM($Q6:U6)</f>
        <v>-1086612.9616666664</v>
      </c>
      <c r="AB6" s="266">
        <f>-SUM($Q6:V6)</f>
        <v>-1448817.2822222218</v>
      </c>
    </row>
    <row r="7" spans="1:28" x14ac:dyDescent="0.25">
      <c r="A7" s="267" t="s">
        <v>156</v>
      </c>
      <c r="B7" s="267" t="s">
        <v>155</v>
      </c>
      <c r="C7" s="267" t="s">
        <v>162</v>
      </c>
      <c r="D7" s="267" t="s">
        <v>161</v>
      </c>
      <c r="E7" s="268">
        <v>143004552</v>
      </c>
      <c r="F7" s="267" t="s">
        <v>163</v>
      </c>
      <c r="G7" s="267"/>
      <c r="H7" s="267" t="s">
        <v>158</v>
      </c>
      <c r="I7" s="267" t="s">
        <v>157</v>
      </c>
      <c r="J7" s="265">
        <f>1/5</f>
        <v>0.2</v>
      </c>
      <c r="K7" s="266">
        <v>0</v>
      </c>
      <c r="L7" s="266">
        <v>67609.22</v>
      </c>
      <c r="M7" s="266">
        <v>79351.95</v>
      </c>
      <c r="N7" s="266">
        <f t="shared" si="7"/>
        <v>79351.95</v>
      </c>
      <c r="O7" s="266">
        <f t="shared" si="7"/>
        <v>79351.95</v>
      </c>
      <c r="P7" s="266">
        <f t="shared" si="7"/>
        <v>79351.95</v>
      </c>
      <c r="Q7" s="266">
        <f t="shared" si="1"/>
        <v>0</v>
      </c>
      <c r="R7" s="266">
        <f t="shared" si="2"/>
        <v>1126.8203333333333</v>
      </c>
      <c r="S7" s="266">
        <f t="shared" si="3"/>
        <v>1322.5325</v>
      </c>
      <c r="T7" s="266">
        <f t="shared" si="4"/>
        <v>1322.5325</v>
      </c>
      <c r="U7" s="266">
        <f t="shared" si="5"/>
        <v>1322.5325</v>
      </c>
      <c r="V7" s="266">
        <f t="shared" si="6"/>
        <v>1322.5325</v>
      </c>
      <c r="W7" s="266">
        <f>-SUM($Q7:Q7)</f>
        <v>0</v>
      </c>
      <c r="X7" s="266">
        <f>-SUM($Q7:R7)</f>
        <v>-1126.8203333333333</v>
      </c>
      <c r="Y7" s="266">
        <f>-SUM($Q7:S7)</f>
        <v>-2449.3528333333334</v>
      </c>
      <c r="Z7" s="266">
        <f>-SUM($Q7:T7)</f>
        <v>-3771.8853333333336</v>
      </c>
      <c r="AA7" s="266">
        <f>-SUM($Q7:U7)</f>
        <v>-5094.4178333333339</v>
      </c>
      <c r="AB7" s="266">
        <f>-SUM($Q7:V7)</f>
        <v>-6416.9503333333341</v>
      </c>
    </row>
    <row r="8" spans="1:28" s="263" customFormat="1" x14ac:dyDescent="0.25">
      <c r="A8" s="90" t="s">
        <v>156</v>
      </c>
      <c r="B8" s="90" t="s">
        <v>155</v>
      </c>
      <c r="C8" s="90" t="s">
        <v>162</v>
      </c>
      <c r="D8" s="90" t="s">
        <v>161</v>
      </c>
      <c r="E8" s="92">
        <v>143004584</v>
      </c>
      <c r="F8" s="90" t="s">
        <v>160</v>
      </c>
      <c r="G8" s="90" t="s">
        <v>159</v>
      </c>
      <c r="H8" s="90" t="s">
        <v>158</v>
      </c>
      <c r="I8" s="90" t="s">
        <v>157</v>
      </c>
      <c r="J8" s="265">
        <v>9.7600000000000006E-2</v>
      </c>
      <c r="K8" s="264">
        <v>0</v>
      </c>
      <c r="L8" s="264">
        <v>10407100.890000001</v>
      </c>
      <c r="M8" s="264">
        <v>11744846.48</v>
      </c>
      <c r="N8" s="264">
        <f t="shared" si="7"/>
        <v>11744846.48</v>
      </c>
      <c r="O8" s="264">
        <f t="shared" si="7"/>
        <v>11744846.48</v>
      </c>
      <c r="P8" s="264">
        <f t="shared" si="7"/>
        <v>11744846.48</v>
      </c>
      <c r="Q8" s="266">
        <f t="shared" si="1"/>
        <v>0</v>
      </c>
      <c r="R8" s="266">
        <f t="shared" si="2"/>
        <v>84644.420572000017</v>
      </c>
      <c r="S8" s="266">
        <f t="shared" si="3"/>
        <v>95524.75137066668</v>
      </c>
      <c r="T8" s="266">
        <f t="shared" si="4"/>
        <v>95524.75137066668</v>
      </c>
      <c r="U8" s="266">
        <f t="shared" si="5"/>
        <v>95524.75137066668</v>
      </c>
      <c r="V8" s="266">
        <f t="shared" si="6"/>
        <v>95524.75137066668</v>
      </c>
      <c r="W8" s="266">
        <f>-SUM($Q8:Q8)</f>
        <v>0</v>
      </c>
      <c r="X8" s="266">
        <f>-SUM($Q8:R8)</f>
        <v>-84644.420572000017</v>
      </c>
      <c r="Y8" s="266">
        <f>-SUM($Q8:S8)</f>
        <v>-180169.1719426667</v>
      </c>
      <c r="Z8" s="266">
        <f>-SUM($Q8:T8)</f>
        <v>-275693.92331333336</v>
      </c>
      <c r="AA8" s="266">
        <f>-SUM($Q8:U8)</f>
        <v>-371218.67468400003</v>
      </c>
      <c r="AB8" s="266">
        <f>-SUM($Q8:V8)</f>
        <v>-466743.42605466669</v>
      </c>
    </row>
    <row r="9" spans="1:28" s="263" customFormat="1" x14ac:dyDescent="0.25">
      <c r="A9" s="263" t="s">
        <v>156</v>
      </c>
      <c r="B9" s="263" t="s">
        <v>155</v>
      </c>
      <c r="C9" s="263" t="s">
        <v>154</v>
      </c>
      <c r="D9" s="263" t="s">
        <v>153</v>
      </c>
      <c r="E9" s="263">
        <v>143004241</v>
      </c>
      <c r="F9" s="263" t="s">
        <v>152</v>
      </c>
      <c r="G9" s="263" t="s">
        <v>151</v>
      </c>
      <c r="H9" s="263" t="s">
        <v>150</v>
      </c>
      <c r="I9" s="263" t="s">
        <v>149</v>
      </c>
      <c r="J9" s="265">
        <f>1/10</f>
        <v>0.1</v>
      </c>
      <c r="K9" s="266">
        <v>0</v>
      </c>
      <c r="L9" s="266">
        <v>0</v>
      </c>
      <c r="M9" s="266">
        <v>0</v>
      </c>
      <c r="N9" s="266">
        <v>0</v>
      </c>
      <c r="O9" s="266">
        <v>0</v>
      </c>
      <c r="P9" s="264">
        <v>823000</v>
      </c>
      <c r="Q9" s="266">
        <f t="shared" si="1"/>
        <v>0</v>
      </c>
      <c r="R9" s="266">
        <f t="shared" si="2"/>
        <v>0</v>
      </c>
      <c r="S9" s="266">
        <f t="shared" si="3"/>
        <v>0</v>
      </c>
      <c r="T9" s="266">
        <f t="shared" si="4"/>
        <v>0</v>
      </c>
      <c r="U9" s="266">
        <f t="shared" si="5"/>
        <v>0</v>
      </c>
      <c r="V9" s="266">
        <f t="shared" si="6"/>
        <v>6858.333333333333</v>
      </c>
      <c r="W9" s="266">
        <f>-SUM($Q9:Q9)</f>
        <v>0</v>
      </c>
      <c r="X9" s="266">
        <f>-SUM($Q9:R9)</f>
        <v>0</v>
      </c>
      <c r="Y9" s="266">
        <f>-SUM($Q9:S9)</f>
        <v>0</v>
      </c>
      <c r="Z9" s="266">
        <f>-SUM($Q9:T9)</f>
        <v>0</v>
      </c>
      <c r="AA9" s="266">
        <f>-SUM($Q9:U9)</f>
        <v>0</v>
      </c>
      <c r="AB9" s="266">
        <f>-SUM($Q9:V9)</f>
        <v>-6858.333333333333</v>
      </c>
    </row>
    <row r="10" spans="1:28" s="263" customFormat="1" x14ac:dyDescent="0.25">
      <c r="A10" s="90" t="s">
        <v>197</v>
      </c>
      <c r="B10" s="90" t="s">
        <v>204</v>
      </c>
      <c r="C10" s="90" t="s">
        <v>196</v>
      </c>
      <c r="D10" s="263" t="s">
        <v>195</v>
      </c>
      <c r="E10" s="263">
        <v>143004079</v>
      </c>
      <c r="F10" s="263" t="s">
        <v>200</v>
      </c>
      <c r="H10" s="90" t="s">
        <v>158</v>
      </c>
      <c r="I10" s="90" t="s">
        <v>198</v>
      </c>
      <c r="J10" s="265">
        <f>(1/3)</f>
        <v>0.33333333333333331</v>
      </c>
      <c r="K10" s="266">
        <v>0</v>
      </c>
      <c r="L10" s="264">
        <v>88615.05</v>
      </c>
      <c r="M10" s="264">
        <f t="shared" ref="M10:P11" si="8">L10</f>
        <v>88615.05</v>
      </c>
      <c r="N10" s="264">
        <f t="shared" si="8"/>
        <v>88615.05</v>
      </c>
      <c r="O10" s="264">
        <f t="shared" si="8"/>
        <v>88615.05</v>
      </c>
      <c r="P10" s="264">
        <f t="shared" si="8"/>
        <v>88615.05</v>
      </c>
      <c r="Q10" s="266">
        <f t="shared" si="1"/>
        <v>0</v>
      </c>
      <c r="R10" s="266">
        <f t="shared" si="2"/>
        <v>2461.5291666666667</v>
      </c>
      <c r="S10" s="266">
        <f t="shared" si="3"/>
        <v>2461.5291666666667</v>
      </c>
      <c r="T10" s="266">
        <f t="shared" si="4"/>
        <v>2461.5291666666667</v>
      </c>
      <c r="U10" s="266">
        <f t="shared" si="5"/>
        <v>2461.5291666666667</v>
      </c>
      <c r="V10" s="266">
        <f t="shared" si="6"/>
        <v>2461.5291666666667</v>
      </c>
      <c r="W10" s="266">
        <f>-SUM($Q10:Q10)</f>
        <v>0</v>
      </c>
      <c r="X10" s="266">
        <f>-SUM($Q10:R10)</f>
        <v>-2461.5291666666667</v>
      </c>
      <c r="Y10" s="266">
        <f>-SUM($Q10:S10)</f>
        <v>-4923.0583333333334</v>
      </c>
      <c r="Z10" s="266">
        <f>-SUM($Q10:T10)</f>
        <v>-7384.5874999999996</v>
      </c>
      <c r="AA10" s="266">
        <f>-SUM($Q10:U10)</f>
        <v>-9846.1166666666668</v>
      </c>
      <c r="AB10" s="266">
        <f>-SUM($Q10:V10)</f>
        <v>-12307.645833333334</v>
      </c>
    </row>
    <row r="11" spans="1:28" s="263" customFormat="1" x14ac:dyDescent="0.25">
      <c r="A11" s="90" t="s">
        <v>197</v>
      </c>
      <c r="B11" s="90" t="s">
        <v>204</v>
      </c>
      <c r="C11" s="90" t="s">
        <v>196</v>
      </c>
      <c r="D11" s="263" t="s">
        <v>195</v>
      </c>
      <c r="E11" s="263">
        <v>143004080</v>
      </c>
      <c r="F11" s="263" t="s">
        <v>199</v>
      </c>
      <c r="H11" s="90" t="s">
        <v>158</v>
      </c>
      <c r="I11" s="90" t="s">
        <v>198</v>
      </c>
      <c r="J11" s="265">
        <f>(1/3)</f>
        <v>0.33333333333333331</v>
      </c>
      <c r="K11" s="266">
        <v>0</v>
      </c>
      <c r="L11" s="264">
        <v>325435.05</v>
      </c>
      <c r="M11" s="264">
        <f t="shared" si="8"/>
        <v>325435.05</v>
      </c>
      <c r="N11" s="264">
        <f t="shared" si="8"/>
        <v>325435.05</v>
      </c>
      <c r="O11" s="264">
        <f t="shared" si="8"/>
        <v>325435.05</v>
      </c>
      <c r="P11" s="264">
        <f t="shared" si="8"/>
        <v>325435.05</v>
      </c>
      <c r="Q11" s="266">
        <f t="shared" si="1"/>
        <v>0</v>
      </c>
      <c r="R11" s="266">
        <f t="shared" si="2"/>
        <v>9039.8624999999993</v>
      </c>
      <c r="S11" s="266">
        <f t="shared" si="3"/>
        <v>9039.8624999999993</v>
      </c>
      <c r="T11" s="266">
        <f t="shared" si="4"/>
        <v>9039.8624999999993</v>
      </c>
      <c r="U11" s="266">
        <f t="shared" si="5"/>
        <v>9039.8624999999993</v>
      </c>
      <c r="V11" s="266">
        <f t="shared" si="6"/>
        <v>9039.8624999999993</v>
      </c>
      <c r="W11" s="266">
        <f>-SUM($Q11:Q11)</f>
        <v>0</v>
      </c>
      <c r="X11" s="266">
        <f>-SUM($Q11:R11)</f>
        <v>-9039.8624999999993</v>
      </c>
      <c r="Y11" s="266">
        <f>-SUM($Q11:S11)</f>
        <v>-18079.724999999999</v>
      </c>
      <c r="Z11" s="266">
        <f>-SUM($Q11:T11)</f>
        <v>-27119.587499999998</v>
      </c>
      <c r="AA11" s="266">
        <f>-SUM($Q11:U11)</f>
        <v>-36159.449999999997</v>
      </c>
      <c r="AB11" s="266">
        <f>-SUM($Q11:V11)</f>
        <v>-45199.3125</v>
      </c>
    </row>
    <row r="12" spans="1:28" ht="15.75" thickBot="1" x14ac:dyDescent="0.3">
      <c r="K12" s="262">
        <f t="shared" ref="K12:AB12" si="9">SUM(K3:K11)</f>
        <v>0</v>
      </c>
      <c r="L12" s="262">
        <f t="shared" si="9"/>
        <v>15932045.160000002</v>
      </c>
      <c r="M12" s="262">
        <f t="shared" si="9"/>
        <v>30770112.789999999</v>
      </c>
      <c r="N12" s="262">
        <f t="shared" si="9"/>
        <v>30770112.789999999</v>
      </c>
      <c r="O12" s="262">
        <f t="shared" si="9"/>
        <v>30770112.789999999</v>
      </c>
      <c r="P12" s="262">
        <f t="shared" si="9"/>
        <v>32459112.789999999</v>
      </c>
      <c r="Q12" s="262">
        <f t="shared" si="9"/>
        <v>0</v>
      </c>
      <c r="R12" s="262">
        <f t="shared" si="9"/>
        <v>244415.48521875055</v>
      </c>
      <c r="S12" s="262">
        <f t="shared" si="9"/>
        <v>629925.36120295175</v>
      </c>
      <c r="T12" s="262">
        <f t="shared" si="9"/>
        <v>629925.36120295175</v>
      </c>
      <c r="U12" s="262">
        <f t="shared" si="9"/>
        <v>629925.36120295175</v>
      </c>
      <c r="V12" s="262">
        <f t="shared" si="9"/>
        <v>660839.25009184063</v>
      </c>
      <c r="W12" s="262">
        <f t="shared" si="9"/>
        <v>0</v>
      </c>
      <c r="X12" s="262">
        <f t="shared" si="9"/>
        <v>-244415.48521875055</v>
      </c>
      <c r="Y12" s="262">
        <f t="shared" si="9"/>
        <v>-874340.84642170218</v>
      </c>
      <c r="Z12" s="262">
        <f t="shared" si="9"/>
        <v>-1504266.2076246538</v>
      </c>
      <c r="AA12" s="262">
        <f t="shared" si="9"/>
        <v>-2134191.5688276058</v>
      </c>
      <c r="AB12" s="262">
        <f t="shared" si="9"/>
        <v>-2795030.8189194463</v>
      </c>
    </row>
    <row r="13" spans="1:28" ht="15.75" thickTop="1" x14ac:dyDescent="0.25"/>
    <row r="15" spans="1:28" x14ac:dyDescent="0.25">
      <c r="H15" s="251"/>
    </row>
  </sheetData>
  <pageMargins left="0.7" right="0.7" top="0.75" bottom="0.75" header="0.3" footer="0.3"/>
  <pageSetup scale="69" fitToWidth="2" orientation="landscape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87E07129-0448-4F5E-8AD7-2B59389F2261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967A562-9E83-4D5E-A1F5-1B6E65182646}"/>
</file>

<file path=customXml/itemProps3.xml><?xml version="1.0" encoding="utf-8"?>
<ds:datastoreItem xmlns:ds="http://schemas.openxmlformats.org/officeDocument/2006/customXml" ds:itemID="{24AF8CDC-5A03-487B-A35F-2E3A3696720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B8EB140-D004-4074-B475-E5C7DC2074E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Elec Lead </vt:lpstr>
      <vt:lpstr>Gas Lead </vt:lpstr>
      <vt:lpstr>Common Lead</vt:lpstr>
      <vt:lpstr>Pro-forma Plant Additions=&gt;</vt:lpstr>
      <vt:lpstr> GTZ Additions</vt:lpstr>
      <vt:lpstr>DFIT </vt:lpstr>
      <vt:lpstr>MACRS</vt:lpstr>
      <vt:lpstr>Amort of Def'd Depr &amp; CChrgs=&gt;</vt:lpstr>
      <vt:lpstr>GTZ Com Amort of Def Depr</vt:lpstr>
      <vt:lpstr>GTZ Com Amort of CarryChrg</vt:lpstr>
      <vt:lpstr>GTZ depreciation deferral</vt:lpstr>
      <vt:lpstr>Monthly Amort</vt:lpstr>
      <vt:lpstr>GTZ PowerPlant</vt:lpstr>
      <vt:lpstr>GTZ Forecast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Leslie</dc:creator>
  <cp:lastModifiedBy>NC</cp:lastModifiedBy>
  <cp:lastPrinted>2019-05-31T19:37:44Z</cp:lastPrinted>
  <dcterms:created xsi:type="dcterms:W3CDTF">2013-03-08T01:16:38Z</dcterms:created>
  <dcterms:modified xsi:type="dcterms:W3CDTF">2019-07-31T15:22:51Z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{A44787D4-0540-4523-9961-78E4036D8C6D}">
    <vt:lpwstr>{84F7824F-F530-440B-BA94-70E4A5F2B368}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