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315" windowHeight="9495"/>
  </bookViews>
  <sheets>
    <sheet name="Fig5wLSR1" sheetId="14" r:id="rId1"/>
  </sheets>
  <externalReferences>
    <externalReference r:id="rId2"/>
  </externalReferences>
  <definedNames>
    <definedName name="WACC">[1]Assumptions!$D$53</definedName>
  </definedNames>
  <calcPr calcId="144525"/>
</workbook>
</file>

<file path=xl/calcChain.xml><?xml version="1.0" encoding="utf-8"?>
<calcChain xmlns="http://schemas.openxmlformats.org/spreadsheetml/2006/main">
  <c r="J9" i="14" l="1"/>
  <c r="J17" i="14"/>
  <c r="D17" i="14"/>
  <c r="J16" i="14"/>
  <c r="D16" i="14"/>
  <c r="J15" i="14"/>
  <c r="D15" i="14"/>
  <c r="J14" i="14"/>
  <c r="D14" i="14"/>
  <c r="J13" i="14"/>
  <c r="D13" i="14"/>
  <c r="J12" i="14"/>
  <c r="D12" i="14"/>
  <c r="J11" i="14"/>
  <c r="D11" i="14"/>
  <c r="J10" i="14"/>
  <c r="D10" i="14"/>
  <c r="D9" i="14"/>
  <c r="J8" i="14"/>
  <c r="F8" i="14" s="1"/>
  <c r="D8" i="14"/>
  <c r="D18" i="14" l="1"/>
  <c r="J18" i="14"/>
  <c r="J19" i="14" s="1"/>
  <c r="H8" i="14"/>
  <c r="K8" i="14"/>
  <c r="K9" i="14" l="1"/>
  <c r="F9" i="14"/>
  <c r="K10" i="14" l="1"/>
  <c r="F10" i="14"/>
  <c r="G9" i="14"/>
  <c r="H9" i="14"/>
  <c r="K11" i="14" l="1"/>
  <c r="F11" i="14"/>
  <c r="H10" i="14"/>
  <c r="G10" i="14"/>
  <c r="K12" i="14" l="1"/>
  <c r="F12" i="14"/>
  <c r="G11" i="14"/>
  <c r="H11" i="14"/>
  <c r="K13" i="14" l="1"/>
  <c r="F13" i="14"/>
  <c r="H12" i="14"/>
  <c r="G12" i="14"/>
  <c r="K14" i="14" l="1"/>
  <c r="F14" i="14"/>
  <c r="G13" i="14"/>
  <c r="H13" i="14"/>
  <c r="K15" i="14" l="1"/>
  <c r="F15" i="14"/>
  <c r="H14" i="14"/>
  <c r="G14" i="14"/>
  <c r="F16" i="14" l="1"/>
  <c r="K16" i="14"/>
  <c r="G15" i="14"/>
  <c r="H15" i="14"/>
  <c r="H16" i="14" l="1"/>
  <c r="G16" i="14"/>
  <c r="K17" i="14"/>
  <c r="F17" i="14"/>
  <c r="G17" i="14" l="1"/>
  <c r="H17" i="14"/>
</calcChain>
</file>

<file path=xl/sharedStrings.xml><?xml version="1.0" encoding="utf-8"?>
<sst xmlns="http://schemas.openxmlformats.org/spreadsheetml/2006/main" count="24" uniqueCount="22">
  <si>
    <t>Target</t>
  </si>
  <si>
    <t>Year</t>
  </si>
  <si>
    <t>RPS</t>
  </si>
  <si>
    <t xml:space="preserve"> </t>
  </si>
  <si>
    <t>% of Target</t>
  </si>
  <si>
    <t>1 / RPS</t>
  </si>
  <si>
    <t>Notes:</t>
  </si>
  <si>
    <t xml:space="preserve">  1 / Source is PSE's response to Public Counsel Data Request No. 273.</t>
  </si>
  <si>
    <t>Target GWh</t>
  </si>
  <si>
    <t>Bankable</t>
  </si>
  <si>
    <t>Surplus/(Deficit)</t>
  </si>
  <si>
    <t>Current Exist</t>
  </si>
  <si>
    <t>Existing+New</t>
  </si>
  <si>
    <t>Renewable, MW</t>
  </si>
  <si>
    <t>Renewable GWh</t>
  </si>
  <si>
    <t>Projected</t>
  </si>
  <si>
    <t>Load, GWh</t>
  </si>
  <si>
    <t>Proposed LSR 1 Wind Addition vs RPS Renewable Energy Requirements (GWh)</t>
  </si>
  <si>
    <t>LSR 1</t>
  </si>
  <si>
    <t>2/ Projected</t>
  </si>
  <si>
    <t xml:space="preserve">  2 / Projected renewable reflects existing, plus proposed and banked renewable generation.</t>
  </si>
  <si>
    <t>FIGURE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</si>
</sst>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9" fontId="0" fillId="0" borderId="0" xfId="0" applyNumberFormat="1"/>
    <xf numFmtId="37" fontId="0" fillId="0" borderId="0" xfId="0" applyNumberFormat="1"/>
    <xf numFmtId="0" fontId="3" fillId="0" borderId="0" xfId="0" applyFont="1" applyAlignment="1">
      <alignment horizontal="centerContinuous"/>
    </xf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9" fontId="3" fillId="0" borderId="0" xfId="0" applyNumberFormat="1" applyFont="1"/>
    <xf numFmtId="164" fontId="3" fillId="0" borderId="0" xfId="0" applyNumberFormat="1" applyFont="1" applyAlignment="1">
      <alignment horizontal="right" indent="2"/>
    </xf>
    <xf numFmtId="3" fontId="3" fillId="0" borderId="0" xfId="0" applyNumberFormat="1" applyFont="1" applyAlignment="1">
      <alignment horizontal="right" indent="2"/>
    </xf>
    <xf numFmtId="3" fontId="0" fillId="0" borderId="0" xfId="0" applyNumberFormat="1" applyFont="1"/>
    <xf numFmtId="165" fontId="3" fillId="0" borderId="0" xfId="0" applyNumberFormat="1" applyFont="1" applyAlignment="1">
      <alignment horizontal="right" indent="2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indent="2"/>
    </xf>
    <xf numFmtId="0" fontId="3" fillId="0" borderId="0" xfId="0" quotePrefix="1" applyFont="1"/>
    <xf numFmtId="3" fontId="0" fillId="0" borderId="0" xfId="0" applyNumberFormat="1" applyFont="1" applyAlignment="1">
      <alignment horizontal="right" indent="2"/>
    </xf>
    <xf numFmtId="0" fontId="0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ott\AppData\Roaming\Microsoft\Excel\PSMIIA_2009%20Trends_LSR_no%20early%20wind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LPProblem"/>
      <sheetName val="Comments"/>
      <sheetName val="Evaluation Summary"/>
      <sheetName val="Assumptions"/>
      <sheetName val="Acquisition Inputs"/>
      <sheetName val="AuroraEnergyAll"/>
      <sheetName val="AuroraCostAll"/>
      <sheetName val="AuroraRevenueAll"/>
      <sheetName val="AURORAenergy"/>
      <sheetName val="AURORAcost"/>
      <sheetName val="AURORArevenue"/>
      <sheetName val="ACQTHERMAL"/>
      <sheetName val="ACQWIND"/>
      <sheetName val="ACQPPA"/>
      <sheetName val="EXISTCOAL"/>
      <sheetName val="CONTRACT"/>
      <sheetName val="EXISTGAS"/>
      <sheetName val="EXISTWIND"/>
      <sheetName val="WESTERNHYDRO"/>
      <sheetName val="MIDCHYDRO"/>
      <sheetName val="NEWBIOMASS"/>
      <sheetName val="NEWCOAL"/>
      <sheetName val="NEWGAS"/>
      <sheetName val="NEWGASPK"/>
      <sheetName val="NEWGEOTHERMAL"/>
      <sheetName val="NEWSOLAR"/>
      <sheetName val="NEWWIND"/>
      <sheetName val="NEWWINDLONG"/>
      <sheetName val="Load_Market_DSM"/>
      <sheetName val="Dispatch Cases"/>
      <sheetName val="Capital Additions"/>
      <sheetName val="Sheet1"/>
      <sheetName val="Results Summary"/>
      <sheetName val="ACQConsol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onsol"/>
      <sheetName val="CCGT"/>
      <sheetName val="Geothermal"/>
      <sheetName val="Long Haul Wind"/>
      <sheetName val="Solar"/>
      <sheetName val="Open Slot"/>
      <sheetName val="Wind"/>
      <sheetName val="Coal"/>
      <sheetName val="Recip Engine"/>
      <sheetName val="Biomass"/>
      <sheetName val="Joint Ownership MW"/>
      <sheetName val="Contracted MW"/>
      <sheetName val="Exist Consol"/>
      <sheetName val="Existing Gas"/>
      <sheetName val="Colstrip"/>
      <sheetName val="Existing Wind"/>
      <sheetName val="West Hydro"/>
      <sheetName val="Mid_C Hydro"/>
      <sheetName val="PPA Rollup"/>
      <sheetName val="Equity Equalization - PPA"/>
      <sheetName val="End Effects"/>
      <sheetName val="Nameplate Capacity"/>
      <sheetName val="WAC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3">
          <cell r="D53">
            <v>7.0000000000000007E-2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tabSelected="1" workbookViewId="0">
      <selection activeCell="A23" sqref="A23"/>
    </sheetView>
  </sheetViews>
  <sheetFormatPr defaultRowHeight="15" x14ac:dyDescent="0.25"/>
  <cols>
    <col min="2" max="2" width="13.7109375" customWidth="1"/>
    <col min="3" max="3" width="8.7109375" customWidth="1"/>
    <col min="4" max="4" width="14.7109375" customWidth="1"/>
    <col min="5" max="6" width="16" customWidth="1"/>
    <col min="7" max="8" width="15.7109375" customWidth="1"/>
    <col min="9" max="9" width="8.5703125" customWidth="1"/>
    <col min="10" max="13" width="14.7109375" customWidth="1"/>
  </cols>
  <sheetData>
    <row r="1" spans="1:12" x14ac:dyDescent="0.25">
      <c r="A1" t="s">
        <v>21</v>
      </c>
    </row>
    <row r="2" spans="1:12" ht="15.75" x14ac:dyDescent="0.25">
      <c r="A2" s="2"/>
      <c r="B2" s="2"/>
      <c r="C2" s="2"/>
      <c r="D2" s="2"/>
      <c r="E2" s="2"/>
      <c r="F2" s="2"/>
      <c r="G2" s="2"/>
    </row>
    <row r="3" spans="1:12" x14ac:dyDescent="0.25">
      <c r="A3" s="6" t="s">
        <v>17</v>
      </c>
      <c r="B3" s="6"/>
      <c r="C3" s="6"/>
      <c r="D3" s="6"/>
      <c r="E3" s="6"/>
      <c r="F3" s="6"/>
      <c r="G3" s="6"/>
      <c r="H3" s="21"/>
    </row>
    <row r="4" spans="1:12" x14ac:dyDescent="0.25">
      <c r="A4" s="8"/>
      <c r="B4" s="8"/>
      <c r="C4" s="8"/>
      <c r="D4" s="8"/>
      <c r="E4" s="8"/>
      <c r="F4" s="8"/>
      <c r="G4" s="8"/>
      <c r="H4" s="7"/>
    </row>
    <row r="5" spans="1:12" x14ac:dyDescent="0.25">
      <c r="A5" s="8"/>
      <c r="B5" s="9" t="s">
        <v>5</v>
      </c>
      <c r="C5" s="9" t="s">
        <v>2</v>
      </c>
      <c r="D5" s="9" t="s">
        <v>2</v>
      </c>
      <c r="E5" s="9" t="s">
        <v>18</v>
      </c>
      <c r="F5" s="9" t="s">
        <v>19</v>
      </c>
      <c r="G5" s="9" t="s">
        <v>15</v>
      </c>
      <c r="H5" s="9" t="s">
        <v>15</v>
      </c>
    </row>
    <row r="6" spans="1:12" ht="15.75" x14ac:dyDescent="0.25">
      <c r="A6" s="10" t="s">
        <v>1</v>
      </c>
      <c r="B6" s="10" t="s">
        <v>16</v>
      </c>
      <c r="C6" s="10" t="s">
        <v>0</v>
      </c>
      <c r="D6" s="10" t="s">
        <v>8</v>
      </c>
      <c r="E6" s="10" t="s">
        <v>13</v>
      </c>
      <c r="F6" s="10" t="s">
        <v>14</v>
      </c>
      <c r="G6" s="10" t="s">
        <v>4</v>
      </c>
      <c r="H6" s="10" t="s">
        <v>10</v>
      </c>
      <c r="J6" s="3" t="s">
        <v>12</v>
      </c>
      <c r="K6" s="3" t="s">
        <v>9</v>
      </c>
      <c r="L6" s="3" t="s">
        <v>11</v>
      </c>
    </row>
    <row r="7" spans="1:12" ht="15.75" x14ac:dyDescent="0.25">
      <c r="A7" s="10"/>
      <c r="B7" s="10"/>
      <c r="C7" s="10"/>
      <c r="D7" s="10"/>
      <c r="E7" s="10"/>
      <c r="F7" s="10"/>
      <c r="G7" s="10"/>
      <c r="H7" s="7"/>
      <c r="J7" s="3"/>
      <c r="K7" s="3"/>
    </row>
    <row r="8" spans="1:12" x14ac:dyDescent="0.25">
      <c r="A8" s="8">
        <v>2011</v>
      </c>
      <c r="B8" s="11">
        <v>21391</v>
      </c>
      <c r="C8" s="12">
        <v>0</v>
      </c>
      <c r="D8" s="13">
        <f>+B8*C8</f>
        <v>0</v>
      </c>
      <c r="E8" s="14">
        <v>0</v>
      </c>
      <c r="F8" s="20">
        <f t="shared" ref="F8:F17" si="0">+IF(K7&gt;0,J8+K7,J8)</f>
        <v>1322.0360162912707</v>
      </c>
      <c r="G8" s="14" t="s">
        <v>3</v>
      </c>
      <c r="H8" s="20">
        <f t="shared" ref="H8:H17" si="1">+F8-D8</f>
        <v>1322.0360162912707</v>
      </c>
      <c r="J8" s="1">
        <f>+L8+(E8*8760*0.3/1000)</f>
        <v>1322.0360162912707</v>
      </c>
      <c r="K8" s="5">
        <f>+F8-D8</f>
        <v>1322.0360162912707</v>
      </c>
      <c r="L8" s="1">
        <v>1322.0360162912707</v>
      </c>
    </row>
    <row r="9" spans="1:12" x14ac:dyDescent="0.25">
      <c r="A9" s="8">
        <v>2012</v>
      </c>
      <c r="B9" s="11">
        <v>22018.191999999999</v>
      </c>
      <c r="C9" s="12">
        <v>0.03</v>
      </c>
      <c r="D9" s="13">
        <f t="shared" ref="D9:D17" si="2">+B9*C9</f>
        <v>660.54575999999997</v>
      </c>
      <c r="E9" s="14">
        <v>342.7</v>
      </c>
      <c r="F9" s="20">
        <f t="shared" si="0"/>
        <v>3322.9987082524749</v>
      </c>
      <c r="G9" s="16">
        <f>+F9/D9</f>
        <v>5.0306866071662846</v>
      </c>
      <c r="H9" s="20">
        <f t="shared" si="1"/>
        <v>2662.4529482524749</v>
      </c>
      <c r="J9" s="1">
        <f>+L9+(E9*8760*0.3*0.75/1000)</f>
        <v>2000.9626919612042</v>
      </c>
      <c r="K9" s="5">
        <f t="shared" ref="K9:K17" si="3">+IF(K8&gt;D9,J9,+K8+J9-D9)</f>
        <v>2000.9626919612042</v>
      </c>
      <c r="L9" s="1">
        <v>1325.5009919612044</v>
      </c>
    </row>
    <row r="10" spans="1:12" x14ac:dyDescent="0.25">
      <c r="A10" s="8">
        <v>2013</v>
      </c>
      <c r="B10" s="11">
        <v>23185.5</v>
      </c>
      <c r="C10" s="12">
        <v>0.03</v>
      </c>
      <c r="D10" s="13">
        <f t="shared" si="2"/>
        <v>695.56499999999994</v>
      </c>
      <c r="E10" s="14">
        <v>342.7</v>
      </c>
      <c r="F10" s="20">
        <f t="shared" si="0"/>
        <v>4314.8659467212874</v>
      </c>
      <c r="G10" s="16">
        <f t="shared" ref="G10:G17" si="4">+F10/D10</f>
        <v>6.2033971616186667</v>
      </c>
      <c r="H10" s="20">
        <f t="shared" si="1"/>
        <v>3619.3009467212873</v>
      </c>
      <c r="J10" s="1">
        <f t="shared" ref="J10:J17" si="5">+L10+(E10*8760*0.3/1000)</f>
        <v>2313.9032547600832</v>
      </c>
      <c r="K10" s="5">
        <f t="shared" si="3"/>
        <v>2313.9032547600832</v>
      </c>
      <c r="L10" s="1">
        <v>1413.2876547600833</v>
      </c>
    </row>
    <row r="11" spans="1:12" x14ac:dyDescent="0.25">
      <c r="A11" s="8">
        <v>2014</v>
      </c>
      <c r="B11" s="11">
        <v>23215.5</v>
      </c>
      <c r="C11" s="12">
        <v>0.03</v>
      </c>
      <c r="D11" s="13">
        <f t="shared" si="2"/>
        <v>696.46499999999992</v>
      </c>
      <c r="E11" s="14">
        <v>342.7</v>
      </c>
      <c r="F11" s="20">
        <f t="shared" si="0"/>
        <v>4692.6506558062292</v>
      </c>
      <c r="G11" s="16">
        <f t="shared" si="4"/>
        <v>6.7378126048060274</v>
      </c>
      <c r="H11" s="20">
        <f t="shared" si="1"/>
        <v>3996.1856558062291</v>
      </c>
      <c r="J11" s="1">
        <f t="shared" si="5"/>
        <v>2378.747401046146</v>
      </c>
      <c r="K11" s="5">
        <f t="shared" si="3"/>
        <v>2378.747401046146</v>
      </c>
      <c r="L11" s="1">
        <v>1478.1318010461459</v>
      </c>
    </row>
    <row r="12" spans="1:12" x14ac:dyDescent="0.25">
      <c r="A12" s="8">
        <v>2015</v>
      </c>
      <c r="B12" s="11">
        <v>23200.5</v>
      </c>
      <c r="C12" s="12">
        <v>0.03</v>
      </c>
      <c r="D12" s="13">
        <f t="shared" si="2"/>
        <v>696.01499999999999</v>
      </c>
      <c r="E12" s="14">
        <v>342.7</v>
      </c>
      <c r="F12" s="20">
        <f t="shared" si="0"/>
        <v>4757.494802092292</v>
      </c>
      <c r="G12" s="16">
        <f t="shared" si="4"/>
        <v>6.8353337242621093</v>
      </c>
      <c r="H12" s="20">
        <f t="shared" si="1"/>
        <v>4061.4798020922922</v>
      </c>
      <c r="J12" s="1">
        <f t="shared" si="5"/>
        <v>2378.747401046146</v>
      </c>
      <c r="K12" s="5">
        <f t="shared" si="3"/>
        <v>2378.747401046146</v>
      </c>
      <c r="L12" s="1">
        <v>1478.1318010461459</v>
      </c>
    </row>
    <row r="13" spans="1:12" x14ac:dyDescent="0.25">
      <c r="A13" s="8">
        <v>2016</v>
      </c>
      <c r="B13" s="11">
        <v>23228.5</v>
      </c>
      <c r="C13" s="12">
        <v>0.09</v>
      </c>
      <c r="D13" s="13">
        <f t="shared" si="2"/>
        <v>2090.5650000000001</v>
      </c>
      <c r="E13" s="14">
        <v>342.7</v>
      </c>
      <c r="F13" s="20">
        <f t="shared" si="0"/>
        <v>4761.0389898031008</v>
      </c>
      <c r="G13" s="16">
        <f t="shared" si="4"/>
        <v>2.2773934270415417</v>
      </c>
      <c r="H13" s="20">
        <f t="shared" si="1"/>
        <v>2670.4739898031007</v>
      </c>
      <c r="J13" s="1">
        <f t="shared" si="5"/>
        <v>2382.2915887569543</v>
      </c>
      <c r="K13" s="5">
        <f t="shared" si="3"/>
        <v>2382.2915887569543</v>
      </c>
      <c r="L13" s="1">
        <v>1481.6759887569544</v>
      </c>
    </row>
    <row r="14" spans="1:12" x14ac:dyDescent="0.25">
      <c r="A14" s="8">
        <v>2017</v>
      </c>
      <c r="B14" s="11">
        <v>23325.5</v>
      </c>
      <c r="C14" s="12">
        <v>0.09</v>
      </c>
      <c r="D14" s="13">
        <f t="shared" si="2"/>
        <v>2099.2950000000001</v>
      </c>
      <c r="E14" s="14">
        <v>342.7</v>
      </c>
      <c r="F14" s="20">
        <f t="shared" si="0"/>
        <v>4761.0389898031008</v>
      </c>
      <c r="G14" s="16">
        <f t="shared" si="4"/>
        <v>2.2679227977978802</v>
      </c>
      <c r="H14" s="20">
        <f t="shared" si="1"/>
        <v>2661.7439898031007</v>
      </c>
      <c r="J14" s="1">
        <f t="shared" si="5"/>
        <v>2378.747401046146</v>
      </c>
      <c r="K14" s="5">
        <f t="shared" si="3"/>
        <v>2378.747401046146</v>
      </c>
      <c r="L14" s="1">
        <v>1478.1318010461459</v>
      </c>
    </row>
    <row r="15" spans="1:12" x14ac:dyDescent="0.25">
      <c r="A15" s="8">
        <v>2018</v>
      </c>
      <c r="B15" s="11">
        <v>23434.5</v>
      </c>
      <c r="C15" s="12">
        <v>0.09</v>
      </c>
      <c r="D15" s="13">
        <f t="shared" si="2"/>
        <v>2109.105</v>
      </c>
      <c r="E15" s="14">
        <v>342.7</v>
      </c>
      <c r="F15" s="20">
        <f t="shared" si="0"/>
        <v>4757.494802092292</v>
      </c>
      <c r="G15" s="16">
        <f t="shared" si="4"/>
        <v>2.2556936720041403</v>
      </c>
      <c r="H15" s="20">
        <f t="shared" si="1"/>
        <v>2648.389802092292</v>
      </c>
      <c r="J15" s="1">
        <f t="shared" si="5"/>
        <v>2378.747401046146</v>
      </c>
      <c r="K15" s="5">
        <f t="shared" si="3"/>
        <v>2378.747401046146</v>
      </c>
      <c r="L15" s="1">
        <v>1478.1318010461459</v>
      </c>
    </row>
    <row r="16" spans="1:12" x14ac:dyDescent="0.25">
      <c r="A16" s="8">
        <v>2019</v>
      </c>
      <c r="B16" s="11">
        <v>23521</v>
      </c>
      <c r="C16" s="12">
        <v>0.09</v>
      </c>
      <c r="D16" s="13">
        <f t="shared" si="2"/>
        <v>2116.89</v>
      </c>
      <c r="E16" s="14">
        <v>342.7</v>
      </c>
      <c r="F16" s="20">
        <f t="shared" si="0"/>
        <v>4757.494802092292</v>
      </c>
      <c r="G16" s="16">
        <f t="shared" si="4"/>
        <v>2.2473982125156677</v>
      </c>
      <c r="H16" s="20">
        <f t="shared" si="1"/>
        <v>2640.6048020922922</v>
      </c>
      <c r="J16" s="1">
        <f t="shared" si="5"/>
        <v>2378.747401046146</v>
      </c>
      <c r="K16" s="5">
        <f t="shared" si="3"/>
        <v>2378.747401046146</v>
      </c>
      <c r="L16" s="1">
        <v>1478.1318010461459</v>
      </c>
    </row>
    <row r="17" spans="1:12" x14ac:dyDescent="0.25">
      <c r="A17" s="8">
        <v>2020</v>
      </c>
      <c r="B17" s="11">
        <v>23643.5</v>
      </c>
      <c r="C17" s="12">
        <v>0.15</v>
      </c>
      <c r="D17" s="13">
        <f t="shared" si="2"/>
        <v>3546.5250000000001</v>
      </c>
      <c r="E17" s="14">
        <v>342.7</v>
      </c>
      <c r="F17" s="20">
        <f t="shared" si="0"/>
        <v>4761.0389898031008</v>
      </c>
      <c r="G17" s="16">
        <f t="shared" si="4"/>
        <v>1.342451833781829</v>
      </c>
      <c r="H17" s="20">
        <f t="shared" si="1"/>
        <v>1214.5139898031007</v>
      </c>
      <c r="J17" s="1">
        <f t="shared" si="5"/>
        <v>2382.2915887569543</v>
      </c>
      <c r="K17" s="5">
        <f t="shared" si="3"/>
        <v>1214.5139898031007</v>
      </c>
      <c r="L17" s="1">
        <v>1481.6759887569544</v>
      </c>
    </row>
    <row r="18" spans="1:12" x14ac:dyDescent="0.25">
      <c r="A18" s="8"/>
      <c r="B18" s="11"/>
      <c r="C18" s="12"/>
      <c r="D18" s="15">
        <f>+SUM(D8:D17)</f>
        <v>14710.970759999998</v>
      </c>
      <c r="E18" s="14"/>
      <c r="F18" s="15"/>
      <c r="G18" s="16"/>
      <c r="H18" s="15"/>
      <c r="J18" s="1">
        <f>+SUM(J8:J17)</f>
        <v>22295.222145757198</v>
      </c>
    </row>
    <row r="19" spans="1:12" x14ac:dyDescent="0.25">
      <c r="A19" s="8"/>
      <c r="B19" s="11"/>
      <c r="C19" s="12"/>
      <c r="D19" s="13"/>
      <c r="E19" s="14"/>
      <c r="F19" s="14"/>
      <c r="G19" s="16"/>
      <c r="H19" s="15"/>
      <c r="I19" s="1"/>
      <c r="J19" s="4">
        <f>+J18/D18</f>
        <v>1.5155507076650052</v>
      </c>
    </row>
    <row r="20" spans="1:12" x14ac:dyDescent="0.25">
      <c r="A20" s="17" t="s">
        <v>6</v>
      </c>
      <c r="B20" s="8" t="s">
        <v>7</v>
      </c>
      <c r="C20" s="8"/>
      <c r="D20" s="18"/>
      <c r="E20" s="18"/>
      <c r="F20" s="18"/>
      <c r="G20" s="18"/>
      <c r="H20" s="7"/>
    </row>
    <row r="21" spans="1:12" x14ac:dyDescent="0.25">
      <c r="A21" s="7"/>
      <c r="B21" s="19" t="s">
        <v>20</v>
      </c>
      <c r="C21" s="7"/>
      <c r="D21" s="7"/>
      <c r="E21" s="7"/>
      <c r="F21" s="7"/>
      <c r="G21" s="7"/>
      <c r="H21" s="7"/>
    </row>
    <row r="22" spans="1:12" x14ac:dyDescent="0.25">
      <c r="A22" s="7"/>
      <c r="B22" s="7"/>
      <c r="C22" s="7"/>
      <c r="D22" s="7"/>
      <c r="E22" s="7"/>
      <c r="F22" s="7"/>
      <c r="G22" s="7"/>
      <c r="H22" s="7"/>
    </row>
    <row r="23" spans="1:12" x14ac:dyDescent="0.25">
      <c r="A23" s="7"/>
      <c r="B23" s="7"/>
      <c r="C23" s="7"/>
      <c r="D23" s="7"/>
      <c r="E23" s="7"/>
      <c r="F23" s="7"/>
      <c r="G23" s="7"/>
      <c r="H23" s="7"/>
    </row>
  </sheetData>
  <pageMargins left="0.4" right="0.4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2012-01-17T08:00:00+00:00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B0587-816C-467F-A513-53A72BDB6517}"/>
</file>

<file path=customXml/itemProps2.xml><?xml version="1.0" encoding="utf-8"?>
<ds:datastoreItem xmlns:ds="http://schemas.openxmlformats.org/officeDocument/2006/customXml" ds:itemID="{B70CC7A2-2268-42EE-811B-47EC7EFD935E}"/>
</file>

<file path=customXml/itemProps3.xml><?xml version="1.0" encoding="utf-8"?>
<ds:datastoreItem xmlns:ds="http://schemas.openxmlformats.org/officeDocument/2006/customXml" ds:itemID="{487AB74E-53EC-4601-9767-7CB18F871A5D}"/>
</file>

<file path=customXml/itemProps4.xml><?xml version="1.0" encoding="utf-8"?>
<ds:datastoreItem xmlns:ds="http://schemas.openxmlformats.org/officeDocument/2006/customXml" ds:itemID="{570669DA-99EC-4153-9065-B8FFA9C2E1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Fig5wLSR1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Norwood</dc:creator>
  <cp:lastModifiedBy>Catherine Hamborg</cp:lastModifiedBy>
  <cp:lastPrinted>2012-01-12T21:24:06Z</cp:lastPrinted>
  <dcterms:created xsi:type="dcterms:W3CDTF">2011-11-06T21:28:51Z</dcterms:created>
  <dcterms:modified xsi:type="dcterms:W3CDTF">2012-01-12T23:12:23Z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427056164</vt:i4>
  </property>
  <property fmtid="{D5CDD505-2E9C-101B-9397-08002B2CF9AE}" pid="3" name="_NewReviewCycle">
    <vt:lpwstr/>
  </property>
  <property fmtid="{D5CDD505-2E9C-101B-9397-08002B2CF9AE}" pid="4" name="_EmailSubject">
    <vt:lpwstr>WUTC v. PSE, Inc.., Docket No. UE-111048/UG-111049 (Consolidated) Prefiled Cross-Answering Testimony of Megan Walseth Decker and Ralph C. Cavanagh</vt:lpwstr>
  </property>
  <property fmtid="{D5CDD505-2E9C-101B-9397-08002B2CF9AE}" pid="5" name="_AuthorEmail">
    <vt:lpwstr>chamborg@earthjustice.org</vt:lpwstr>
  </property>
  <property fmtid="{D5CDD505-2E9C-101B-9397-08002B2CF9AE}" pid="6" name="_AuthorEmailDisplayName">
    <vt:lpwstr>Catherine Hamborg</vt:lpwstr>
  </property>
  <property fmtid="{D5CDD505-2E9C-101B-9397-08002B2CF9AE}" pid="7" name="ContentTypeId">
    <vt:lpwstr>0x0101006E56B4D1795A2E4DB2F0B01679ED314A00C4EC8B21DBB10C40AB4409B4BAF96A70</vt:lpwstr>
  </property>
  <property fmtid="{D5CDD505-2E9C-101B-9397-08002B2CF9AE}" pid="8" name="_docset_NoMedatataSyncRequired">
    <vt:lpwstr>False</vt:lpwstr>
  </property>
</Properties>
</file>