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11.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externalLinks/externalLink4.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customProperty11.bin" ContentType="application/vnd.openxmlformats-officedocument.spreadsheetml.customProperty"/>
  <Override PartName="/xl/customProperty5.bin" ContentType="application/vnd.openxmlformats-officedocument.spreadsheetml.customProperty"/>
  <Override PartName="/xl/customProperty4.bin" ContentType="application/vnd.openxmlformats-officedocument.spreadsheetml.customProperty"/>
  <Override PartName="/xl/customProperty3.bin" ContentType="application/vnd.openxmlformats-officedocument.spreadsheetml.customProperty"/>
  <Override PartName="/xl/customProperty2.bin" ContentType="application/vnd.openxmlformats-officedocument.spreadsheetml.customProperty"/>
  <Override PartName="/xl/customProperty1.bin" ContentType="application/vnd.openxmlformats-officedocument.spreadsheetml.customProperty"/>
  <Override PartName="/xl/customProperty6.bin" ContentType="application/vnd.openxmlformats-officedocument.spreadsheetml.customProperty"/>
  <Override PartName="/xl/customProperty10.bin" ContentType="application/vnd.openxmlformats-officedocument.spreadsheetml.customProperty"/>
  <Override PartName="/xl/customProperty9.bin" ContentType="application/vnd.openxmlformats-officedocument.spreadsheetml.customProperty"/>
  <Override PartName="/xl/customProperty8.bin" ContentType="application/vnd.openxmlformats-officedocument.spreadsheetml.customProperty"/>
  <Override PartName="/xl/customProperty7.bin" ContentType="application/vnd.openxmlformats-officedocument.spreadsheetml.customProperty"/>
  <Override PartName="/xl/customProperty12.bin" ContentType="application/vnd.openxmlformats-officedocument.spreadsheetml.customPropert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835" tabRatio="827"/>
  </bookViews>
  <sheets>
    <sheet name="Page 6.5" sheetId="1" r:id="rId1"/>
    <sheet name="Page 6.5.1" sheetId="2" r:id="rId2"/>
    <sheet name="Page 6.5.2" sheetId="3" r:id="rId3"/>
    <sheet name="Page 6.5.3" sheetId="4" r:id="rId4"/>
    <sheet name="Page 6.5.4" sheetId="5" r:id="rId5"/>
    <sheet name="Page 6.5.5" sheetId="6" r:id="rId6"/>
    <sheet name="Page 6.5.6 - 6.5.7" sheetId="7" r:id="rId7"/>
    <sheet name="Page 6.5.8 - 6.5.9" sheetId="8" r:id="rId8"/>
    <sheet name="Page 6.5.10" sheetId="9" r:id="rId9"/>
    <sheet name="Page 6.5.11 - 6.5.14" sheetId="10" r:id="rId10"/>
    <sheet name="Page 6.5.15" sheetId="11" r:id="rId11"/>
    <sheet name="Page 6.5.16" sheetId="12" r:id="rId12"/>
  </sheets>
  <externalReferences>
    <externalReference r:id="rId13"/>
    <externalReference r:id="rId14"/>
    <externalReference r:id="rId15"/>
    <externalReference r:id="rId16"/>
  </externalReferences>
  <definedNames>
    <definedName name="__123Graph_A" localSheetId="10" hidden="1">[1]Inputs!#REF!</definedName>
    <definedName name="__123Graph_A" localSheetId="5" hidden="1">[2]Inputs!#REF!</definedName>
    <definedName name="__123Graph_A" hidden="1">[2]Inputs!#REF!</definedName>
    <definedName name="__123Graph_B" localSheetId="10" hidden="1">[1]Inputs!#REF!</definedName>
    <definedName name="__123Graph_B" localSheetId="5" hidden="1">[2]Inputs!#REF!</definedName>
    <definedName name="__123Graph_B" hidden="1">[2]Inputs!#REF!</definedName>
    <definedName name="__123Graph_D" localSheetId="10" hidden="1">[1]Inputs!#REF!</definedName>
    <definedName name="__123Graph_D" localSheetId="5" hidden="1">[2]Inputs!#REF!</definedName>
    <definedName name="__123Graph_D" hidden="1">[2]Inputs!#REF!</definedName>
    <definedName name="__123Graph_E" hidden="1">[3]Input!$E$22:$E$37</definedName>
    <definedName name="__123Graph_F" hidden="1">[3]Input!$D$22:$D$37</definedName>
    <definedName name="_Fill"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rder1" hidden="1">255</definedName>
    <definedName name="_Order2" hidden="1">0</definedName>
    <definedName name="_Sort" hidden="1">#REF!</definedName>
    <definedName name="Access_Button1" hidden="1">"Headcount_Workbook_Schedules_List"</definedName>
    <definedName name="AccessDatabase" hidden="1">"P:\HR\SharonPlummer\Headcount Workbook.mdb"</definedName>
    <definedName name="combined1" hidden="1">{"YTD-Total",#N/A,TRUE,"Provision";"YTD-Utility",#N/A,TRUE,"Prov Utility";"YTD-NonUtility",#N/A,TRUE,"Prov NonUtility"}</definedName>
    <definedName name="DUDE" hidden="1">#REF!</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Keep" localSheetId="1" hidden="1">{"PRINT",#N/A,TRUE,"APPA";"PRINT",#N/A,TRUE,"APS";"PRINT",#N/A,TRUE,"BHPL";"PRINT",#N/A,TRUE,"BHPL2";"PRINT",#N/A,TRUE,"CDWR";"PRINT",#N/A,TRUE,"EWEB";"PRINT",#N/A,TRUE,"LADWP";"PRINT",#N/A,TRUE,"NEVBASE"}</definedName>
    <definedName name="Keep" localSheetId="10" hidden="1">{"PRINT",#N/A,TRUE,"APPA";"PRINT",#N/A,TRUE,"APS";"PRINT",#N/A,TRUE,"BHPL";"PRINT",#N/A,TRUE,"BHPL2";"PRINT",#N/A,TRUE,"CDWR";"PRINT",#N/A,TRUE,"EWEB";"PRINT",#N/A,TRUE,"LADWP";"PRINT",#N/A,TRUE,"NEVBASE"}</definedName>
    <definedName name="Keep" localSheetId="11" hidden="1">{"PRINT",#N/A,TRUE,"APPA";"PRINT",#N/A,TRUE,"APS";"PRINT",#N/A,TRUE,"BHPL";"PRINT",#N/A,TRUE,"BHPL2";"PRINT",#N/A,TRUE,"CDWR";"PRINT",#N/A,TRUE,"EWEB";"PRINT",#N/A,TRUE,"LADWP";"PRINT",#N/A,TRUE,"NEVBASE"}</definedName>
    <definedName name="Keep" localSheetId="3" hidden="1">{"PRINT",#N/A,TRUE,"APPA";"PRINT",#N/A,TRUE,"APS";"PRINT",#N/A,TRUE,"BHPL";"PRINT",#N/A,TRUE,"BHPL2";"PRINT",#N/A,TRUE,"CDWR";"PRINT",#N/A,TRUE,"EWEB";"PRINT",#N/A,TRUE,"LADWP";"PRINT",#N/A,TRUE,"NEVBASE"}</definedName>
    <definedName name="Keep" localSheetId="4" hidden="1">{"PRINT",#N/A,TRUE,"APPA";"PRINT",#N/A,TRUE,"APS";"PRINT",#N/A,TRUE,"BHPL";"PRINT",#N/A,TRUE,"BHPL2";"PRINT",#N/A,TRUE,"CDWR";"PRINT",#N/A,TRUE,"EWEB";"PRINT",#N/A,TRUE,"LADWP";"PRINT",#N/A,TRUE,"NEVBASE"}</definedName>
    <definedName name="Keep" localSheetId="5"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localSheetId="10" hidden="1">{"PRINT",#N/A,TRUE,"APPA";"PRINT",#N/A,TRUE,"APS";"PRINT",#N/A,TRUE,"BHPL";"PRINT",#N/A,TRUE,"BHPL2";"PRINT",#N/A,TRUE,"CDWR";"PRINT",#N/A,TRUE,"EWEB";"PRINT",#N/A,TRUE,"LADWP";"PRINT",#N/A,TRUE,"NEVBASE"}</definedName>
    <definedName name="keep2" localSheetId="11" hidden="1">{"PRINT",#N/A,TRUE,"APPA";"PRINT",#N/A,TRUE,"APS";"PRINT",#N/A,TRUE,"BHPL";"PRINT",#N/A,TRUE,"BHPL2";"PRINT",#N/A,TRUE,"CDWR";"PRINT",#N/A,TRUE,"EWEB";"PRINT",#N/A,TRUE,"LADWP";"PRINT",#N/A,TRUE,"NEVBASE"}</definedName>
    <definedName name="keep2" localSheetId="3" hidden="1">{"PRINT",#N/A,TRUE,"APPA";"PRINT",#N/A,TRUE,"APS";"PRINT",#N/A,TRUE,"BHPL";"PRINT",#N/A,TRUE,"BHPL2";"PRINT",#N/A,TRUE,"CDWR";"PRINT",#N/A,TRUE,"EWEB";"PRINT",#N/A,TRUE,"LADWP";"PRINT",#N/A,TRUE,"NEVBASE"}</definedName>
    <definedName name="keep2" localSheetId="4" hidden="1">{"PRINT",#N/A,TRUE,"APPA";"PRINT",#N/A,TRUE,"APS";"PRINT",#N/A,TRUE,"BHPL";"PRINT",#N/A,TRUE,"BHPL2";"PRINT",#N/A,TRUE,"CDWR";"PRINT",#N/A,TRUE,"EWEB";"PRINT",#N/A,TRUE,"LADWP";"PRINT",#N/A,TRUE,"NEVBASE"}</definedName>
    <definedName name="keep2" localSheetId="5"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hidden="1">{#N/A,#N/A,FALSE,"Actual";#N/A,#N/A,FALSE,"Normalized";#N/A,#N/A,FALSE,"Electric Actual";#N/A,#N/A,FALSE,"Electric Normalized"}</definedName>
    <definedName name="mmm" hidden="1">{"PRINT",#N/A,TRUE,"APPA";"PRINT",#N/A,TRUE,"APS";"PRINT",#N/A,TRUE,"BHPL";"PRINT",#N/A,TRUE,"BHPL2";"PRINT",#N/A,TRUE,"CDWR";"PRINT",#N/A,TRUE,"EWEB";"PRINT",#N/A,TRUE,"LADWP";"PRINT",#N/A,TRUE,"NEVBASE"}</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_xlnm.Print_Area" localSheetId="0">'Page 6.5'!$A$1:$L$64</definedName>
    <definedName name="_xlnm.Print_Area" localSheetId="1">'Page 6.5.1'!$A$1:$K$62</definedName>
    <definedName name="_xlnm.Print_Area" localSheetId="9">'Page 6.5.11 - 6.5.14'!$A$1:$AJ$151</definedName>
    <definedName name="_xlnm.Print_Area" localSheetId="10">'Page 6.5.15'!$A$1:$P$64</definedName>
    <definedName name="_xlnm.Print_Area" localSheetId="11">'Page 6.5.16'!$A$1:$P$47</definedName>
    <definedName name="_xlnm.Print_Area" localSheetId="2">'Page 6.5.2'!$A$1:$J$60</definedName>
    <definedName name="_xlnm.Print_Area" localSheetId="3">'Page 6.5.3'!$A$1:$L$64</definedName>
    <definedName name="_xlnm.Print_Area" localSheetId="4">'Page 6.5.4'!$A$1:$K$62</definedName>
    <definedName name="_xlnm.Print_Area" localSheetId="5">'Page 6.5.5'!$A$1:$J$62</definedName>
    <definedName name="_xlnm.Print_Area" localSheetId="6">'Page 6.5.6 - 6.5.7'!$A$1:$M$140</definedName>
    <definedName name="_xlnm.Print_Area" localSheetId="7">'Page 6.5.8 - 6.5.9'!$A$1:$L$151</definedName>
    <definedName name="_xlnm.Print_Titles" localSheetId="9">'Page 6.5.11 - 6.5.14'!$A:$C,'Page 6.5.11 - 6.5.14'!$1:$7</definedName>
    <definedName name="_xlnm.Print_Titles" localSheetId="6">'Page 6.5.6 - 6.5.7'!$1:$6</definedName>
    <definedName name="_xlnm.Print_Titles" localSheetId="7">'Page 6.5.8 - 6.5.9'!$A:$I,'Page 6.5.8 - 6.5.9'!$1:$7</definedName>
    <definedName name="retail" localSheetId="0" hidden="1">{#N/A,#N/A,FALSE,"Loans";#N/A,#N/A,FALSE,"Program Costs";#N/A,#N/A,FALSE,"Measures";#N/A,#N/A,FALSE,"Net Lost Rev";#N/A,#N/A,FALSE,"Incentive"}</definedName>
    <definedName name="retail" localSheetId="1" hidden="1">{#N/A,#N/A,FALSE,"Loans";#N/A,#N/A,FALSE,"Program Costs";#N/A,#N/A,FALSE,"Measures";#N/A,#N/A,FALSE,"Net Lost Rev";#N/A,#N/A,FALSE,"Incentive"}</definedName>
    <definedName name="retail" localSheetId="10" hidden="1">{#N/A,#N/A,FALSE,"Loans";#N/A,#N/A,FALSE,"Program Costs";#N/A,#N/A,FALSE,"Measures";#N/A,#N/A,FALSE,"Net Lost Rev";#N/A,#N/A,FALSE,"Incentive"}</definedName>
    <definedName name="retail" localSheetId="11" hidden="1">{#N/A,#N/A,FALSE,"Loans";#N/A,#N/A,FALSE,"Program Costs";#N/A,#N/A,FALSE,"Measures";#N/A,#N/A,FALSE,"Net Lost Rev";#N/A,#N/A,FALSE,"Incentive"}</definedName>
    <definedName name="retail" localSheetId="3" hidden="1">{#N/A,#N/A,FALSE,"Loans";#N/A,#N/A,FALSE,"Program Costs";#N/A,#N/A,FALSE,"Measures";#N/A,#N/A,FALSE,"Net Lost Rev";#N/A,#N/A,FALSE,"Incentive"}</definedName>
    <definedName name="retail" localSheetId="4" hidden="1">{#N/A,#N/A,FALSE,"Loans";#N/A,#N/A,FALSE,"Program Costs";#N/A,#N/A,FALSE,"Measures";#N/A,#N/A,FALSE,"Net Lost Rev";#N/A,#N/A,FALSE,"Incentive"}</definedName>
    <definedName name="retail" localSheetId="5"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localSheetId="10" hidden="1">{#N/A,#N/A,FALSE,"Loans";#N/A,#N/A,FALSE,"Program Costs";#N/A,#N/A,FALSE,"Measures";#N/A,#N/A,FALSE,"Net Lost Rev";#N/A,#N/A,FALSE,"Incentive"}</definedName>
    <definedName name="retail_CC" localSheetId="11" hidden="1">{#N/A,#N/A,FALSE,"Loans";#N/A,#N/A,FALSE,"Program Costs";#N/A,#N/A,FALSE,"Measures";#N/A,#N/A,FALSE,"Net Lost Rev";#N/A,#N/A,FALSE,"Incentive"}</definedName>
    <definedName name="retail_CC" localSheetId="3" hidden="1">{#N/A,#N/A,FALSE,"Loans";#N/A,#N/A,FALSE,"Program Costs";#N/A,#N/A,FALSE,"Measures";#N/A,#N/A,FALSE,"Net Lost Rev";#N/A,#N/A,FALSE,"Incentive"}</definedName>
    <definedName name="retail_CC" localSheetId="4" hidden="1">{#N/A,#N/A,FALSE,"Loans";#N/A,#N/A,FALSE,"Program Costs";#N/A,#N/A,FALSE,"Measures";#N/A,#N/A,FALSE,"Net Lost Rev";#N/A,#N/A,FALSE,"Incentive"}</definedName>
    <definedName name="retail_CC" localSheetId="5"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localSheetId="10" hidden="1">{#N/A,#N/A,FALSE,"Loans";#N/A,#N/A,FALSE,"Program Costs";#N/A,#N/A,FALSE,"Measures";#N/A,#N/A,FALSE,"Net Lost Rev";#N/A,#N/A,FALSE,"Incentive"}</definedName>
    <definedName name="retail_CC1" localSheetId="11" hidden="1">{#N/A,#N/A,FALSE,"Loans";#N/A,#N/A,FALSE,"Program Costs";#N/A,#N/A,FALSE,"Measures";#N/A,#N/A,FALSE,"Net Lost Rev";#N/A,#N/A,FALSE,"Incentive"}</definedName>
    <definedName name="retail_CC1" localSheetId="3" hidden="1">{#N/A,#N/A,FALSE,"Loans";#N/A,#N/A,FALSE,"Program Costs";#N/A,#N/A,FALSE,"Measures";#N/A,#N/A,FALSE,"Net Lost Rev";#N/A,#N/A,FALSE,"Incentive"}</definedName>
    <definedName name="retail_CC1" localSheetId="4" hidden="1">{#N/A,#N/A,FALSE,"Loans";#N/A,#N/A,FALSE,"Program Costs";#N/A,#N/A,FALSE,"Measures";#N/A,#N/A,FALSE,"Net Lost Rev";#N/A,#N/A,FALSE,"Incentive"}</definedName>
    <definedName name="retail_CC1" localSheetId="5" hidden="1">{#N/A,#N/A,FALSE,"Loans";#N/A,#N/A,FALSE,"Program Costs";#N/A,#N/A,FALSE,"Measures";#N/A,#N/A,FALSE,"Net Lost Rev";#N/A,#N/A,FALSE,"Incentive"}</definedName>
    <definedName name="retail_CC1" hidden="1">{#N/A,#N/A,FALSE,"Loans";#N/A,#N/A,FALSE,"Program Costs";#N/A,#N/A,FALSE,"Measures";#N/A,#N/A,FALSE,"Net Lost Rev";#N/A,#N/A,FALSE,"Incentive"}</definedName>
    <definedName name="SAPBEXrevision" hidden="1">1</definedName>
    <definedName name="SAPBEXsysID" hidden="1">"BWP"</definedName>
    <definedName name="SAPBEXwbID" localSheetId="10" hidden="1">"45L44VY312ZTNKFVYNPU1SXDT"</definedName>
    <definedName name="SAPBEXwbID" hidden="1">"45EQYSCWE9WJMGB34OOD1BOQZ"</definedName>
    <definedName name="shit" localSheetId="1" hidden="1">{"PRINT",#N/A,TRUE,"APPA";"PRINT",#N/A,TRUE,"APS";"PRINT",#N/A,TRUE,"BHPL";"PRINT",#N/A,TRUE,"BHPL2";"PRINT",#N/A,TRUE,"CDWR";"PRINT",#N/A,TRUE,"EWEB";"PRINT",#N/A,TRUE,"LADWP";"PRINT",#N/A,TRUE,"NEVBASE"}</definedName>
    <definedName name="shit" localSheetId="10" hidden="1">{"PRINT",#N/A,TRUE,"APPA";"PRINT",#N/A,TRUE,"APS";"PRINT",#N/A,TRUE,"BHPL";"PRINT",#N/A,TRUE,"BHPL2";"PRINT",#N/A,TRUE,"CDWR";"PRINT",#N/A,TRUE,"EWEB";"PRINT",#N/A,TRUE,"LADWP";"PRINT",#N/A,TRUE,"NEVBASE"}</definedName>
    <definedName name="shit" localSheetId="11" hidden="1">{"PRINT",#N/A,TRUE,"APPA";"PRINT",#N/A,TRUE,"APS";"PRINT",#N/A,TRUE,"BHPL";"PRINT",#N/A,TRUE,"BHPL2";"PRINT",#N/A,TRUE,"CDWR";"PRINT",#N/A,TRUE,"EWEB";"PRINT",#N/A,TRUE,"LADWP";"PRINT",#N/A,TRUE,"NEVBASE"}</definedName>
    <definedName name="shit" localSheetId="3" hidden="1">{"PRINT",#N/A,TRUE,"APPA";"PRINT",#N/A,TRUE,"APS";"PRINT",#N/A,TRUE,"BHPL";"PRINT",#N/A,TRUE,"BHPL2";"PRINT",#N/A,TRUE,"CDWR";"PRINT",#N/A,TRUE,"EWEB";"PRINT",#N/A,TRUE,"LADWP";"PRINT",#N/A,TRUE,"NEVBASE"}</definedName>
    <definedName name="shit" localSheetId="4" hidden="1">{"PRINT",#N/A,TRUE,"APPA";"PRINT",#N/A,TRUE,"APS";"PRINT",#N/A,TRUE,"BHPL";"PRINT",#N/A,TRUE,"BHPL2";"PRINT",#N/A,TRUE,"CDWR";"PRINT",#N/A,TRUE,"EWEB";"PRINT",#N/A,TRUE,"LADWP";"PRINT",#N/A,TRUE,"NEVBASE"}</definedName>
    <definedName name="shit" localSheetId="5"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ippw" hidden="1">{#N/A,#N/A,FALSE,"Actual";#N/A,#N/A,FALSE,"Normalized";#N/A,#N/A,FALSE,"Electric Actual";#N/A,#N/A,FALSE,"Electric Normalized"}</definedName>
    <definedName name="standard1" hidden="1">{"YTD-Total",#N/A,FALSE,"Provision"}</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Adj._.Back_Up." hidden="1">{"Page 3.4.1",#N/A,FALSE,"Totals";"Page 3.4.2",#N/A,FALSE,"Totals"}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Sheet";#N/A,#N/A,FALSE,"T-Accounts";#N/A,#N/A,FALSE,"Ins &amp; Prem ActualEstimates"}</definedName>
    <definedName name="wrn.All._.Pages." localSheetId="1" hidden="1">{#N/A,#N/A,FALSE,"Cover";#N/A,#N/A,FALSE,"Lead Sheet";#N/A,#N/A,FALSE,"T-Accounts";#N/A,#N/A,FALSE,"Ins &amp; Prem ActualEstimates"}</definedName>
    <definedName name="wrn.All._.Pages." localSheetId="10" hidden="1">{#N/A,#N/A,FALSE,"Cover";#N/A,#N/A,FALSE,"Lead Sheet";#N/A,#N/A,FALSE,"T-Accounts";#N/A,#N/A,FALSE,"Ins &amp; Prem ActualEstimates"}</definedName>
    <definedName name="wrn.All._.Pages." localSheetId="11" hidden="1">{#N/A,#N/A,FALSE,"Cover";#N/A,#N/A,FALSE,"Lead Sheet";#N/A,#N/A,FALSE,"T-Accounts";#N/A,#N/A,FALSE,"Ins &amp; Prem ActualEstimates"}</definedName>
    <definedName name="wrn.All._.Pages." localSheetId="3" hidden="1">{#N/A,#N/A,FALSE,"Cover";#N/A,#N/A,FALSE,"Lead Sheet";#N/A,#N/A,FALSE,"T-Accounts";#N/A,#N/A,FALSE,"Ins &amp; Prem ActualEstimates"}</definedName>
    <definedName name="wrn.All._.Pages." localSheetId="4" hidden="1">{#N/A,#N/A,FALSE,"Cover";#N/A,#N/A,FALSE,"Lead Sheet";#N/A,#N/A,FALSE,"T-Accounts";#N/A,#N/A,FALSE,"Ins &amp; Prem ActualEstimates"}</definedName>
    <definedName name="wrn.All._.Pages." localSheetId="5" hidden="1">{#N/A,#N/A,FALSE,"Cover";#N/A,#N/A,FALSE,"Lead Sheet";#N/A,#N/A,FALSE,"T-Accounts";#N/A,#N/A,FALSE,"Ins &amp; Prem ActualEstimates"}</definedName>
    <definedName name="wrn.All._.Pages." hidden="1">{#N/A,#N/A,FALSE,"Cover";#N/A,#N/A,FALSE,"Lead Sheet";#N/A,#N/A,FALSE,"T-Accounts";#N/A,#N/A,FALSE,"Ins &amp; Prem ActualEstimates"}</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Factors._.Tab._.10." localSheetId="1" hidden="1">{"Factors Pages 1-2",#N/A,FALSE,"Factors";"Factors Page 3",#N/A,FALSE,"Factors";"Factors Page 4",#N/A,FALSE,"Factors";"Factors Page 5",#N/A,FALSE,"Factors";"Factors Pages 8-27",#N/A,FALSE,"Factors"}</definedName>
    <definedName name="wrn.Factors._.Tab._.10." localSheetId="10" hidden="1">{"Factors Pages 1-2",#N/A,FALSE,"Factors";"Factors Page 3",#N/A,FALSE,"Factors";"Factors Page 4",#N/A,FALSE,"Factors";"Factors Page 5",#N/A,FALSE,"Factors";"Factors Pages 8-27",#N/A,FALSE,"Factors"}</definedName>
    <definedName name="wrn.Factors._.Tab._.10." localSheetId="11" hidden="1">{"Factors Pages 1-2",#N/A,FALSE,"Factors";"Factors Page 3",#N/A,FALSE,"Factors";"Factors Page 4",#N/A,FALSE,"Factors";"Factors Page 5",#N/A,FALSE,"Factors";"Factors Pages 8-27",#N/A,FALSE,"Factors"}</definedName>
    <definedName name="wrn.Factors._.Tab._.10." localSheetId="3" hidden="1">{"Factors Pages 1-2",#N/A,FALSE,"Factors";"Factors Page 3",#N/A,FALSE,"Factors";"Factors Page 4",#N/A,FALSE,"Factors";"Factors Page 5",#N/A,FALSE,"Factors";"Factors Pages 8-27",#N/A,FALSE,"Factors"}</definedName>
    <definedName name="wrn.Factors._.Tab._.10." localSheetId="4" hidden="1">{"Factors Pages 1-2",#N/A,FALSE,"Factors";"Factors Page 3",#N/A,FALSE,"Factors";"Factors Page 4",#N/A,FALSE,"Factors";"Factors Page 5",#N/A,FALSE,"Factors";"Factors Pages 8-27",#N/A,FALSE,"Factors"}</definedName>
    <definedName name="wrn.Factors._.Tab._.10." localSheetId="5"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hidden="1">{"Open issues Only",#N/A,FALSE,"TIMELINE"}</definedName>
    <definedName name="wrn.OR._.Carrying._.Charge._.JV." localSheetId="0" hidden="1">{#N/A,#N/A,FALSE,"Loans";#N/A,#N/A,FALSE,"Program Costs";#N/A,#N/A,FALSE,"Measures";#N/A,#N/A,FALSE,"Net Lost Rev";#N/A,#N/A,FALSE,"Incentive"}</definedName>
    <definedName name="wrn.OR._.Carrying._.Charge._.JV." localSheetId="1" hidden="1">{#N/A,#N/A,FALSE,"Loans";#N/A,#N/A,FALSE,"Program Costs";#N/A,#N/A,FALSE,"Measures";#N/A,#N/A,FALSE,"Net Lost Rev";#N/A,#N/A,FALSE,"Incentive"}</definedName>
    <definedName name="wrn.OR._.Carrying._.Charge._.JV." localSheetId="10" hidden="1">{#N/A,#N/A,FALSE,"Loans";#N/A,#N/A,FALSE,"Program Costs";#N/A,#N/A,FALSE,"Measures";#N/A,#N/A,FALSE,"Net Lost Rev";#N/A,#N/A,FALSE,"Incentive"}</definedName>
    <definedName name="wrn.OR._.Carrying._.Charge._.JV." localSheetId="11" hidden="1">{#N/A,#N/A,FALSE,"Loans";#N/A,#N/A,FALSE,"Program Costs";#N/A,#N/A,FALSE,"Measures";#N/A,#N/A,FALSE,"Net Lost Rev";#N/A,#N/A,FALSE,"Incentive"}</definedName>
    <definedName name="wrn.OR._.Carrying._.Charge._.JV." localSheetId="3" hidden="1">{#N/A,#N/A,FALSE,"Loans";#N/A,#N/A,FALSE,"Program Costs";#N/A,#N/A,FALSE,"Measures";#N/A,#N/A,FALSE,"Net Lost Rev";#N/A,#N/A,FALSE,"Incentive"}</definedName>
    <definedName name="wrn.OR._.Carrying._.Charge._.JV." localSheetId="4" hidden="1">{#N/A,#N/A,FALSE,"Loans";#N/A,#N/A,FALSE,"Program Costs";#N/A,#N/A,FALSE,"Measures";#N/A,#N/A,FALSE,"Net Lost Rev";#N/A,#N/A,FALSE,"Incentive"}</definedName>
    <definedName name="wrn.OR._.Carrying._.Charge._.JV." localSheetId="5"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localSheetId="10" hidden="1">{#N/A,#N/A,FALSE,"Loans";#N/A,#N/A,FALSE,"Program Costs";#N/A,#N/A,FALSE,"Measures";#N/A,#N/A,FALSE,"Net Lost Rev";#N/A,#N/A,FALSE,"Incentive"}</definedName>
    <definedName name="wrn.OR._.Carrying._.Charge._.JV.1" localSheetId="11" hidden="1">{#N/A,#N/A,FALSE,"Loans";#N/A,#N/A,FALSE,"Program Costs";#N/A,#N/A,FALSE,"Measures";#N/A,#N/A,FALSE,"Net Lost Rev";#N/A,#N/A,FALSE,"Incentive"}</definedName>
    <definedName name="wrn.OR._.Carrying._.Charge._.JV.1" localSheetId="3" hidden="1">{#N/A,#N/A,FALSE,"Loans";#N/A,#N/A,FALSE,"Program Costs";#N/A,#N/A,FALSE,"Measures";#N/A,#N/A,FALSE,"Net Lost Rev";#N/A,#N/A,FALSE,"Incentive"}</definedName>
    <definedName name="wrn.OR._.Carrying._.Charge._.JV.1" localSheetId="4" hidden="1">{#N/A,#N/A,FALSE,"Loans";#N/A,#N/A,FALSE,"Program Costs";#N/A,#N/A,FALSE,"Measures";#N/A,#N/A,FALSE,"Net Lost Rev";#N/A,#N/A,FALSE,"Incentive"}</definedName>
    <definedName name="wrn.OR._.Carrying._.Charge._.JV.1" localSheetId="5"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reconview." hidden="1">{"PPM Recon View",#N/A,FALSE,"Hyperion Proof"}</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localSheetId="1" hidden="1">{"PRINT",#N/A,TRUE,"APPA";"PRINT",#N/A,TRUE,"APS";"PRINT",#N/A,TRUE,"BHPL";"PRINT",#N/A,TRUE,"BHPL2";"PRINT",#N/A,TRUE,"CDWR";"PRINT",#N/A,TRUE,"EWEB";"PRINT",#N/A,TRUE,"LADWP";"PRINT",#N/A,TRUE,"NEVBASE"}</definedName>
    <definedName name="wrn.SALES._.VAR._.95._.BUDGET." localSheetId="10" hidden="1">{"PRINT",#N/A,TRUE,"APPA";"PRINT",#N/A,TRUE,"APS";"PRINT",#N/A,TRUE,"BHPL";"PRINT",#N/A,TRUE,"BHPL2";"PRINT",#N/A,TRUE,"CDWR";"PRINT",#N/A,TRUE,"EWEB";"PRINT",#N/A,TRUE,"LADWP";"PRINT",#N/A,TRUE,"NEVBASE"}</definedName>
    <definedName name="wrn.SALES._.VAR._.95._.BUDGET." localSheetId="11" hidden="1">{"PRINT",#N/A,TRUE,"APPA";"PRINT",#N/A,TRUE,"APS";"PRINT",#N/A,TRUE,"BHPL";"PRINT",#N/A,TRUE,"BHPL2";"PRINT",#N/A,TRUE,"CDWR";"PRINT",#N/A,TRUE,"EWEB";"PRINT",#N/A,TRUE,"LADWP";"PRINT",#N/A,TRUE,"NEVBASE"}</definedName>
    <definedName name="wrn.SALES._.VAR._.95._.BUDGET." localSheetId="3" hidden="1">{"PRINT",#N/A,TRUE,"APPA";"PRINT",#N/A,TRUE,"APS";"PRINT",#N/A,TRUE,"BHPL";"PRINT",#N/A,TRUE,"BHPL2";"PRINT",#N/A,TRUE,"CDWR";"PRINT",#N/A,TRUE,"EWEB";"PRINT",#N/A,TRUE,"LADWP";"PRINT",#N/A,TRUE,"NEVBASE"}</definedName>
    <definedName name="wrn.SALES._.VAR._.95._.BUDGET." localSheetId="4" hidden="1">{"PRINT",#N/A,TRUE,"APPA";"PRINT",#N/A,TRUE,"APS";"PRINT",#N/A,TRUE,"BHPL";"PRINT",#N/A,TRUE,"BHPL2";"PRINT",#N/A,TRUE,"CDWR";"PRINT",#N/A,TRUE,"EWEB";"PRINT",#N/A,TRUE,"LADWP";"PRINT",#N/A,TRUE,"NEVBASE"}</definedName>
    <definedName name="wrn.SALES._.VAR._.95._.BUDGET." localSheetId="5"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_.View." hidden="1">{#N/A,#N/A,FALSE,"Consltd-For contngcy"}</definedName>
    <definedName name="wrn.UK._.Conversion._.Only." hidden="1">{#N/A,#N/A,FALSE,"Dec 1999 UK Continuing Ops"}</definedName>
    <definedName name="wrn.YearEnd." localSheetId="1" hidden="1">{"Factors Pages 1-2",#N/A,FALSE,"Variables";"Factors Page 3",#N/A,FALSE,"Variables";"Factors Page 4",#N/A,FALSE,"Variables";"Factors Page 5",#N/A,FALSE,"Variables";"YE Pages 7-26",#N/A,FALSE,"Variables"}</definedName>
    <definedName name="wrn.YearEnd." localSheetId="10" hidden="1">{"Factors Pages 1-2",#N/A,FALSE,"Variables";"Factors Page 3",#N/A,FALSE,"Variables";"Factors Page 4",#N/A,FALSE,"Variables";"Factors Page 5",#N/A,FALSE,"Variables";"YE Pages 7-26",#N/A,FALSE,"Variables"}</definedName>
    <definedName name="wrn.YearEnd." localSheetId="11" hidden="1">{"Factors Pages 1-2",#N/A,FALSE,"Variables";"Factors Page 3",#N/A,FALSE,"Variables";"Factors Page 4",#N/A,FALSE,"Variables";"Factors Page 5",#N/A,FALSE,"Variables";"YE Pages 7-26",#N/A,FALSE,"Variables"}</definedName>
    <definedName name="wrn.YearEnd." localSheetId="3" hidden="1">{"Factors Pages 1-2",#N/A,FALSE,"Variables";"Factors Page 3",#N/A,FALSE,"Variables";"Factors Page 4",#N/A,FALSE,"Variables";"Factors Page 5",#N/A,FALSE,"Variables";"YE Pages 7-26",#N/A,FALSE,"Variables"}</definedName>
    <definedName name="wrn.YearEnd." localSheetId="4" hidden="1">{"Factors Pages 1-2",#N/A,FALSE,"Variables";"Factors Page 3",#N/A,FALSE,"Variables";"Factors Page 4",#N/A,FALSE,"Variables";"Factors Page 5",#N/A,FALSE,"Variables";"YE Pages 7-26",#N/A,FALSE,"Variables"}</definedName>
    <definedName name="wrn.YearEnd." localSheetId="5"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'[4]DSM Output'!$B$21:$B$23</definedName>
    <definedName name="z" hidden="1">'[4]DSM Output'!$G$21:$G$23</definedName>
    <definedName name="Z_01844156_6462_4A28_9785_1A86F4D0C834_.wvu.PrintTitles" hidden="1">#REF!</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3" i="7" l="1"/>
  <c r="K84" i="7"/>
  <c r="I36" i="6" l="1"/>
  <c r="I35" i="6"/>
  <c r="I34" i="6"/>
  <c r="I32" i="6"/>
  <c r="I31" i="6"/>
  <c r="I30" i="6"/>
  <c r="I28" i="6"/>
  <c r="I27" i="6"/>
  <c r="I26" i="6"/>
  <c r="I22" i="6"/>
  <c r="I21" i="6"/>
  <c r="I18" i="6"/>
  <c r="I17" i="6"/>
  <c r="I13" i="6"/>
  <c r="I10" i="6"/>
  <c r="J35" i="5" l="1"/>
  <c r="J34" i="5"/>
  <c r="J32" i="5"/>
  <c r="J31" i="5"/>
  <c r="J29" i="5"/>
  <c r="J26" i="5"/>
  <c r="J22" i="5"/>
  <c r="J21" i="5"/>
  <c r="J19" i="5"/>
  <c r="J13" i="5"/>
  <c r="J11" i="5"/>
  <c r="J9" i="5"/>
  <c r="K43" i="4"/>
  <c r="K42" i="4"/>
  <c r="K41" i="4"/>
  <c r="K40" i="4"/>
  <c r="K38" i="4"/>
  <c r="K37" i="4"/>
  <c r="K36" i="4"/>
  <c r="K35" i="4"/>
  <c r="K34" i="4"/>
  <c r="K33" i="4"/>
  <c r="K32" i="4"/>
  <c r="K31" i="4"/>
  <c r="K30" i="4"/>
  <c r="K29" i="4"/>
  <c r="K28" i="4"/>
  <c r="K27" i="4"/>
  <c r="K26" i="4"/>
  <c r="K25" i="4"/>
  <c r="I39" i="3"/>
  <c r="I23" i="3"/>
  <c r="I55" i="3"/>
  <c r="I54" i="3"/>
  <c r="I53" i="3"/>
  <c r="I52" i="3"/>
  <c r="I51" i="3"/>
  <c r="I50" i="3"/>
  <c r="I49" i="3"/>
  <c r="I46" i="3"/>
  <c r="I45" i="3"/>
  <c r="I44" i="3"/>
  <c r="I43" i="3"/>
  <c r="I42" i="3"/>
  <c r="I41" i="3"/>
  <c r="I40" i="3"/>
  <c r="I38" i="3"/>
  <c r="I37" i="3"/>
  <c r="I36" i="3"/>
  <c r="I35" i="3"/>
  <c r="I34" i="3"/>
  <c r="I33" i="3"/>
  <c r="I32" i="3"/>
  <c r="I31" i="3"/>
  <c r="I30" i="3"/>
  <c r="I29" i="3"/>
  <c r="I28" i="3"/>
  <c r="I27" i="3"/>
  <c r="I26" i="3"/>
  <c r="I25" i="3"/>
  <c r="I24" i="3"/>
  <c r="I22" i="3"/>
  <c r="I21" i="3"/>
  <c r="I20" i="3"/>
  <c r="I19" i="3"/>
  <c r="I18" i="3"/>
  <c r="I17" i="3"/>
  <c r="I16" i="3"/>
  <c r="I15" i="3"/>
  <c r="I14" i="3"/>
  <c r="I13" i="3"/>
  <c r="I12" i="3"/>
  <c r="I11" i="3"/>
  <c r="I10" i="3"/>
  <c r="I9" i="3"/>
  <c r="J28" i="2"/>
  <c r="J12" i="2"/>
  <c r="J34" i="2"/>
  <c r="J33" i="2"/>
  <c r="J31" i="2"/>
  <c r="J29" i="2"/>
  <c r="J26" i="2"/>
  <c r="J22" i="2"/>
  <c r="J21" i="2"/>
  <c r="J19" i="2"/>
  <c r="J13" i="2"/>
  <c r="J9" i="2"/>
  <c r="K57" i="1"/>
  <c r="K56" i="1"/>
  <c r="K55" i="1"/>
  <c r="K41" i="1"/>
  <c r="K37" i="1"/>
  <c r="K33" i="1"/>
  <c r="K29" i="1"/>
  <c r="K25" i="1"/>
  <c r="K43" i="1"/>
  <c r="K42" i="1"/>
  <c r="K40" i="1"/>
  <c r="K38" i="1"/>
  <c r="K36" i="1"/>
  <c r="K35" i="1"/>
  <c r="K34" i="1"/>
  <c r="K32" i="1"/>
  <c r="K31" i="1"/>
  <c r="K30" i="1"/>
  <c r="K28" i="1"/>
  <c r="K27" i="1"/>
  <c r="K26" i="1"/>
  <c r="I47" i="3" l="1"/>
  <c r="I56" i="3"/>
  <c r="I45" i="12"/>
  <c r="I46" i="12" s="1"/>
  <c r="G57" i="4" s="1"/>
  <c r="K57" i="4" s="1"/>
  <c r="D45" i="12"/>
  <c r="I44" i="12"/>
  <c r="D44" i="12"/>
  <c r="I41" i="12"/>
  <c r="D41" i="12"/>
  <c r="I40" i="12"/>
  <c r="D40" i="12"/>
  <c r="D46" i="11"/>
  <c r="F46" i="11" s="1"/>
  <c r="D45" i="11"/>
  <c r="F45" i="11" s="1"/>
  <c r="D14" i="11"/>
  <c r="D18" i="11" s="1"/>
  <c r="F18" i="11" s="1"/>
  <c r="A1" i="11"/>
  <c r="J145" i="10"/>
  <c r="I144" i="10"/>
  <c r="G144" i="10"/>
  <c r="F144" i="10"/>
  <c r="I143" i="10"/>
  <c r="G143" i="10"/>
  <c r="F143" i="10"/>
  <c r="I142" i="10"/>
  <c r="G142" i="10"/>
  <c r="F142" i="10"/>
  <c r="I141" i="10"/>
  <c r="G141" i="10"/>
  <c r="F141" i="10"/>
  <c r="I140" i="10"/>
  <c r="G140" i="10"/>
  <c r="F140" i="10"/>
  <c r="I139" i="10"/>
  <c r="G139" i="10"/>
  <c r="F139" i="10"/>
  <c r="I138" i="10"/>
  <c r="G138" i="10"/>
  <c r="F138" i="10"/>
  <c r="I137" i="10"/>
  <c r="G137" i="10"/>
  <c r="F137" i="10"/>
  <c r="I136" i="10"/>
  <c r="G136" i="10"/>
  <c r="F136" i="10"/>
  <c r="I135" i="10"/>
  <c r="G135" i="10"/>
  <c r="F135" i="10"/>
  <c r="I134" i="10"/>
  <c r="I133" i="10"/>
  <c r="J132" i="10"/>
  <c r="I132" i="10"/>
  <c r="G131" i="10"/>
  <c r="F131" i="10"/>
  <c r="B131" i="10"/>
  <c r="I131" i="10" s="1"/>
  <c r="I130" i="10"/>
  <c r="I129" i="10"/>
  <c r="J128" i="10"/>
  <c r="I128" i="10"/>
  <c r="G127" i="10"/>
  <c r="F127" i="10"/>
  <c r="B127" i="10"/>
  <c r="I127" i="10" s="1"/>
  <c r="G126" i="10"/>
  <c r="F126" i="10"/>
  <c r="B126" i="10"/>
  <c r="I126" i="10" s="1"/>
  <c r="I125" i="10"/>
  <c r="I124" i="10"/>
  <c r="J123" i="10"/>
  <c r="I123" i="10"/>
  <c r="G122" i="10"/>
  <c r="F122" i="10"/>
  <c r="B122" i="10"/>
  <c r="I122" i="10" s="1"/>
  <c r="G121" i="10"/>
  <c r="F121" i="10"/>
  <c r="B121" i="10"/>
  <c r="I121" i="10" s="1"/>
  <c r="G120" i="10"/>
  <c r="F120" i="10"/>
  <c r="B120" i="10"/>
  <c r="I120" i="10" s="1"/>
  <c r="G119" i="10"/>
  <c r="F119" i="10"/>
  <c r="B119" i="10"/>
  <c r="I119" i="10" s="1"/>
  <c r="G118" i="10"/>
  <c r="F118" i="10"/>
  <c r="B118" i="10"/>
  <c r="I118" i="10" s="1"/>
  <c r="G117" i="10"/>
  <c r="F117" i="10"/>
  <c r="B117" i="10"/>
  <c r="I117" i="10" s="1"/>
  <c r="G107" i="10"/>
  <c r="F107" i="10"/>
  <c r="B107" i="10"/>
  <c r="I107" i="10" s="1"/>
  <c r="G106" i="10"/>
  <c r="F106" i="10"/>
  <c r="B106" i="10"/>
  <c r="I106" i="10" s="1"/>
  <c r="G105" i="10"/>
  <c r="F105" i="10"/>
  <c r="B105" i="10"/>
  <c r="I105" i="10" s="1"/>
  <c r="G104" i="10"/>
  <c r="F104" i="10"/>
  <c r="B104" i="10"/>
  <c r="I104" i="10" s="1"/>
  <c r="G103" i="10"/>
  <c r="F103" i="10"/>
  <c r="B103" i="10"/>
  <c r="I103" i="10" s="1"/>
  <c r="G102" i="10"/>
  <c r="F102" i="10"/>
  <c r="B102" i="10"/>
  <c r="I102" i="10" s="1"/>
  <c r="G101" i="10"/>
  <c r="F101" i="10"/>
  <c r="B101" i="10"/>
  <c r="I101" i="10" s="1"/>
  <c r="G100" i="10"/>
  <c r="F100" i="10"/>
  <c r="B100" i="10"/>
  <c r="I100" i="10" s="1"/>
  <c r="G99" i="10"/>
  <c r="F99" i="10"/>
  <c r="B99" i="10"/>
  <c r="I99" i="10" s="1"/>
  <c r="I98" i="10"/>
  <c r="I97" i="10"/>
  <c r="I96" i="10"/>
  <c r="I95" i="10"/>
  <c r="I94" i="10"/>
  <c r="I91" i="10"/>
  <c r="I90" i="10"/>
  <c r="J89" i="10"/>
  <c r="I89" i="10"/>
  <c r="I88" i="10"/>
  <c r="G88" i="10"/>
  <c r="F88" i="10"/>
  <c r="B88" i="10"/>
  <c r="I87" i="10"/>
  <c r="I86" i="10"/>
  <c r="J85" i="10"/>
  <c r="I85" i="10"/>
  <c r="G84" i="10"/>
  <c r="F84" i="10"/>
  <c r="B84" i="10"/>
  <c r="I84" i="10" s="1"/>
  <c r="G83" i="10"/>
  <c r="F83" i="10"/>
  <c r="B83" i="10"/>
  <c r="I83" i="10" s="1"/>
  <c r="G82" i="10"/>
  <c r="F82" i="10"/>
  <c r="B82" i="10"/>
  <c r="I82" i="10" s="1"/>
  <c r="G81" i="10"/>
  <c r="F81" i="10"/>
  <c r="B81" i="10"/>
  <c r="I81" i="10" s="1"/>
  <c r="G69" i="10"/>
  <c r="F69" i="10"/>
  <c r="B69" i="10"/>
  <c r="I69" i="10" s="1"/>
  <c r="G68" i="10"/>
  <c r="F68" i="10"/>
  <c r="B68" i="10"/>
  <c r="I68" i="10" s="1"/>
  <c r="G67" i="10"/>
  <c r="F67" i="10"/>
  <c r="B67" i="10"/>
  <c r="I67" i="10" s="1"/>
  <c r="G66" i="10"/>
  <c r="F66" i="10"/>
  <c r="B66" i="10"/>
  <c r="I66" i="10" s="1"/>
  <c r="G65" i="10"/>
  <c r="F65" i="10"/>
  <c r="B65" i="10"/>
  <c r="I65" i="10" s="1"/>
  <c r="G64" i="10"/>
  <c r="F64" i="10"/>
  <c r="B64" i="10"/>
  <c r="I64" i="10" s="1"/>
  <c r="G63" i="10"/>
  <c r="F63" i="10"/>
  <c r="B63" i="10"/>
  <c r="I63" i="10" s="1"/>
  <c r="G62" i="10"/>
  <c r="F62" i="10"/>
  <c r="B62" i="10"/>
  <c r="I62" i="10" s="1"/>
  <c r="G61" i="10"/>
  <c r="F61" i="10"/>
  <c r="B61" i="10"/>
  <c r="I61" i="10" s="1"/>
  <c r="G60" i="10"/>
  <c r="F60" i="10"/>
  <c r="B60" i="10"/>
  <c r="I60" i="10" s="1"/>
  <c r="G59" i="10"/>
  <c r="F59" i="10"/>
  <c r="B59" i="10"/>
  <c r="I59" i="10" s="1"/>
  <c r="I58" i="10"/>
  <c r="I57" i="10"/>
  <c r="J56" i="10"/>
  <c r="I56" i="10"/>
  <c r="I55" i="10"/>
  <c r="G55" i="10"/>
  <c r="F55" i="10"/>
  <c r="I54" i="10"/>
  <c r="G54" i="10"/>
  <c r="F54" i="10"/>
  <c r="I53" i="10"/>
  <c r="G53" i="10"/>
  <c r="F53" i="10"/>
  <c r="I52" i="10"/>
  <c r="G52" i="10"/>
  <c r="F52" i="10"/>
  <c r="I51" i="10"/>
  <c r="G51" i="10"/>
  <c r="F51" i="10"/>
  <c r="I50" i="10"/>
  <c r="G50" i="10"/>
  <c r="F50" i="10"/>
  <c r="I49" i="10"/>
  <c r="G49" i="10"/>
  <c r="F49" i="10"/>
  <c r="I48" i="10"/>
  <c r="I47" i="10"/>
  <c r="J46" i="10"/>
  <c r="I46" i="10"/>
  <c r="G45" i="10"/>
  <c r="F45" i="10"/>
  <c r="B45" i="10"/>
  <c r="I45" i="10" s="1"/>
  <c r="G44" i="10"/>
  <c r="F44" i="10"/>
  <c r="B44" i="10"/>
  <c r="I44" i="10" s="1"/>
  <c r="G43" i="10"/>
  <c r="F43" i="10"/>
  <c r="B43" i="10"/>
  <c r="I43" i="10" s="1"/>
  <c r="G42" i="10"/>
  <c r="F42" i="10"/>
  <c r="B42" i="10"/>
  <c r="I42" i="10" s="1"/>
  <c r="G41" i="10"/>
  <c r="F41" i="10"/>
  <c r="B41" i="10"/>
  <c r="I41" i="10" s="1"/>
  <c r="G40" i="10"/>
  <c r="F40" i="10"/>
  <c r="B40" i="10"/>
  <c r="I40" i="10" s="1"/>
  <c r="G39" i="10"/>
  <c r="F39" i="10"/>
  <c r="B39" i="10"/>
  <c r="I39" i="10" s="1"/>
  <c r="G38" i="10"/>
  <c r="F38" i="10"/>
  <c r="B38" i="10"/>
  <c r="I38" i="10" s="1"/>
  <c r="I37" i="10"/>
  <c r="I36" i="10"/>
  <c r="J35" i="10"/>
  <c r="I35" i="10"/>
  <c r="G34" i="10"/>
  <c r="F34" i="10"/>
  <c r="B34" i="10"/>
  <c r="I34" i="10" s="1"/>
  <c r="G33" i="10"/>
  <c r="F33" i="10"/>
  <c r="B33" i="10"/>
  <c r="I33" i="10" s="1"/>
  <c r="G32" i="10"/>
  <c r="F32" i="10"/>
  <c r="B32" i="10"/>
  <c r="I32" i="10" s="1"/>
  <c r="G31" i="10"/>
  <c r="F31" i="10"/>
  <c r="B31" i="10"/>
  <c r="I31" i="10" s="1"/>
  <c r="I30" i="10"/>
  <c r="I29" i="10"/>
  <c r="J28" i="10"/>
  <c r="I28" i="10"/>
  <c r="G27" i="10"/>
  <c r="F27" i="10"/>
  <c r="B27" i="10"/>
  <c r="I27" i="10" s="1"/>
  <c r="G26" i="10"/>
  <c r="F26" i="10"/>
  <c r="B26" i="10"/>
  <c r="I26" i="10" s="1"/>
  <c r="G25" i="10"/>
  <c r="F25" i="10"/>
  <c r="B25" i="10"/>
  <c r="I25" i="10" s="1"/>
  <c r="I24" i="10"/>
  <c r="I23" i="10"/>
  <c r="J22" i="10"/>
  <c r="I22" i="10"/>
  <c r="G21" i="10"/>
  <c r="F21" i="10"/>
  <c r="B21" i="10"/>
  <c r="I21" i="10" s="1"/>
  <c r="G20" i="10"/>
  <c r="F20" i="10"/>
  <c r="B20" i="10"/>
  <c r="I20" i="10" s="1"/>
  <c r="G19" i="10"/>
  <c r="F19" i="10"/>
  <c r="B19" i="10"/>
  <c r="I19" i="10" s="1"/>
  <c r="G18" i="10"/>
  <c r="F18" i="10"/>
  <c r="B18" i="10"/>
  <c r="I18" i="10" s="1"/>
  <c r="G17" i="10"/>
  <c r="F17" i="10"/>
  <c r="B17" i="10"/>
  <c r="I17" i="10" s="1"/>
  <c r="G16" i="10"/>
  <c r="F16" i="10"/>
  <c r="B16" i="10"/>
  <c r="I16" i="10" s="1"/>
  <c r="G15" i="10"/>
  <c r="F15" i="10"/>
  <c r="B15" i="10"/>
  <c r="I15" i="10" s="1"/>
  <c r="G14" i="10"/>
  <c r="F14" i="10"/>
  <c r="B14" i="10"/>
  <c r="I14" i="10" s="1"/>
  <c r="G13" i="10"/>
  <c r="F13" i="10"/>
  <c r="B13" i="10"/>
  <c r="I13" i="10" s="1"/>
  <c r="G12" i="10"/>
  <c r="F12" i="10"/>
  <c r="B12" i="10"/>
  <c r="I12" i="10" s="1"/>
  <c r="A1" i="10"/>
  <c r="E26" i="9"/>
  <c r="D20" i="9"/>
  <c r="C20" i="9"/>
  <c r="B20" i="9"/>
  <c r="F19" i="9"/>
  <c r="F18" i="9"/>
  <c r="F17" i="9"/>
  <c r="F16" i="9"/>
  <c r="F15" i="9"/>
  <c r="F14" i="9"/>
  <c r="F13" i="9"/>
  <c r="F12" i="9"/>
  <c r="F11" i="9"/>
  <c r="F20" i="9" s="1"/>
  <c r="F10" i="9"/>
  <c r="F9" i="9"/>
  <c r="F8" i="9"/>
  <c r="A1" i="9"/>
  <c r="G141" i="8"/>
  <c r="F141" i="8"/>
  <c r="L141" i="8" s="1"/>
  <c r="G140" i="8"/>
  <c r="F140" i="8"/>
  <c r="G139" i="8"/>
  <c r="F139" i="8"/>
  <c r="G138" i="8"/>
  <c r="F138" i="8"/>
  <c r="G137" i="8"/>
  <c r="F137" i="8"/>
  <c r="L136" i="8"/>
  <c r="G136" i="8"/>
  <c r="F136" i="8"/>
  <c r="G135" i="8"/>
  <c r="F135" i="8"/>
  <c r="L134" i="8"/>
  <c r="G134" i="8"/>
  <c r="F134" i="8"/>
  <c r="L133" i="8"/>
  <c r="G133" i="8"/>
  <c r="F133" i="8"/>
  <c r="J130" i="8"/>
  <c r="L129" i="8"/>
  <c r="L130" i="8" s="1"/>
  <c r="G129" i="8"/>
  <c r="F129" i="8"/>
  <c r="B129" i="8"/>
  <c r="G125" i="8"/>
  <c r="F125" i="8"/>
  <c r="B125" i="8"/>
  <c r="G124" i="8"/>
  <c r="F124" i="8"/>
  <c r="B124" i="8"/>
  <c r="L120" i="8"/>
  <c r="G120" i="8"/>
  <c r="F120" i="8"/>
  <c r="B120" i="8"/>
  <c r="L119" i="8"/>
  <c r="G119" i="8"/>
  <c r="F119" i="8"/>
  <c r="B119" i="8"/>
  <c r="L118" i="8"/>
  <c r="G118" i="8"/>
  <c r="F118" i="8"/>
  <c r="B118" i="8"/>
  <c r="G117" i="8"/>
  <c r="L117" i="8" s="1"/>
  <c r="F117" i="8"/>
  <c r="B117" i="8"/>
  <c r="L116" i="8"/>
  <c r="G116" i="8"/>
  <c r="F116" i="8"/>
  <c r="B116" i="8"/>
  <c r="G109" i="8"/>
  <c r="F109" i="8"/>
  <c r="B109" i="8"/>
  <c r="I108" i="8"/>
  <c r="L108" i="8" s="1"/>
  <c r="G108" i="8"/>
  <c r="F108" i="8"/>
  <c r="B108" i="8"/>
  <c r="L106" i="8"/>
  <c r="G106" i="8"/>
  <c r="F106" i="8"/>
  <c r="B106" i="8"/>
  <c r="I109" i="8"/>
  <c r="L109" i="8" s="1"/>
  <c r="G105" i="8"/>
  <c r="F105" i="8"/>
  <c r="B105" i="8"/>
  <c r="G104" i="8"/>
  <c r="F104" i="8"/>
  <c r="L104" i="8" s="1"/>
  <c r="B104" i="8"/>
  <c r="G103" i="8"/>
  <c r="F103" i="8"/>
  <c r="B103" i="8"/>
  <c r="L102" i="8"/>
  <c r="G102" i="8"/>
  <c r="F102" i="8"/>
  <c r="B102" i="8"/>
  <c r="G101" i="8"/>
  <c r="F101" i="8"/>
  <c r="L101" i="8" s="1"/>
  <c r="B101" i="8"/>
  <c r="G100" i="8"/>
  <c r="L100" i="8" s="1"/>
  <c r="F100" i="8"/>
  <c r="B100" i="8"/>
  <c r="G99" i="8"/>
  <c r="L99" i="8" s="1"/>
  <c r="F99" i="8"/>
  <c r="B99" i="8"/>
  <c r="L98" i="8"/>
  <c r="G98" i="8"/>
  <c r="F98" i="8"/>
  <c r="B98" i="8"/>
  <c r="G97" i="8"/>
  <c r="F97" i="8"/>
  <c r="B97" i="8"/>
  <c r="J89" i="8"/>
  <c r="G88" i="8"/>
  <c r="F88" i="8"/>
  <c r="B88" i="8"/>
  <c r="L84" i="8"/>
  <c r="G84" i="8"/>
  <c r="F84" i="8"/>
  <c r="B84" i="8"/>
  <c r="G83" i="8"/>
  <c r="F83" i="8"/>
  <c r="L83" i="8" s="1"/>
  <c r="B83" i="8"/>
  <c r="G82" i="8"/>
  <c r="F82" i="8"/>
  <c r="L82" i="8" s="1"/>
  <c r="B82" i="8"/>
  <c r="G81" i="8"/>
  <c r="F81" i="8"/>
  <c r="B81" i="8"/>
  <c r="L69" i="8"/>
  <c r="G69" i="8"/>
  <c r="F69" i="8"/>
  <c r="B69" i="8"/>
  <c r="G68" i="8"/>
  <c r="F68" i="8"/>
  <c r="B68" i="8"/>
  <c r="G67" i="8"/>
  <c r="F67" i="8"/>
  <c r="B67" i="8"/>
  <c r="L66" i="8"/>
  <c r="G66" i="8"/>
  <c r="F66" i="8"/>
  <c r="B66" i="8"/>
  <c r="G65" i="8"/>
  <c r="F65" i="8"/>
  <c r="B65" i="8"/>
  <c r="L64" i="8"/>
  <c r="G64" i="8"/>
  <c r="F64" i="8"/>
  <c r="B64" i="8"/>
  <c r="G63" i="8"/>
  <c r="F63" i="8"/>
  <c r="L63" i="8" s="1"/>
  <c r="B63" i="8"/>
  <c r="G62" i="8"/>
  <c r="L62" i="8" s="1"/>
  <c r="F62" i="8"/>
  <c r="B62" i="8"/>
  <c r="L61" i="8"/>
  <c r="G61" i="8"/>
  <c r="F61" i="8"/>
  <c r="B61" i="8"/>
  <c r="G60" i="8"/>
  <c r="L60" i="8" s="1"/>
  <c r="F60" i="8"/>
  <c r="B60" i="8"/>
  <c r="L59" i="8"/>
  <c r="G59" i="8"/>
  <c r="F59" i="8"/>
  <c r="B59" i="8"/>
  <c r="G55" i="8"/>
  <c r="F55" i="8"/>
  <c r="B55" i="8"/>
  <c r="L54" i="8"/>
  <c r="G54" i="8"/>
  <c r="F54" i="8"/>
  <c r="B54" i="8"/>
  <c r="G53" i="8"/>
  <c r="F53" i="8"/>
  <c r="L53" i="8" s="1"/>
  <c r="B53" i="8"/>
  <c r="G52" i="8"/>
  <c r="L52" i="8" s="1"/>
  <c r="F52" i="8"/>
  <c r="B52" i="8"/>
  <c r="L51" i="8"/>
  <c r="G51" i="8"/>
  <c r="F51" i="8"/>
  <c r="B51" i="8"/>
  <c r="G50" i="8"/>
  <c r="L50" i="8" s="1"/>
  <c r="F50" i="8"/>
  <c r="B50" i="8"/>
  <c r="L49" i="8"/>
  <c r="G49" i="8"/>
  <c r="F49" i="8"/>
  <c r="B49" i="8"/>
  <c r="G45" i="8"/>
  <c r="F45" i="8"/>
  <c r="B45" i="8"/>
  <c r="I44" i="8"/>
  <c r="L44" i="8" s="1"/>
  <c r="G44" i="8"/>
  <c r="F44" i="8"/>
  <c r="B44" i="8"/>
  <c r="G43" i="8"/>
  <c r="F43" i="8"/>
  <c r="B43" i="8"/>
  <c r="I42" i="8"/>
  <c r="L42" i="8" s="1"/>
  <c r="G42" i="8"/>
  <c r="F42" i="8"/>
  <c r="B42" i="8"/>
  <c r="L41" i="8"/>
  <c r="G41" i="8"/>
  <c r="F41" i="8"/>
  <c r="B41" i="8"/>
  <c r="G40" i="8"/>
  <c r="L40" i="8" s="1"/>
  <c r="F40" i="8"/>
  <c r="B40" i="8"/>
  <c r="I43" i="8"/>
  <c r="G39" i="8"/>
  <c r="F39" i="8"/>
  <c r="B39" i="8"/>
  <c r="L38" i="8"/>
  <c r="G38" i="8"/>
  <c r="F38" i="8"/>
  <c r="B38" i="8"/>
  <c r="L34" i="8"/>
  <c r="G34" i="8"/>
  <c r="F34" i="8"/>
  <c r="B34" i="8"/>
  <c r="G33" i="8"/>
  <c r="F33" i="8"/>
  <c r="L33" i="8" s="1"/>
  <c r="B33" i="8"/>
  <c r="G32" i="8"/>
  <c r="L32" i="8" s="1"/>
  <c r="F32" i="8"/>
  <c r="B32" i="8"/>
  <c r="G31" i="8"/>
  <c r="F31" i="8"/>
  <c r="B31" i="8"/>
  <c r="L27" i="8"/>
  <c r="G27" i="8"/>
  <c r="F27" i="8"/>
  <c r="B27" i="8"/>
  <c r="L26" i="8"/>
  <c r="G26" i="8"/>
  <c r="F26" i="8"/>
  <c r="B26" i="8"/>
  <c r="G25" i="8"/>
  <c r="F25" i="8"/>
  <c r="B25" i="8"/>
  <c r="G21" i="8"/>
  <c r="F21" i="8"/>
  <c r="B21" i="8"/>
  <c r="G20" i="8"/>
  <c r="F20" i="8"/>
  <c r="B20" i="8"/>
  <c r="I19" i="8"/>
  <c r="L19" i="8" s="1"/>
  <c r="G19" i="8"/>
  <c r="F19" i="8"/>
  <c r="B19" i="8"/>
  <c r="G18" i="8"/>
  <c r="F18" i="8"/>
  <c r="B18" i="8"/>
  <c r="G17" i="8"/>
  <c r="F17" i="8"/>
  <c r="B17" i="8"/>
  <c r="G16" i="8"/>
  <c r="F16" i="8"/>
  <c r="B16" i="8"/>
  <c r="G15" i="8"/>
  <c r="F15" i="8"/>
  <c r="B15" i="8"/>
  <c r="L14" i="8"/>
  <c r="G14" i="8"/>
  <c r="I17" i="8" s="1"/>
  <c r="L17" i="8" s="1"/>
  <c r="F14" i="8"/>
  <c r="B14" i="8"/>
  <c r="G13" i="8"/>
  <c r="F13" i="8"/>
  <c r="B13" i="8"/>
  <c r="G12" i="8"/>
  <c r="F12" i="8"/>
  <c r="B12" i="8"/>
  <c r="A1" i="8"/>
  <c r="H134" i="7"/>
  <c r="G134" i="7"/>
  <c r="C134" i="7"/>
  <c r="H133" i="7"/>
  <c r="G133" i="7"/>
  <c r="C133" i="7"/>
  <c r="H132" i="7"/>
  <c r="G132" i="7"/>
  <c r="C132" i="7"/>
  <c r="H131" i="7"/>
  <c r="G131" i="7"/>
  <c r="C131" i="7"/>
  <c r="H130" i="7"/>
  <c r="G130" i="7"/>
  <c r="C130" i="7"/>
  <c r="H129" i="7"/>
  <c r="G129" i="7"/>
  <c r="C129" i="7"/>
  <c r="H128" i="7"/>
  <c r="G128" i="7"/>
  <c r="C128" i="7"/>
  <c r="H127" i="7"/>
  <c r="G127" i="7"/>
  <c r="C127" i="7"/>
  <c r="H126" i="7"/>
  <c r="G126" i="7"/>
  <c r="C126" i="7"/>
  <c r="I123" i="7"/>
  <c r="H122" i="7"/>
  <c r="G122" i="7"/>
  <c r="C122" i="7"/>
  <c r="H118" i="7"/>
  <c r="G118" i="7"/>
  <c r="C118" i="7"/>
  <c r="I119" i="7"/>
  <c r="H117" i="7"/>
  <c r="G117" i="7"/>
  <c r="C117" i="7"/>
  <c r="H113" i="7"/>
  <c r="G113" i="7"/>
  <c r="C113" i="7"/>
  <c r="H112" i="7"/>
  <c r="G112" i="7"/>
  <c r="C112" i="7"/>
  <c r="H111" i="7"/>
  <c r="G111" i="7"/>
  <c r="C111" i="7"/>
  <c r="H110" i="7"/>
  <c r="G110" i="7"/>
  <c r="C110" i="7"/>
  <c r="H103" i="7"/>
  <c r="G103" i="7"/>
  <c r="C103" i="7"/>
  <c r="H102" i="7"/>
  <c r="G102" i="7"/>
  <c r="C102" i="7"/>
  <c r="H101" i="7"/>
  <c r="G101" i="7"/>
  <c r="C101" i="7"/>
  <c r="H100" i="7"/>
  <c r="G100" i="7"/>
  <c r="C100" i="7"/>
  <c r="H99" i="7"/>
  <c r="G99" i="7"/>
  <c r="C99" i="7"/>
  <c r="H98" i="7"/>
  <c r="G98" i="7"/>
  <c r="C98" i="7"/>
  <c r="H97" i="7"/>
  <c r="G97" i="7"/>
  <c r="C97" i="7"/>
  <c r="H96" i="7"/>
  <c r="G96" i="7"/>
  <c r="C96" i="7"/>
  <c r="H95" i="7"/>
  <c r="G95" i="7"/>
  <c r="C95" i="7"/>
  <c r="H94" i="7"/>
  <c r="G94" i="7"/>
  <c r="C94" i="7"/>
  <c r="H93" i="7"/>
  <c r="G93" i="7"/>
  <c r="C93" i="7"/>
  <c r="H92" i="7"/>
  <c r="G92" i="7"/>
  <c r="C92" i="7"/>
  <c r="H91" i="7"/>
  <c r="G91" i="7"/>
  <c r="C91" i="7"/>
  <c r="H90" i="7"/>
  <c r="G90" i="7"/>
  <c r="C90" i="7"/>
  <c r="H79" i="7"/>
  <c r="G79" i="7"/>
  <c r="C79" i="7"/>
  <c r="H78" i="7"/>
  <c r="G78" i="7"/>
  <c r="C78" i="7"/>
  <c r="H77" i="7"/>
  <c r="G77" i="7"/>
  <c r="C77" i="7"/>
  <c r="H76" i="7"/>
  <c r="G76" i="7"/>
  <c r="C76" i="7"/>
  <c r="H64" i="7"/>
  <c r="G64" i="7"/>
  <c r="C64" i="7"/>
  <c r="H63" i="7"/>
  <c r="G63" i="7"/>
  <c r="C63" i="7"/>
  <c r="H62" i="7"/>
  <c r="G62" i="7"/>
  <c r="C62" i="7"/>
  <c r="H61" i="7"/>
  <c r="G61" i="7"/>
  <c r="C61" i="7"/>
  <c r="H60" i="7"/>
  <c r="G60" i="7"/>
  <c r="C60" i="7"/>
  <c r="H59" i="7"/>
  <c r="G59" i="7"/>
  <c r="C59" i="7"/>
  <c r="H58" i="7"/>
  <c r="G58" i="7"/>
  <c r="C58" i="7"/>
  <c r="H57" i="7"/>
  <c r="G57" i="7"/>
  <c r="C57" i="7"/>
  <c r="H56" i="7"/>
  <c r="G56" i="7"/>
  <c r="C56" i="7"/>
  <c r="H55" i="7"/>
  <c r="G55" i="7"/>
  <c r="C55" i="7"/>
  <c r="H54" i="7"/>
  <c r="G54" i="7"/>
  <c r="C54" i="7"/>
  <c r="H50" i="7"/>
  <c r="G50" i="7"/>
  <c r="C50" i="7"/>
  <c r="H49" i="7"/>
  <c r="G49" i="7"/>
  <c r="C49" i="7"/>
  <c r="H48" i="7"/>
  <c r="G48" i="7"/>
  <c r="C48" i="7"/>
  <c r="H47" i="7"/>
  <c r="G47" i="7"/>
  <c r="C47" i="7"/>
  <c r="H46" i="7"/>
  <c r="G46" i="7"/>
  <c r="C46" i="7"/>
  <c r="I51" i="7"/>
  <c r="H45" i="7"/>
  <c r="G45" i="7"/>
  <c r="C45" i="7"/>
  <c r="H44" i="7"/>
  <c r="G44" i="7"/>
  <c r="C44" i="7"/>
  <c r="H40" i="7"/>
  <c r="G40" i="7"/>
  <c r="C40" i="7"/>
  <c r="H39" i="7"/>
  <c r="G39" i="7"/>
  <c r="C39" i="7"/>
  <c r="H38" i="7"/>
  <c r="G38" i="7"/>
  <c r="C38" i="7"/>
  <c r="H37" i="7"/>
  <c r="G37" i="7"/>
  <c r="C37" i="7"/>
  <c r="H36" i="7"/>
  <c r="G36" i="7"/>
  <c r="C36" i="7"/>
  <c r="H35" i="7"/>
  <c r="G35" i="7"/>
  <c r="C35" i="7"/>
  <c r="I41" i="7"/>
  <c r="H34" i="7"/>
  <c r="G34" i="7"/>
  <c r="C34" i="7"/>
  <c r="H33" i="7"/>
  <c r="G33" i="7"/>
  <c r="C33" i="7"/>
  <c r="H29" i="7"/>
  <c r="G29" i="7"/>
  <c r="C29" i="7"/>
  <c r="I30" i="7"/>
  <c r="H28" i="7"/>
  <c r="G28" i="7"/>
  <c r="C28" i="7"/>
  <c r="H27" i="7"/>
  <c r="G27" i="7"/>
  <c r="C27" i="7"/>
  <c r="H26" i="7"/>
  <c r="G26" i="7"/>
  <c r="C26" i="7"/>
  <c r="H22" i="7"/>
  <c r="G22" i="7"/>
  <c r="C22" i="7"/>
  <c r="I23" i="7"/>
  <c r="H21" i="7"/>
  <c r="G21" i="7"/>
  <c r="C21" i="7"/>
  <c r="H20" i="7"/>
  <c r="G20" i="7"/>
  <c r="C20" i="7"/>
  <c r="H16" i="7"/>
  <c r="G16" i="7"/>
  <c r="C16" i="7"/>
  <c r="H15" i="7"/>
  <c r="G15" i="7"/>
  <c r="C15" i="7"/>
  <c r="H14" i="7"/>
  <c r="G14" i="7"/>
  <c r="C14" i="7"/>
  <c r="H13" i="7"/>
  <c r="G13" i="7"/>
  <c r="C13" i="7"/>
  <c r="H12" i="7"/>
  <c r="G12" i="7"/>
  <c r="C12" i="7"/>
  <c r="H11" i="7"/>
  <c r="G11" i="7"/>
  <c r="C11" i="7"/>
  <c r="A1" i="7"/>
  <c r="B1" i="6"/>
  <c r="E35" i="5"/>
  <c r="E34" i="5"/>
  <c r="E33" i="5"/>
  <c r="E32" i="5"/>
  <c r="E31" i="5"/>
  <c r="E30" i="5"/>
  <c r="E29" i="5"/>
  <c r="E28" i="5"/>
  <c r="E27" i="5"/>
  <c r="E26" i="5"/>
  <c r="E25" i="5"/>
  <c r="E24" i="5"/>
  <c r="E23" i="5"/>
  <c r="E22" i="5"/>
  <c r="E21" i="5"/>
  <c r="E20" i="5"/>
  <c r="E19" i="5"/>
  <c r="E18" i="5"/>
  <c r="E17" i="5"/>
  <c r="E16" i="5"/>
  <c r="E15" i="5"/>
  <c r="E14" i="5"/>
  <c r="E13" i="5"/>
  <c r="E12" i="5"/>
  <c r="E11" i="5"/>
  <c r="E10" i="5"/>
  <c r="E9" i="5"/>
  <c r="B1" i="5"/>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B2" i="4"/>
  <c r="B1" i="4"/>
  <c r="F56" i="3"/>
  <c r="F47" i="3"/>
  <c r="B1" i="3"/>
  <c r="E34" i="2"/>
  <c r="E33" i="2"/>
  <c r="E32" i="2"/>
  <c r="E31" i="2"/>
  <c r="E30" i="2"/>
  <c r="E29" i="2"/>
  <c r="E28" i="2"/>
  <c r="E27" i="2"/>
  <c r="E26" i="2"/>
  <c r="E25" i="2"/>
  <c r="E24" i="2"/>
  <c r="E23" i="2"/>
  <c r="E22" i="2"/>
  <c r="E21" i="2"/>
  <c r="E20" i="2"/>
  <c r="E19" i="2"/>
  <c r="E18" i="2"/>
  <c r="E17" i="2"/>
  <c r="E16" i="2"/>
  <c r="E15" i="2"/>
  <c r="E14" i="2"/>
  <c r="E13" i="2"/>
  <c r="E12" i="2"/>
  <c r="E11" i="2"/>
  <c r="E10" i="2"/>
  <c r="E9" i="2"/>
  <c r="A3" i="8"/>
  <c r="A2" i="7"/>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J147" i="10" l="1"/>
  <c r="J79" i="7"/>
  <c r="K79" i="7" s="1"/>
  <c r="M79" i="7" s="1"/>
  <c r="J113" i="7"/>
  <c r="K113" i="7" s="1"/>
  <c r="M113" i="7" s="1"/>
  <c r="J33" i="7"/>
  <c r="K33" i="7" s="1"/>
  <c r="J126" i="7"/>
  <c r="K126" i="7" s="1"/>
  <c r="G51" i="1"/>
  <c r="K51" i="1" s="1"/>
  <c r="J55" i="7"/>
  <c r="K55" i="7" s="1"/>
  <c r="M55" i="7" s="1"/>
  <c r="S60" i="10" s="1"/>
  <c r="J59" i="7"/>
  <c r="K59" i="7" s="1"/>
  <c r="G42" i="1" s="1"/>
  <c r="J61" i="7"/>
  <c r="K61" i="7" s="1"/>
  <c r="M61" i="7" s="1"/>
  <c r="S66" i="10" s="1"/>
  <c r="J77" i="7"/>
  <c r="K77" i="7" s="1"/>
  <c r="M77" i="7" s="1"/>
  <c r="K82" i="10" s="1"/>
  <c r="L82" i="10" s="1"/>
  <c r="J95" i="7"/>
  <c r="K95" i="7" s="1"/>
  <c r="G22" i="2"/>
  <c r="J22" i="7"/>
  <c r="K22" i="7" s="1"/>
  <c r="M22" i="7" s="1"/>
  <c r="Q27" i="10" s="1"/>
  <c r="J112" i="7"/>
  <c r="K112" i="7" s="1"/>
  <c r="J134" i="7"/>
  <c r="K134" i="7" s="1"/>
  <c r="M134" i="7" s="1"/>
  <c r="U144" i="10" s="1"/>
  <c r="J47" i="7"/>
  <c r="K47" i="7" s="1"/>
  <c r="M47" i="7" s="1"/>
  <c r="J57" i="7"/>
  <c r="K57" i="7" s="1"/>
  <c r="G40" i="1" s="1"/>
  <c r="J97" i="7"/>
  <c r="K97" i="7" s="1"/>
  <c r="M97" i="7" s="1"/>
  <c r="W106" i="10" s="1"/>
  <c r="J29" i="7"/>
  <c r="K29" i="7" s="1"/>
  <c r="J78" i="7"/>
  <c r="K78" i="7" s="1"/>
  <c r="J91" i="7"/>
  <c r="K91" i="7" s="1"/>
  <c r="J111" i="7"/>
  <c r="K111" i="7" s="1"/>
  <c r="M111" i="7" s="1"/>
  <c r="Y119" i="10" s="1"/>
  <c r="D46" i="12"/>
  <c r="G56" i="4" s="1"/>
  <c r="D42" i="12"/>
  <c r="G55" i="1" s="1"/>
  <c r="I42" i="12"/>
  <c r="G56" i="1" s="1"/>
  <c r="L103" i="8"/>
  <c r="J96" i="7" s="1"/>
  <c r="K96" i="7" s="1"/>
  <c r="L124" i="8"/>
  <c r="J117" i="7" s="1"/>
  <c r="L55" i="8"/>
  <c r="J50" i="7" s="1"/>
  <c r="K50" i="7" s="1"/>
  <c r="M50" i="7" s="1"/>
  <c r="U55" i="10" s="1"/>
  <c r="J54" i="7"/>
  <c r="L65" i="8"/>
  <c r="L81" i="8"/>
  <c r="J76" i="7" s="1"/>
  <c r="K76" i="7" s="1"/>
  <c r="M76" i="7" s="1"/>
  <c r="J121" i="8"/>
  <c r="L97" i="8"/>
  <c r="J36" i="7"/>
  <c r="K36" i="7" s="1"/>
  <c r="J48" i="7"/>
  <c r="K48" i="7" s="1"/>
  <c r="J93" i="7"/>
  <c r="K93" i="7" s="1"/>
  <c r="M93" i="7" s="1"/>
  <c r="U101" i="10" s="1"/>
  <c r="J100" i="7"/>
  <c r="K100" i="7" s="1"/>
  <c r="J35" i="8"/>
  <c r="L43" i="8"/>
  <c r="J38" i="7" s="1"/>
  <c r="K38" i="7" s="1"/>
  <c r="M38" i="7" s="1"/>
  <c r="J85" i="8"/>
  <c r="L68" i="8"/>
  <c r="J63" i="7" s="1"/>
  <c r="K63" i="7" s="1"/>
  <c r="A2" i="12"/>
  <c r="A2" i="11"/>
  <c r="A2" i="10"/>
  <c r="J13" i="7"/>
  <c r="K13" i="7" s="1"/>
  <c r="J27" i="7"/>
  <c r="K27" i="7" s="1"/>
  <c r="B2" i="5"/>
  <c r="J64" i="7"/>
  <c r="K64" i="7" s="1"/>
  <c r="M64" i="7" s="1"/>
  <c r="S69" i="10" s="1"/>
  <c r="I114" i="7"/>
  <c r="L137" i="8"/>
  <c r="J130" i="7" s="1"/>
  <c r="K130" i="7" s="1"/>
  <c r="A3" i="7"/>
  <c r="I17" i="7"/>
  <c r="J44" i="7"/>
  <c r="J58" i="7"/>
  <c r="K58" i="7" s="1"/>
  <c r="M58" i="7" s="1"/>
  <c r="AG63" i="10" s="1"/>
  <c r="J92" i="7"/>
  <c r="K92" i="7" s="1"/>
  <c r="M92" i="7" s="1"/>
  <c r="AA102" i="10" s="1"/>
  <c r="J99" i="7"/>
  <c r="K99" i="7" s="1"/>
  <c r="M99" i="7" s="1"/>
  <c r="W122" i="10" s="1"/>
  <c r="J101" i="7"/>
  <c r="K101" i="7" s="1"/>
  <c r="M101" i="7" s="1"/>
  <c r="J122" i="7"/>
  <c r="I135" i="7"/>
  <c r="J129" i="7"/>
  <c r="K129" i="7" s="1"/>
  <c r="I18" i="8"/>
  <c r="L18" i="8" s="1"/>
  <c r="I16" i="8"/>
  <c r="L16" i="8" s="1"/>
  <c r="J15" i="7" s="1"/>
  <c r="K15" i="7" s="1"/>
  <c r="M15" i="7" s="1"/>
  <c r="I15" i="8"/>
  <c r="L15" i="8" s="1"/>
  <c r="J14" i="7" s="1"/>
  <c r="K14" i="7" s="1"/>
  <c r="L31" i="8"/>
  <c r="J46" i="8"/>
  <c r="I45" i="8"/>
  <c r="L45" i="8" s="1"/>
  <c r="J40" i="7" s="1"/>
  <c r="K40" i="7" s="1"/>
  <c r="M40" i="7" s="1"/>
  <c r="AC45" i="10" s="1"/>
  <c r="J56" i="8"/>
  <c r="L105" i="8"/>
  <c r="J98" i="7" s="1"/>
  <c r="K98" i="7" s="1"/>
  <c r="A3" i="11"/>
  <c r="A3" i="10"/>
  <c r="J21" i="7"/>
  <c r="K21" i="7" s="1"/>
  <c r="G16" i="1" s="1"/>
  <c r="J28" i="7"/>
  <c r="K28" i="7" s="1"/>
  <c r="J35" i="7"/>
  <c r="K35" i="7" s="1"/>
  <c r="M35" i="7" s="1"/>
  <c r="AG40" i="10" s="1"/>
  <c r="J37" i="7"/>
  <c r="K37" i="7" s="1"/>
  <c r="M37" i="7" s="1"/>
  <c r="AG42" i="10" s="1"/>
  <c r="J45" i="7"/>
  <c r="K45" i="7" s="1"/>
  <c r="J102" i="7"/>
  <c r="K102" i="7" s="1"/>
  <c r="M102" i="7" s="1"/>
  <c r="J39" i="7"/>
  <c r="K39" i="7" s="1"/>
  <c r="M39" i="7" s="1"/>
  <c r="AE44" i="10" s="1"/>
  <c r="J46" i="7"/>
  <c r="K46" i="7" s="1"/>
  <c r="J49" i="7"/>
  <c r="K49" i="7" s="1"/>
  <c r="J56" i="7"/>
  <c r="K56" i="7" s="1"/>
  <c r="M56" i="7" s="1"/>
  <c r="Y61" i="10" s="1"/>
  <c r="J103" i="7"/>
  <c r="K103" i="7" s="1"/>
  <c r="M103" i="7" s="1"/>
  <c r="J127" i="7"/>
  <c r="K127" i="7" s="1"/>
  <c r="A2" i="8"/>
  <c r="L25" i="8"/>
  <c r="L28" i="8" s="1"/>
  <c r="L39" i="8"/>
  <c r="L67" i="8"/>
  <c r="J62" i="7" s="1"/>
  <c r="K62" i="7" s="1"/>
  <c r="L135" i="8"/>
  <c r="J128" i="7" s="1"/>
  <c r="K128" i="7" s="1"/>
  <c r="B2" i="6"/>
  <c r="AG121" i="10"/>
  <c r="Y121" i="10"/>
  <c r="Q121" i="10"/>
  <c r="AA101" i="10"/>
  <c r="U121" i="10"/>
  <c r="AG84" i="10"/>
  <c r="AC121" i="10"/>
  <c r="W88" i="10"/>
  <c r="W89" i="10" s="1"/>
  <c r="Y84" i="10"/>
  <c r="U84" i="10"/>
  <c r="AG20" i="10"/>
  <c r="AA20" i="10"/>
  <c r="Q20" i="10"/>
  <c r="K20" i="10"/>
  <c r="L20" i="10" s="1"/>
  <c r="M121" i="10"/>
  <c r="AE20" i="10"/>
  <c r="U20" i="10"/>
  <c r="O20" i="10"/>
  <c r="AG18" i="10"/>
  <c r="W18" i="10"/>
  <c r="Q18" i="10"/>
  <c r="Q84" i="10"/>
  <c r="AC66" i="10"/>
  <c r="M42" i="10"/>
  <c r="AG27" i="10"/>
  <c r="Y20" i="10"/>
  <c r="S20" i="10"/>
  <c r="AA18" i="10"/>
  <c r="U18" i="10"/>
  <c r="K18" i="10"/>
  <c r="L18" i="10" s="1"/>
  <c r="K42" i="10"/>
  <c r="L42" i="10" s="1"/>
  <c r="AC20" i="10"/>
  <c r="W20" i="10"/>
  <c r="M20" i="10"/>
  <c r="AA19" i="10"/>
  <c r="K19" i="10"/>
  <c r="L19" i="10" s="1"/>
  <c r="AE18" i="10"/>
  <c r="Y18" i="10"/>
  <c r="O18" i="10"/>
  <c r="AG17" i="10"/>
  <c r="Q17" i="10"/>
  <c r="I80" i="7"/>
  <c r="J60" i="7"/>
  <c r="K60" i="7" s="1"/>
  <c r="M60" i="7" s="1"/>
  <c r="AE65" i="10" s="1"/>
  <c r="J94" i="7"/>
  <c r="K94" i="7" s="1"/>
  <c r="J110" i="7"/>
  <c r="K110" i="7" s="1"/>
  <c r="L12" i="8"/>
  <c r="L13" i="8"/>
  <c r="J12" i="7" s="1"/>
  <c r="K12" i="7" s="1"/>
  <c r="M12" i="7" s="1"/>
  <c r="U13" i="10" s="1"/>
  <c r="L21" i="8"/>
  <c r="I20" i="8"/>
  <c r="L20" i="8" s="1"/>
  <c r="J28" i="8"/>
  <c r="L88" i="8"/>
  <c r="L89" i="8" s="1"/>
  <c r="L125" i="8"/>
  <c r="J118" i="7" s="1"/>
  <c r="K118" i="7" s="1"/>
  <c r="M118" i="7" s="1"/>
  <c r="AA127" i="10" s="1"/>
  <c r="F22" i="9"/>
  <c r="F24" i="9" s="1"/>
  <c r="F26" i="9" s="1"/>
  <c r="F28" i="9" s="1"/>
  <c r="F23" i="9"/>
  <c r="AC18" i="10"/>
  <c r="AE17" i="10"/>
  <c r="AA17" i="10"/>
  <c r="W17" i="10"/>
  <c r="S17" i="10"/>
  <c r="O17" i="10"/>
  <c r="K17" i="10"/>
  <c r="L17" i="10" s="1"/>
  <c r="M17" i="10"/>
  <c r="AC17" i="10"/>
  <c r="AG19" i="10"/>
  <c r="AC19" i="10"/>
  <c r="Y19" i="10"/>
  <c r="U19" i="10"/>
  <c r="Q19" i="10"/>
  <c r="M19" i="10"/>
  <c r="W19" i="10"/>
  <c r="J91" i="10"/>
  <c r="J150" i="10" s="1"/>
  <c r="Y17" i="10"/>
  <c r="S19" i="10"/>
  <c r="W27" i="10"/>
  <c r="M27" i="10"/>
  <c r="S44" i="10"/>
  <c r="K44" i="10"/>
  <c r="L44" i="10" s="1"/>
  <c r="L140" i="8"/>
  <c r="J133" i="7" s="1"/>
  <c r="K133" i="7" s="1"/>
  <c r="U17" i="10"/>
  <c r="M18" i="10"/>
  <c r="S18" i="10"/>
  <c r="O19" i="10"/>
  <c r="AE19" i="10"/>
  <c r="AE88" i="10"/>
  <c r="AE89" i="10" s="1"/>
  <c r="Y82" i="10"/>
  <c r="U82" i="10"/>
  <c r="AC101" i="10"/>
  <c r="AG88" i="10"/>
  <c r="AG89" i="10" s="1"/>
  <c r="AC88" i="10"/>
  <c r="AC89" i="10" s="1"/>
  <c r="Y88" i="10"/>
  <c r="Y89" i="10" s="1"/>
  <c r="U88" i="10"/>
  <c r="U89" i="10" s="1"/>
  <c r="Q88" i="10"/>
  <c r="Q89" i="10" s="1"/>
  <c r="M88" i="10"/>
  <c r="M89" i="10" s="1"/>
  <c r="S88" i="10"/>
  <c r="S89" i="10" s="1"/>
  <c r="AA88" i="10"/>
  <c r="AA89" i="10" s="1"/>
  <c r="K88" i="10"/>
  <c r="O88" i="10"/>
  <c r="O89" i="10" s="1"/>
  <c r="AE84" i="10"/>
  <c r="AA84" i="10"/>
  <c r="W84" i="10"/>
  <c r="S84" i="10"/>
  <c r="O84" i="10"/>
  <c r="K84" i="10"/>
  <c r="L84" i="10" s="1"/>
  <c r="M84" i="10"/>
  <c r="AC84" i="10"/>
  <c r="O102" i="10"/>
  <c r="AC119" i="10"/>
  <c r="AC102" i="10"/>
  <c r="Y102" i="10"/>
  <c r="M102" i="10"/>
  <c r="W102" i="10"/>
  <c r="AE121" i="10"/>
  <c r="AG137" i="10"/>
  <c r="AC137" i="10"/>
  <c r="Y137" i="10"/>
  <c r="U137" i="10"/>
  <c r="Q137" i="10"/>
  <c r="M137" i="10"/>
  <c r="AE137" i="10"/>
  <c r="AA137" i="10"/>
  <c r="W137" i="10"/>
  <c r="S137" i="10"/>
  <c r="O137" i="10"/>
  <c r="K137" i="10"/>
  <c r="L137" i="10" s="1"/>
  <c r="K121" i="10"/>
  <c r="L121" i="10" s="1"/>
  <c r="O121" i="10"/>
  <c r="S121" i="10"/>
  <c r="W121" i="10"/>
  <c r="AA121" i="10"/>
  <c r="I57" i="11"/>
  <c r="K57" i="11" s="1"/>
  <c r="F17" i="6" s="1"/>
  <c r="F30" i="6" s="1"/>
  <c r="F31" i="6" s="1"/>
  <c r="F32" i="6" s="1"/>
  <c r="E51" i="11"/>
  <c r="F51" i="11" s="1"/>
  <c r="G51" i="11" s="1"/>
  <c r="H51" i="11" s="1"/>
  <c r="I51" i="11" s="1"/>
  <c r="J51" i="11" s="1"/>
  <c r="K51" i="11" s="1"/>
  <c r="L51" i="11" s="1"/>
  <c r="M51" i="11" s="1"/>
  <c r="N51" i="11" s="1"/>
  <c r="O51" i="11" s="1"/>
  <c r="P51" i="11" s="1"/>
  <c r="J59" i="11" s="1"/>
  <c r="K59" i="11" s="1"/>
  <c r="F21" i="6" s="1"/>
  <c r="I29" i="11"/>
  <c r="K29" i="11" s="1"/>
  <c r="F10" i="6" s="1"/>
  <c r="F26" i="6" s="1"/>
  <c r="F27" i="6" s="1"/>
  <c r="F28" i="6" s="1"/>
  <c r="E23" i="11"/>
  <c r="F23" i="11" s="1"/>
  <c r="G23" i="11" s="1"/>
  <c r="H23" i="11" s="1"/>
  <c r="I23" i="11" s="1"/>
  <c r="J23" i="11" s="1"/>
  <c r="K23" i="11" s="1"/>
  <c r="L23" i="11" s="1"/>
  <c r="M23" i="11" s="1"/>
  <c r="N23" i="11" s="1"/>
  <c r="O23" i="11" s="1"/>
  <c r="P23" i="11" s="1"/>
  <c r="J30" i="11" s="1"/>
  <c r="K30" i="11" s="1"/>
  <c r="F13" i="6" s="1"/>
  <c r="I58" i="11"/>
  <c r="K58" i="11" s="1"/>
  <c r="F18" i="6" s="1"/>
  <c r="F34" i="6" s="1"/>
  <c r="F35" i="6" s="1"/>
  <c r="F36" i="6" s="1"/>
  <c r="E52" i="11"/>
  <c r="F52" i="11" s="1"/>
  <c r="G52" i="11" s="1"/>
  <c r="H52" i="11" s="1"/>
  <c r="I52" i="11" s="1"/>
  <c r="J52" i="11" s="1"/>
  <c r="K52" i="11" s="1"/>
  <c r="L52" i="11" s="1"/>
  <c r="M52" i="11" s="1"/>
  <c r="N52" i="11" s="1"/>
  <c r="O52" i="11" s="1"/>
  <c r="P52" i="11" s="1"/>
  <c r="J60" i="11" s="1"/>
  <c r="K60" i="11" s="1"/>
  <c r="F22" i="6" s="1"/>
  <c r="O42" i="10" l="1"/>
  <c r="AA122" i="10"/>
  <c r="AA55" i="10"/>
  <c r="Q101" i="10"/>
  <c r="Y101" i="10"/>
  <c r="AC55" i="10"/>
  <c r="G13" i="1"/>
  <c r="M29" i="7"/>
  <c r="G20" i="1"/>
  <c r="M112" i="7"/>
  <c r="U120" i="10" s="1"/>
  <c r="G21" i="2"/>
  <c r="I137" i="7"/>
  <c r="M28" i="7"/>
  <c r="G19" i="1"/>
  <c r="G43" i="1"/>
  <c r="G58" i="4"/>
  <c r="K56" i="4"/>
  <c r="K58" i="4" s="1"/>
  <c r="M65" i="10"/>
  <c r="W119" i="10"/>
  <c r="AE119" i="10"/>
  <c r="AA40" i="10"/>
  <c r="AC106" i="10"/>
  <c r="Y60" i="10"/>
  <c r="Q119" i="10"/>
  <c r="W82" i="10"/>
  <c r="U45" i="10"/>
  <c r="M61" i="10"/>
  <c r="Y40" i="10"/>
  <c r="S61" i="10"/>
  <c r="O106" i="10"/>
  <c r="AE61" i="10"/>
  <c r="M69" i="10"/>
  <c r="M40" i="10"/>
  <c r="Q45" i="10"/>
  <c r="U40" i="10"/>
  <c r="O40" i="10"/>
  <c r="W45" i="10"/>
  <c r="W61" i="10"/>
  <c r="Q61" i="10"/>
  <c r="AC144" i="10"/>
  <c r="K119" i="10"/>
  <c r="L119" i="10" s="1"/>
  <c r="AG119" i="10"/>
  <c r="O82" i="10"/>
  <c r="AC61" i="10"/>
  <c r="Q60" i="10"/>
  <c r="M45" i="10"/>
  <c r="W40" i="10"/>
  <c r="K40" i="10"/>
  <c r="L40" i="10" s="1"/>
  <c r="AC40" i="10"/>
  <c r="AA45" i="10"/>
  <c r="K61" i="10"/>
  <c r="L61" i="10" s="1"/>
  <c r="N61" i="10" s="1"/>
  <c r="AG61" i="10"/>
  <c r="U61" i="10"/>
  <c r="O144" i="10"/>
  <c r="M119" i="10"/>
  <c r="AE82" i="10"/>
  <c r="AA61" i="10"/>
  <c r="Q40" i="10"/>
  <c r="AE40" i="10"/>
  <c r="S40" i="10"/>
  <c r="O61" i="10"/>
  <c r="S119" i="10"/>
  <c r="O119" i="10"/>
  <c r="S82" i="10"/>
  <c r="AC82" i="10"/>
  <c r="AC65" i="10"/>
  <c r="U119" i="10"/>
  <c r="M82" i="10"/>
  <c r="N82" i="10" s="1"/>
  <c r="M60" i="10"/>
  <c r="S144" i="10"/>
  <c r="AE144" i="10"/>
  <c r="S106" i="10"/>
  <c r="AA119" i="10"/>
  <c r="AA82" i="10"/>
  <c r="Q82" i="10"/>
  <c r="AG82" i="10"/>
  <c r="AC60" i="10"/>
  <c r="U63" i="10"/>
  <c r="AE13" i="10"/>
  <c r="Y42" i="10"/>
  <c r="AA106" i="10"/>
  <c r="AC42" i="10"/>
  <c r="Q106" i="10"/>
  <c r="K63" i="10"/>
  <c r="L63" i="10" s="1"/>
  <c r="AC63" i="10"/>
  <c r="AG69" i="10"/>
  <c r="S63" i="10"/>
  <c r="Y69" i="10"/>
  <c r="AE63" i="10"/>
  <c r="K102" i="10"/>
  <c r="L102" i="10" s="1"/>
  <c r="N102" i="10" s="1"/>
  <c r="P102" i="10" s="1"/>
  <c r="M144" i="10"/>
  <c r="G38" i="1"/>
  <c r="AA144" i="10"/>
  <c r="K144" i="10"/>
  <c r="L144" i="10" s="1"/>
  <c r="Q102" i="10"/>
  <c r="AG102" i="10"/>
  <c r="S101" i="10"/>
  <c r="S65" i="10"/>
  <c r="U44" i="10"/>
  <c r="AA44" i="10"/>
  <c r="AA42" i="10"/>
  <c r="M44" i="10"/>
  <c r="N44" i="10" s="1"/>
  <c r="AG101" i="10"/>
  <c r="Q144" i="10"/>
  <c r="AG144" i="10"/>
  <c r="M59" i="7"/>
  <c r="AC64" i="10" s="1"/>
  <c r="W144" i="10"/>
  <c r="N137" i="10"/>
  <c r="P137" i="10" s="1"/>
  <c r="R137" i="10" s="1"/>
  <c r="T137" i="10" s="1"/>
  <c r="V137" i="10" s="1"/>
  <c r="X137" i="10" s="1"/>
  <c r="Z137" i="10" s="1"/>
  <c r="AB137" i="10" s="1"/>
  <c r="AD137" i="10" s="1"/>
  <c r="AF137" i="10" s="1"/>
  <c r="AH137" i="10" s="1"/>
  <c r="AJ137" i="10" s="1"/>
  <c r="G28" i="5" s="1"/>
  <c r="J28" i="5" s="1"/>
  <c r="K122" i="10"/>
  <c r="L122" i="10" s="1"/>
  <c r="U102" i="10"/>
  <c r="M101" i="10"/>
  <c r="AE102" i="10"/>
  <c r="AC13" i="10"/>
  <c r="AC44" i="10"/>
  <c r="AA66" i="10"/>
  <c r="M122" i="10"/>
  <c r="Y144" i="10"/>
  <c r="AC52" i="10"/>
  <c r="AE52" i="10"/>
  <c r="AG52" i="10"/>
  <c r="S52" i="10"/>
  <c r="U52" i="10"/>
  <c r="O52" i="10"/>
  <c r="Q52" i="10"/>
  <c r="AC69" i="10"/>
  <c r="Q65" i="10"/>
  <c r="W65" i="10"/>
  <c r="AA63" i="10"/>
  <c r="Y63" i="10"/>
  <c r="Q44" i="10"/>
  <c r="AG44" i="10"/>
  <c r="W44" i="10"/>
  <c r="U66" i="10"/>
  <c r="W42" i="10"/>
  <c r="S42" i="10"/>
  <c r="Y66" i="10"/>
  <c r="S102" i="10"/>
  <c r="AE66" i="10"/>
  <c r="AG66" i="10"/>
  <c r="G21" i="1"/>
  <c r="K21" i="1" s="1"/>
  <c r="N40" i="10"/>
  <c r="P40" i="10" s="1"/>
  <c r="Q69" i="10"/>
  <c r="AG65" i="10"/>
  <c r="O63" i="10"/>
  <c r="M63" i="10"/>
  <c r="Y44" i="10"/>
  <c r="O44" i="10"/>
  <c r="Q42" i="10"/>
  <c r="AE42" i="10"/>
  <c r="U42" i="10"/>
  <c r="AE101" i="10"/>
  <c r="K20" i="1"/>
  <c r="S81" i="10"/>
  <c r="AC81" i="10"/>
  <c r="O81" i="10"/>
  <c r="AC34" i="10"/>
  <c r="W34" i="10"/>
  <c r="AA34" i="10"/>
  <c r="O34" i="10"/>
  <c r="Q34" i="10"/>
  <c r="U34" i="10"/>
  <c r="M34" i="10"/>
  <c r="K34" i="10"/>
  <c r="L34" i="10" s="1"/>
  <c r="AE34" i="10"/>
  <c r="S34" i="10"/>
  <c r="AG34" i="10"/>
  <c r="Y34" i="10"/>
  <c r="W43" i="10"/>
  <c r="M43" i="10"/>
  <c r="O43" i="10"/>
  <c r="Y43" i="10"/>
  <c r="S43" i="10"/>
  <c r="K27" i="10"/>
  <c r="L27" i="10" s="1"/>
  <c r="N27" i="10" s="1"/>
  <c r="AA27" i="10"/>
  <c r="K55" i="10"/>
  <c r="L55" i="10" s="1"/>
  <c r="M55" i="10"/>
  <c r="AG55" i="10"/>
  <c r="W63" i="10"/>
  <c r="Q63" i="10"/>
  <c r="O13" i="10"/>
  <c r="O27" i="10"/>
  <c r="AE27" i="10"/>
  <c r="U27" i="10"/>
  <c r="M66" i="10"/>
  <c r="W52" i="10"/>
  <c r="S55" i="10"/>
  <c r="O66" i="10"/>
  <c r="Y52" i="10"/>
  <c r="Q55" i="10"/>
  <c r="K66" i="10"/>
  <c r="L66" i="10" s="1"/>
  <c r="W101" i="10"/>
  <c r="K101" i="10"/>
  <c r="L101" i="10" s="1"/>
  <c r="Y27" i="10"/>
  <c r="AC27" i="10"/>
  <c r="S27" i="10"/>
  <c r="K52" i="10"/>
  <c r="L52" i="10" s="1"/>
  <c r="AA52" i="10"/>
  <c r="W55" i="10"/>
  <c r="W66" i="10"/>
  <c r="Q66" i="10"/>
  <c r="M52" i="10"/>
  <c r="Y55" i="10"/>
  <c r="O101" i="10"/>
  <c r="AG64" i="10"/>
  <c r="M78" i="7"/>
  <c r="G50" i="1"/>
  <c r="K50" i="1" s="1"/>
  <c r="AE45" i="10"/>
  <c r="K45" i="10"/>
  <c r="L45" i="10" s="1"/>
  <c r="AG45" i="10"/>
  <c r="O45" i="10"/>
  <c r="Y45" i="10"/>
  <c r="Q43" i="10"/>
  <c r="AC43" i="10"/>
  <c r="K43" i="10"/>
  <c r="L43" i="10" s="1"/>
  <c r="AA43" i="10"/>
  <c r="AG43" i="10"/>
  <c r="U43" i="10"/>
  <c r="AE43" i="10"/>
  <c r="AE69" i="10"/>
  <c r="O69" i="10"/>
  <c r="AA69" i="10"/>
  <c r="K69" i="10"/>
  <c r="L69" i="10" s="1"/>
  <c r="U69" i="10"/>
  <c r="W69" i="10"/>
  <c r="M95" i="7"/>
  <c r="G14" i="2"/>
  <c r="J14" i="2" s="1"/>
  <c r="AA33" i="10"/>
  <c r="Q33" i="10"/>
  <c r="AE33" i="10"/>
  <c r="O33" i="10"/>
  <c r="U33" i="10"/>
  <c r="M100" i="7"/>
  <c r="G18" i="2"/>
  <c r="J18" i="2" s="1"/>
  <c r="AE106" i="10"/>
  <c r="U106" i="10"/>
  <c r="M106" i="10"/>
  <c r="Y106" i="10"/>
  <c r="AG106" i="10"/>
  <c r="K106" i="10"/>
  <c r="L106" i="10" s="1"/>
  <c r="AG120" i="10"/>
  <c r="Q120" i="10"/>
  <c r="AE120" i="10"/>
  <c r="AC120" i="10"/>
  <c r="M120" i="10"/>
  <c r="W120" i="10"/>
  <c r="S120" i="10"/>
  <c r="AA120" i="10"/>
  <c r="O120" i="10"/>
  <c r="K120" i="10"/>
  <c r="L120" i="10" s="1"/>
  <c r="Y120" i="10"/>
  <c r="AG60" i="10"/>
  <c r="AE60" i="10"/>
  <c r="AA60" i="10"/>
  <c r="U60" i="10"/>
  <c r="O60" i="10"/>
  <c r="K60" i="10"/>
  <c r="L60" i="10" s="1"/>
  <c r="W60" i="10"/>
  <c r="S45" i="10"/>
  <c r="M36" i="7"/>
  <c r="G23" i="1"/>
  <c r="K23" i="1" s="1"/>
  <c r="J11" i="7"/>
  <c r="K11" i="7" s="1"/>
  <c r="L85" i="8"/>
  <c r="AE81" i="10"/>
  <c r="S13" i="10"/>
  <c r="O55" i="10"/>
  <c r="AE55" i="10"/>
  <c r="M57" i="7"/>
  <c r="G39" i="1"/>
  <c r="K39" i="1" s="1"/>
  <c r="G49" i="1"/>
  <c r="K49" i="1" s="1"/>
  <c r="G20" i="2"/>
  <c r="J20" i="2" s="1"/>
  <c r="L46" i="8"/>
  <c r="G12" i="2"/>
  <c r="G10" i="2"/>
  <c r="J10" i="2" s="1"/>
  <c r="M91" i="7"/>
  <c r="G34" i="2"/>
  <c r="G57" i="1"/>
  <c r="M130" i="7"/>
  <c r="G30" i="2"/>
  <c r="J30" i="2" s="1"/>
  <c r="G48" i="1"/>
  <c r="K48" i="1" s="1"/>
  <c r="AC16" i="10"/>
  <c r="Q16" i="10"/>
  <c r="O16" i="10"/>
  <c r="Y16" i="10"/>
  <c r="W16" i="10"/>
  <c r="K16" i="10"/>
  <c r="L16" i="10" s="1"/>
  <c r="M16" i="10"/>
  <c r="AA16" i="10"/>
  <c r="U16" i="10"/>
  <c r="S16" i="10"/>
  <c r="AG16" i="10"/>
  <c r="AE16" i="10"/>
  <c r="M14" i="7"/>
  <c r="K13" i="1"/>
  <c r="M128" i="7"/>
  <c r="G28" i="2"/>
  <c r="M62" i="7"/>
  <c r="G45" i="1"/>
  <c r="K45" i="1" s="1"/>
  <c r="M98" i="7"/>
  <c r="G17" i="2"/>
  <c r="J17" i="2" s="1"/>
  <c r="J119" i="7"/>
  <c r="K117" i="7"/>
  <c r="M127" i="10"/>
  <c r="G27" i="2"/>
  <c r="J27" i="2" s="1"/>
  <c r="M127" i="7"/>
  <c r="J34" i="7"/>
  <c r="M48" i="7"/>
  <c r="K81" i="10"/>
  <c r="L81" i="10" s="1"/>
  <c r="Y33" i="10"/>
  <c r="AA81" i="10"/>
  <c r="N17" i="10"/>
  <c r="P17" i="10" s="1"/>
  <c r="R17" i="10" s="1"/>
  <c r="T17" i="10" s="1"/>
  <c r="V17" i="10" s="1"/>
  <c r="X17" i="10" s="1"/>
  <c r="Z17" i="10" s="1"/>
  <c r="AB17" i="10" s="1"/>
  <c r="AD17" i="10" s="1"/>
  <c r="AF17" i="10" s="1"/>
  <c r="AH17" i="10" s="1"/>
  <c r="AJ17" i="10" s="1"/>
  <c r="M110" i="7"/>
  <c r="G19" i="2"/>
  <c r="Q13" i="10"/>
  <c r="AE127" i="10"/>
  <c r="AC122" i="10"/>
  <c r="AG127" i="10"/>
  <c r="K127" i="10"/>
  <c r="L127" i="10" s="1"/>
  <c r="U127" i="10"/>
  <c r="M45" i="7"/>
  <c r="M21" i="7"/>
  <c r="K16" i="1"/>
  <c r="J142" i="8"/>
  <c r="G18" i="1"/>
  <c r="K18" i="1" s="1"/>
  <c r="M27" i="7"/>
  <c r="J80" i="7"/>
  <c r="K54" i="7"/>
  <c r="K19" i="1"/>
  <c r="G16" i="2"/>
  <c r="J16" i="2" s="1"/>
  <c r="Q127" i="10"/>
  <c r="M129" i="7"/>
  <c r="G29" i="2"/>
  <c r="M63" i="7"/>
  <c r="G46" i="1"/>
  <c r="K46" i="1" s="1"/>
  <c r="M126" i="7"/>
  <c r="AG122" i="10"/>
  <c r="O122" i="10"/>
  <c r="AE122" i="10"/>
  <c r="U81" i="10"/>
  <c r="AC33" i="10"/>
  <c r="S33" i="10"/>
  <c r="AG33" i="10"/>
  <c r="Y122" i="10"/>
  <c r="S122" i="10"/>
  <c r="N84" i="10"/>
  <c r="P84" i="10" s="1"/>
  <c r="R84" i="10" s="1"/>
  <c r="T84" i="10" s="1"/>
  <c r="V84" i="10" s="1"/>
  <c r="X84" i="10" s="1"/>
  <c r="Z84" i="10" s="1"/>
  <c r="AB84" i="10" s="1"/>
  <c r="AD84" i="10" s="1"/>
  <c r="AF84" i="10" s="1"/>
  <c r="AH84" i="10" s="1"/>
  <c r="AJ84" i="10" s="1"/>
  <c r="G51" i="4" s="1"/>
  <c r="K51" i="4" s="1"/>
  <c r="Q81" i="10"/>
  <c r="M81" i="10"/>
  <c r="U65" i="10"/>
  <c r="K65" i="10"/>
  <c r="L65" i="10" s="1"/>
  <c r="N65" i="10" s="1"/>
  <c r="AA65" i="10"/>
  <c r="M13" i="10"/>
  <c r="W13" i="10"/>
  <c r="M33" i="10"/>
  <c r="W33" i="10"/>
  <c r="L22" i="8"/>
  <c r="Y13" i="10"/>
  <c r="N42" i="10"/>
  <c r="P42" i="10" s="1"/>
  <c r="N18" i="10"/>
  <c r="P18" i="10" s="1"/>
  <c r="R18" i="10" s="1"/>
  <c r="T18" i="10" s="1"/>
  <c r="V18" i="10" s="1"/>
  <c r="X18" i="10" s="1"/>
  <c r="Z18" i="10" s="1"/>
  <c r="AB18" i="10" s="1"/>
  <c r="AD18" i="10" s="1"/>
  <c r="AF18" i="10" s="1"/>
  <c r="AH18" i="10" s="1"/>
  <c r="AJ18" i="10" s="1"/>
  <c r="AG81" i="10"/>
  <c r="AG13" i="10"/>
  <c r="W81" i="10"/>
  <c r="U122" i="10"/>
  <c r="O127" i="10"/>
  <c r="S127" i="10"/>
  <c r="AC127" i="10"/>
  <c r="L138" i="8"/>
  <c r="J131" i="7" s="1"/>
  <c r="K131" i="7" s="1"/>
  <c r="J22" i="8"/>
  <c r="J91" i="8" s="1"/>
  <c r="K122" i="7"/>
  <c r="J123" i="7"/>
  <c r="J51" i="7"/>
  <c r="K44" i="7"/>
  <c r="I82" i="7"/>
  <c r="I139" i="7" s="1"/>
  <c r="L139" i="8"/>
  <c r="J132" i="7" s="1"/>
  <c r="K132" i="7" s="1"/>
  <c r="J20" i="7"/>
  <c r="M96" i="7"/>
  <c r="G15" i="2"/>
  <c r="J15" i="2" s="1"/>
  <c r="G24" i="1"/>
  <c r="K24" i="1" s="1"/>
  <c r="L56" i="8"/>
  <c r="G11" i="2"/>
  <c r="J11" i="2" s="1"/>
  <c r="G11" i="1"/>
  <c r="K11" i="1" s="1"/>
  <c r="J126" i="8"/>
  <c r="G41" i="1"/>
  <c r="M46" i="7"/>
  <c r="L35" i="8"/>
  <c r="J26" i="7"/>
  <c r="G44" i="1"/>
  <c r="K44" i="1" s="1"/>
  <c r="M33" i="7"/>
  <c r="L121" i="8"/>
  <c r="M133" i="7"/>
  <c r="G33" i="2"/>
  <c r="N121" i="10"/>
  <c r="P121" i="10" s="1"/>
  <c r="R121" i="10" s="1"/>
  <c r="T121" i="10" s="1"/>
  <c r="V121" i="10" s="1"/>
  <c r="X121" i="10" s="1"/>
  <c r="Z121" i="10" s="1"/>
  <c r="AB121" i="10" s="1"/>
  <c r="AD121" i="10" s="1"/>
  <c r="AF121" i="10" s="1"/>
  <c r="AH121" i="10" s="1"/>
  <c r="AJ121" i="10" s="1"/>
  <c r="G22" i="5" s="1"/>
  <c r="Q122" i="10"/>
  <c r="K89" i="10"/>
  <c r="L88" i="10"/>
  <c r="Y81" i="10"/>
  <c r="Y65" i="10"/>
  <c r="O65" i="10"/>
  <c r="K13" i="10"/>
  <c r="L13" i="10" s="1"/>
  <c r="AA13" i="10"/>
  <c r="K33" i="10"/>
  <c r="L33" i="10" s="1"/>
  <c r="J16" i="7"/>
  <c r="K16" i="7" s="1"/>
  <c r="M94" i="7"/>
  <c r="G13" i="2"/>
  <c r="N19" i="10"/>
  <c r="P19" i="10" s="1"/>
  <c r="R19" i="10" s="1"/>
  <c r="T19" i="10" s="1"/>
  <c r="V19" i="10" s="1"/>
  <c r="X19" i="10" s="1"/>
  <c r="Z19" i="10" s="1"/>
  <c r="AB19" i="10" s="1"/>
  <c r="AD19" i="10" s="1"/>
  <c r="AF19" i="10" s="1"/>
  <c r="AH19" i="10" s="1"/>
  <c r="AJ19" i="10" s="1"/>
  <c r="N20" i="10"/>
  <c r="P20" i="10" s="1"/>
  <c r="R20" i="10" s="1"/>
  <c r="T20" i="10" s="1"/>
  <c r="V20" i="10" s="1"/>
  <c r="X20" i="10" s="1"/>
  <c r="Z20" i="10" s="1"/>
  <c r="AB20" i="10" s="1"/>
  <c r="AD20" i="10" s="1"/>
  <c r="AF20" i="10" s="1"/>
  <c r="AH20" i="10" s="1"/>
  <c r="AJ20" i="10" s="1"/>
  <c r="Y127" i="10"/>
  <c r="W127" i="10"/>
  <c r="J90" i="7"/>
  <c r="M49" i="7"/>
  <c r="G12" i="1"/>
  <c r="K12" i="1" s="1"/>
  <c r="M13" i="7"/>
  <c r="G26" i="2"/>
  <c r="G47" i="1"/>
  <c r="K47" i="1" s="1"/>
  <c r="L126" i="8"/>
  <c r="G24" i="2"/>
  <c r="J24" i="2" s="1"/>
  <c r="N69" i="10" l="1"/>
  <c r="S64" i="10"/>
  <c r="R40" i="10"/>
  <c r="T40" i="10" s="1"/>
  <c r="V40" i="10" s="1"/>
  <c r="X40" i="10" s="1"/>
  <c r="Z40" i="10" s="1"/>
  <c r="AB40" i="10" s="1"/>
  <c r="AD40" i="10" s="1"/>
  <c r="AF40" i="10" s="1"/>
  <c r="AH40" i="10" s="1"/>
  <c r="AJ40" i="10" s="1"/>
  <c r="G24" i="4" s="1"/>
  <c r="K24" i="4" s="1"/>
  <c r="AA64" i="10"/>
  <c r="N45" i="10"/>
  <c r="P45" i="10" s="1"/>
  <c r="R45" i="10" s="1"/>
  <c r="T45" i="10" s="1"/>
  <c r="V45" i="10" s="1"/>
  <c r="X45" i="10" s="1"/>
  <c r="Z45" i="10" s="1"/>
  <c r="AB45" i="10" s="1"/>
  <c r="AD45" i="10" s="1"/>
  <c r="AF45" i="10" s="1"/>
  <c r="AH45" i="10" s="1"/>
  <c r="AJ45" i="10" s="1"/>
  <c r="AE64" i="10"/>
  <c r="N119" i="10"/>
  <c r="P119" i="10" s="1"/>
  <c r="R119" i="10" s="1"/>
  <c r="T119" i="10" s="1"/>
  <c r="V119" i="10" s="1"/>
  <c r="X119" i="10" s="1"/>
  <c r="Z119" i="10" s="1"/>
  <c r="AB119" i="10" s="1"/>
  <c r="AD119" i="10" s="1"/>
  <c r="AF119" i="10" s="1"/>
  <c r="AH119" i="10" s="1"/>
  <c r="AJ119" i="10" s="1"/>
  <c r="G20" i="5" s="1"/>
  <c r="J20" i="5" s="1"/>
  <c r="P82" i="10"/>
  <c r="R82" i="10" s="1"/>
  <c r="T82" i="10" s="1"/>
  <c r="V82" i="10" s="1"/>
  <c r="X82" i="10" s="1"/>
  <c r="Z82" i="10" s="1"/>
  <c r="AB82" i="10" s="1"/>
  <c r="AD82" i="10" s="1"/>
  <c r="AF82" i="10" s="1"/>
  <c r="AH82" i="10" s="1"/>
  <c r="AJ82" i="10" s="1"/>
  <c r="G49" i="4" s="1"/>
  <c r="K49" i="4" s="1"/>
  <c r="O64" i="10"/>
  <c r="Y64" i="10"/>
  <c r="P61" i="10"/>
  <c r="R61" i="10" s="1"/>
  <c r="T61" i="10" s="1"/>
  <c r="V61" i="10" s="1"/>
  <c r="X61" i="10" s="1"/>
  <c r="Z61" i="10" s="1"/>
  <c r="AB61" i="10" s="1"/>
  <c r="AD61" i="10" s="1"/>
  <c r="AF61" i="10" s="1"/>
  <c r="AH61" i="10" s="1"/>
  <c r="AJ61" i="10" s="1"/>
  <c r="G39" i="4" s="1"/>
  <c r="K39" i="4" s="1"/>
  <c r="P69" i="10"/>
  <c r="R69" i="10" s="1"/>
  <c r="T69" i="10" s="1"/>
  <c r="V69" i="10" s="1"/>
  <c r="X69" i="10" s="1"/>
  <c r="Z69" i="10" s="1"/>
  <c r="AB69" i="10" s="1"/>
  <c r="AD69" i="10" s="1"/>
  <c r="AF69" i="10" s="1"/>
  <c r="AH69" i="10" s="1"/>
  <c r="AJ69" i="10" s="1"/>
  <c r="G47" i="4" s="1"/>
  <c r="K47" i="4" s="1"/>
  <c r="N60" i="10"/>
  <c r="N106" i="10"/>
  <c r="P106" i="10" s="1"/>
  <c r="R106" i="10" s="1"/>
  <c r="T106" i="10" s="1"/>
  <c r="V106" i="10" s="1"/>
  <c r="X106" i="10" s="1"/>
  <c r="Z106" i="10" s="1"/>
  <c r="AB106" i="10" s="1"/>
  <c r="AD106" i="10" s="1"/>
  <c r="AF106" i="10" s="1"/>
  <c r="AH106" i="10" s="1"/>
  <c r="AJ106" i="10" s="1"/>
  <c r="G12" i="5" s="1"/>
  <c r="J12" i="5" s="1"/>
  <c r="N63" i="10"/>
  <c r="P63" i="10" s="1"/>
  <c r="R63" i="10" s="1"/>
  <c r="T63" i="10" s="1"/>
  <c r="V63" i="10" s="1"/>
  <c r="X63" i="10" s="1"/>
  <c r="Z63" i="10" s="1"/>
  <c r="AB63" i="10" s="1"/>
  <c r="AD63" i="10" s="1"/>
  <c r="AF63" i="10" s="1"/>
  <c r="AH63" i="10" s="1"/>
  <c r="AJ63" i="10" s="1"/>
  <c r="G41" i="4" s="1"/>
  <c r="N144" i="10"/>
  <c r="P144" i="10" s="1"/>
  <c r="R144" i="10" s="1"/>
  <c r="T144" i="10" s="1"/>
  <c r="V144" i="10" s="1"/>
  <c r="X144" i="10" s="1"/>
  <c r="Z144" i="10" s="1"/>
  <c r="AB144" i="10" s="1"/>
  <c r="AD144" i="10" s="1"/>
  <c r="AF144" i="10" s="1"/>
  <c r="AH144" i="10" s="1"/>
  <c r="AJ144" i="10" s="1"/>
  <c r="G35" i="5" s="1"/>
  <c r="N101" i="10"/>
  <c r="P101" i="10" s="1"/>
  <c r="R101" i="10" s="1"/>
  <c r="T101" i="10" s="1"/>
  <c r="V101" i="10" s="1"/>
  <c r="X101" i="10" s="1"/>
  <c r="Z101" i="10" s="1"/>
  <c r="AB101" i="10" s="1"/>
  <c r="AD101" i="10" s="1"/>
  <c r="AF101" i="10" s="1"/>
  <c r="AH101" i="10" s="1"/>
  <c r="AJ101" i="10" s="1"/>
  <c r="G11" i="5" s="1"/>
  <c r="U64" i="10"/>
  <c r="K64" i="10"/>
  <c r="L64" i="10" s="1"/>
  <c r="W64" i="10"/>
  <c r="M64" i="10"/>
  <c r="N66" i="10"/>
  <c r="P66" i="10" s="1"/>
  <c r="R66" i="10" s="1"/>
  <c r="T66" i="10" s="1"/>
  <c r="V66" i="10" s="1"/>
  <c r="X66" i="10" s="1"/>
  <c r="Z66" i="10" s="1"/>
  <c r="AB66" i="10" s="1"/>
  <c r="AD66" i="10" s="1"/>
  <c r="AF66" i="10" s="1"/>
  <c r="AH66" i="10" s="1"/>
  <c r="AJ66" i="10" s="1"/>
  <c r="N34" i="10"/>
  <c r="P34" i="10" s="1"/>
  <c r="R34" i="10" s="1"/>
  <c r="T34" i="10" s="1"/>
  <c r="V34" i="10" s="1"/>
  <c r="X34" i="10" s="1"/>
  <c r="Z34" i="10" s="1"/>
  <c r="AB34" i="10" s="1"/>
  <c r="AD34" i="10" s="1"/>
  <c r="AF34" i="10" s="1"/>
  <c r="AH34" i="10" s="1"/>
  <c r="AJ34" i="10" s="1"/>
  <c r="R102" i="10"/>
  <c r="T102" i="10" s="1"/>
  <c r="V102" i="10" s="1"/>
  <c r="X102" i="10" s="1"/>
  <c r="Z102" i="10" s="1"/>
  <c r="AB102" i="10" s="1"/>
  <c r="AD102" i="10" s="1"/>
  <c r="AF102" i="10" s="1"/>
  <c r="AH102" i="10" s="1"/>
  <c r="AJ102" i="10" s="1"/>
  <c r="G17" i="5" s="1"/>
  <c r="J17" i="5" s="1"/>
  <c r="P44" i="10"/>
  <c r="R44" i="10" s="1"/>
  <c r="T44" i="10" s="1"/>
  <c r="V44" i="10" s="1"/>
  <c r="X44" i="10" s="1"/>
  <c r="Z44" i="10" s="1"/>
  <c r="AB44" i="10" s="1"/>
  <c r="AD44" i="10" s="1"/>
  <c r="AF44" i="10" s="1"/>
  <c r="AH44" i="10" s="1"/>
  <c r="AJ44" i="10" s="1"/>
  <c r="P27" i="10"/>
  <c r="R27" i="10" s="1"/>
  <c r="T27" i="10" s="1"/>
  <c r="V27" i="10" s="1"/>
  <c r="X27" i="10" s="1"/>
  <c r="Z27" i="10" s="1"/>
  <c r="AB27" i="10" s="1"/>
  <c r="AD27" i="10" s="1"/>
  <c r="AF27" i="10" s="1"/>
  <c r="AH27" i="10" s="1"/>
  <c r="AJ27" i="10" s="1"/>
  <c r="N120" i="10"/>
  <c r="P120" i="10" s="1"/>
  <c r="R120" i="10" s="1"/>
  <c r="T120" i="10" s="1"/>
  <c r="V120" i="10" s="1"/>
  <c r="X120" i="10" s="1"/>
  <c r="Z120" i="10" s="1"/>
  <c r="AB120" i="10" s="1"/>
  <c r="AD120" i="10" s="1"/>
  <c r="AF120" i="10" s="1"/>
  <c r="AH120" i="10" s="1"/>
  <c r="AJ120" i="10" s="1"/>
  <c r="G21" i="5" s="1"/>
  <c r="N43" i="10"/>
  <c r="P43" i="10" s="1"/>
  <c r="R43" i="10" s="1"/>
  <c r="T43" i="10" s="1"/>
  <c r="V43" i="10" s="1"/>
  <c r="X43" i="10" s="1"/>
  <c r="Z43" i="10" s="1"/>
  <c r="AB43" i="10" s="1"/>
  <c r="AD43" i="10" s="1"/>
  <c r="AF43" i="10" s="1"/>
  <c r="AH43" i="10" s="1"/>
  <c r="AJ43" i="10" s="1"/>
  <c r="Q64" i="10"/>
  <c r="N55" i="10"/>
  <c r="P55" i="10" s="1"/>
  <c r="R55" i="10" s="1"/>
  <c r="T55" i="10" s="1"/>
  <c r="V55" i="10" s="1"/>
  <c r="X55" i="10" s="1"/>
  <c r="Z55" i="10" s="1"/>
  <c r="AB55" i="10" s="1"/>
  <c r="AD55" i="10" s="1"/>
  <c r="AF55" i="10" s="1"/>
  <c r="AH55" i="10" s="1"/>
  <c r="AJ55" i="10" s="1"/>
  <c r="N122" i="10"/>
  <c r="P122" i="10" s="1"/>
  <c r="R122" i="10" s="1"/>
  <c r="T122" i="10" s="1"/>
  <c r="V122" i="10" s="1"/>
  <c r="X122" i="10" s="1"/>
  <c r="Z122" i="10" s="1"/>
  <c r="AB122" i="10" s="1"/>
  <c r="AD122" i="10" s="1"/>
  <c r="AF122" i="10" s="1"/>
  <c r="AH122" i="10" s="1"/>
  <c r="AJ122" i="10" s="1"/>
  <c r="N16" i="10"/>
  <c r="P16" i="10" s="1"/>
  <c r="R16" i="10" s="1"/>
  <c r="T16" i="10" s="1"/>
  <c r="V16" i="10" s="1"/>
  <c r="X16" i="10" s="1"/>
  <c r="Z16" i="10" s="1"/>
  <c r="AB16" i="10" s="1"/>
  <c r="AD16" i="10" s="1"/>
  <c r="AF16" i="10" s="1"/>
  <c r="AH16" i="10" s="1"/>
  <c r="AJ16" i="10" s="1"/>
  <c r="R42" i="10"/>
  <c r="T42" i="10" s="1"/>
  <c r="V42" i="10" s="1"/>
  <c r="X42" i="10" s="1"/>
  <c r="Z42" i="10" s="1"/>
  <c r="AB42" i="10" s="1"/>
  <c r="AD42" i="10" s="1"/>
  <c r="AF42" i="10" s="1"/>
  <c r="AH42" i="10" s="1"/>
  <c r="AJ42" i="10" s="1"/>
  <c r="J144" i="8"/>
  <c r="N52" i="10"/>
  <c r="P52" i="10" s="1"/>
  <c r="R52" i="10" s="1"/>
  <c r="T52" i="10" s="1"/>
  <c r="V52" i="10" s="1"/>
  <c r="X52" i="10" s="1"/>
  <c r="Z52" i="10" s="1"/>
  <c r="AB52" i="10" s="1"/>
  <c r="AD52" i="10" s="1"/>
  <c r="AF52" i="10" s="1"/>
  <c r="AH52" i="10" s="1"/>
  <c r="AJ52" i="10" s="1"/>
  <c r="N33" i="10"/>
  <c r="P33" i="10" s="1"/>
  <c r="R33" i="10" s="1"/>
  <c r="T33" i="10" s="1"/>
  <c r="V33" i="10" s="1"/>
  <c r="X33" i="10" s="1"/>
  <c r="Z33" i="10" s="1"/>
  <c r="AB33" i="10" s="1"/>
  <c r="AD33" i="10" s="1"/>
  <c r="AF33" i="10" s="1"/>
  <c r="AH33" i="10" s="1"/>
  <c r="AJ33" i="10" s="1"/>
  <c r="N127" i="10"/>
  <c r="P127" i="10" s="1"/>
  <c r="R127" i="10" s="1"/>
  <c r="T127" i="10" s="1"/>
  <c r="V127" i="10" s="1"/>
  <c r="X127" i="10" s="1"/>
  <c r="Z127" i="10" s="1"/>
  <c r="AB127" i="10" s="1"/>
  <c r="AD127" i="10" s="1"/>
  <c r="AF127" i="10" s="1"/>
  <c r="AH127" i="10" s="1"/>
  <c r="AJ127" i="10" s="1"/>
  <c r="G24" i="5" s="1"/>
  <c r="J24" i="5" s="1"/>
  <c r="O41" i="10"/>
  <c r="AC41" i="10"/>
  <c r="M41" i="10"/>
  <c r="Y41" i="10"/>
  <c r="W41" i="10"/>
  <c r="AA41" i="10"/>
  <c r="U41" i="10"/>
  <c r="K41" i="10"/>
  <c r="L41" i="10" s="1"/>
  <c r="AE41" i="10"/>
  <c r="Q41" i="10"/>
  <c r="S41" i="10"/>
  <c r="AG41" i="10"/>
  <c r="Q117" i="10"/>
  <c r="M117" i="10"/>
  <c r="U117" i="10"/>
  <c r="S117" i="10"/>
  <c r="AG117" i="10"/>
  <c r="AC117" i="10"/>
  <c r="AE117" i="10"/>
  <c r="K117" i="10"/>
  <c r="L117" i="10" s="1"/>
  <c r="O117" i="10"/>
  <c r="AA117" i="10"/>
  <c r="W117" i="10"/>
  <c r="Y117" i="10"/>
  <c r="S104" i="10"/>
  <c r="AG104" i="10"/>
  <c r="W104" i="10"/>
  <c r="AC104" i="10"/>
  <c r="K104" i="10"/>
  <c r="L104" i="10" s="1"/>
  <c r="Q104" i="10"/>
  <c r="O104" i="10"/>
  <c r="AA104" i="10"/>
  <c r="U104" i="10"/>
  <c r="M104" i="10"/>
  <c r="Y104" i="10"/>
  <c r="AE104" i="10"/>
  <c r="Q83" i="10"/>
  <c r="M83" i="10"/>
  <c r="U83" i="10"/>
  <c r="K83" i="10"/>
  <c r="L83" i="10" s="1"/>
  <c r="W83" i="10"/>
  <c r="AE83" i="10"/>
  <c r="AG83" i="10"/>
  <c r="O83" i="10"/>
  <c r="AC83" i="10"/>
  <c r="Y83" i="10"/>
  <c r="AA83" i="10"/>
  <c r="S83" i="10"/>
  <c r="N13" i="10"/>
  <c r="P13" i="10" s="1"/>
  <c r="R13" i="10" s="1"/>
  <c r="T13" i="10" s="1"/>
  <c r="V13" i="10" s="1"/>
  <c r="X13" i="10" s="1"/>
  <c r="Z13" i="10" s="1"/>
  <c r="AB13" i="10" s="1"/>
  <c r="AD13" i="10" s="1"/>
  <c r="AF13" i="10" s="1"/>
  <c r="AH13" i="10" s="1"/>
  <c r="AJ13" i="10" s="1"/>
  <c r="G11" i="4" s="1"/>
  <c r="K11" i="4" s="1"/>
  <c r="L91" i="8"/>
  <c r="P60" i="10"/>
  <c r="R60" i="10" s="1"/>
  <c r="T60" i="10" s="1"/>
  <c r="V60" i="10" s="1"/>
  <c r="X60" i="10" s="1"/>
  <c r="Z60" i="10" s="1"/>
  <c r="AB60" i="10" s="1"/>
  <c r="AD60" i="10" s="1"/>
  <c r="AF60" i="10" s="1"/>
  <c r="AH60" i="10" s="1"/>
  <c r="AJ60" i="10" s="1"/>
  <c r="G38" i="4" s="1"/>
  <c r="Q100" i="10"/>
  <c r="Y100" i="10"/>
  <c r="AE100" i="10"/>
  <c r="O100" i="10"/>
  <c r="K100" i="10"/>
  <c r="L100" i="10" s="1"/>
  <c r="AA100" i="10"/>
  <c r="M100" i="10"/>
  <c r="U100" i="10"/>
  <c r="W100" i="10"/>
  <c r="AC100" i="10"/>
  <c r="AG100" i="10"/>
  <c r="S100" i="10"/>
  <c r="S62" i="10"/>
  <c r="AG62" i="10"/>
  <c r="AE62" i="10"/>
  <c r="M62" i="10"/>
  <c r="AA62" i="10"/>
  <c r="Y62" i="10"/>
  <c r="AC62" i="10"/>
  <c r="W62" i="10"/>
  <c r="U62" i="10"/>
  <c r="O62" i="10"/>
  <c r="Q62" i="10"/>
  <c r="K62" i="10"/>
  <c r="L62" i="10" s="1"/>
  <c r="J147" i="8"/>
  <c r="Q14" i="10"/>
  <c r="AC14" i="10"/>
  <c r="Y14" i="10"/>
  <c r="U14" i="10"/>
  <c r="W14" i="10"/>
  <c r="AA14" i="10"/>
  <c r="AE14" i="10"/>
  <c r="AG14" i="10"/>
  <c r="M14" i="10"/>
  <c r="S14" i="10"/>
  <c r="O14" i="10"/>
  <c r="K14" i="10"/>
  <c r="L14" i="10" s="1"/>
  <c r="M131" i="7"/>
  <c r="G31" i="2"/>
  <c r="L142" i="8"/>
  <c r="L144" i="8" s="1"/>
  <c r="M11" i="7"/>
  <c r="K17" i="7"/>
  <c r="G10" i="1"/>
  <c r="K10" i="1" s="1"/>
  <c r="AG67" i="10"/>
  <c r="Q67" i="10"/>
  <c r="W67" i="10"/>
  <c r="U67" i="10"/>
  <c r="AC67" i="10"/>
  <c r="M67" i="10"/>
  <c r="S67" i="10"/>
  <c r="Y67" i="10"/>
  <c r="AE67" i="10"/>
  <c r="O67" i="10"/>
  <c r="AA67" i="10"/>
  <c r="K67" i="10"/>
  <c r="L67" i="10" s="1"/>
  <c r="K15" i="10"/>
  <c r="L15" i="10" s="1"/>
  <c r="U15" i="10"/>
  <c r="S15" i="10"/>
  <c r="AG15" i="10"/>
  <c r="Q15" i="10"/>
  <c r="AC15" i="10"/>
  <c r="M15" i="10"/>
  <c r="AA15" i="10"/>
  <c r="O15" i="10"/>
  <c r="Y15" i="10"/>
  <c r="AE15" i="10"/>
  <c r="W15" i="10"/>
  <c r="AC54" i="10"/>
  <c r="M54" i="10"/>
  <c r="W54" i="10"/>
  <c r="K54" i="10"/>
  <c r="L54" i="10" s="1"/>
  <c r="Y54" i="10"/>
  <c r="S54" i="10"/>
  <c r="AE54" i="10"/>
  <c r="O54" i="10"/>
  <c r="Q54" i="10"/>
  <c r="AA54" i="10"/>
  <c r="U54" i="10"/>
  <c r="AG54" i="10"/>
  <c r="Q143" i="10"/>
  <c r="AC143" i="10"/>
  <c r="AE143" i="10"/>
  <c r="W143" i="10"/>
  <c r="S143" i="10"/>
  <c r="Y143" i="10"/>
  <c r="M143" i="10"/>
  <c r="U143" i="10"/>
  <c r="K143" i="10"/>
  <c r="L143" i="10" s="1"/>
  <c r="AA143" i="10"/>
  <c r="O143" i="10"/>
  <c r="AG143" i="10"/>
  <c r="AG38" i="10"/>
  <c r="U38" i="10"/>
  <c r="AE38" i="10"/>
  <c r="AC38" i="10"/>
  <c r="AA38" i="10"/>
  <c r="O38" i="10"/>
  <c r="Y38" i="10"/>
  <c r="M38" i="10"/>
  <c r="K38" i="10"/>
  <c r="W38" i="10"/>
  <c r="Q38" i="10"/>
  <c r="S38" i="10"/>
  <c r="M132" i="7"/>
  <c r="G32" i="2"/>
  <c r="J32" i="2" s="1"/>
  <c r="K135" i="7"/>
  <c r="AC50" i="10"/>
  <c r="M50" i="10"/>
  <c r="W50" i="10"/>
  <c r="AA50" i="10"/>
  <c r="Y50" i="10"/>
  <c r="S50" i="10"/>
  <c r="AE50" i="10"/>
  <c r="O50" i="10"/>
  <c r="AG50" i="10"/>
  <c r="Q50" i="10"/>
  <c r="K50" i="10"/>
  <c r="L50" i="10" s="1"/>
  <c r="U50" i="10"/>
  <c r="U53" i="10"/>
  <c r="AE53" i="10"/>
  <c r="O53" i="10"/>
  <c r="AG53" i="10"/>
  <c r="Q53" i="10"/>
  <c r="AA53" i="10"/>
  <c r="K53" i="10"/>
  <c r="L53" i="10" s="1"/>
  <c r="W53" i="10"/>
  <c r="S53" i="10"/>
  <c r="AC53" i="10"/>
  <c r="M53" i="10"/>
  <c r="Y53" i="10"/>
  <c r="AA103" i="10"/>
  <c r="AG103" i="10"/>
  <c r="Q103" i="10"/>
  <c r="U103" i="10"/>
  <c r="O103" i="10"/>
  <c r="AE103" i="10"/>
  <c r="AC103" i="10"/>
  <c r="M103" i="10"/>
  <c r="Y103" i="10"/>
  <c r="W103" i="10"/>
  <c r="K103" i="10"/>
  <c r="L103" i="10" s="1"/>
  <c r="S103" i="10"/>
  <c r="L89" i="10"/>
  <c r="N88" i="10"/>
  <c r="M122" i="7"/>
  <c r="K123" i="7"/>
  <c r="G25" i="2"/>
  <c r="J25" i="2" s="1"/>
  <c r="M16" i="7"/>
  <c r="G14" i="1"/>
  <c r="K14" i="1" s="1"/>
  <c r="U51" i="10"/>
  <c r="AE51" i="10"/>
  <c r="O51" i="10"/>
  <c r="S51" i="10"/>
  <c r="AG51" i="10"/>
  <c r="Q51" i="10"/>
  <c r="AA51" i="10"/>
  <c r="K51" i="10"/>
  <c r="L51" i="10" s="1"/>
  <c r="W51" i="10"/>
  <c r="Y51" i="10"/>
  <c r="AC51" i="10"/>
  <c r="M51" i="10"/>
  <c r="AG105" i="10"/>
  <c r="AA105" i="10"/>
  <c r="K105" i="10"/>
  <c r="L105" i="10" s="1"/>
  <c r="Y105" i="10"/>
  <c r="O105" i="10"/>
  <c r="W105" i="10"/>
  <c r="U105" i="10"/>
  <c r="AC105" i="10"/>
  <c r="S105" i="10"/>
  <c r="M105" i="10"/>
  <c r="AE105" i="10"/>
  <c r="Q105" i="10"/>
  <c r="K51" i="7"/>
  <c r="M44" i="7"/>
  <c r="AA68" i="10"/>
  <c r="Y68" i="10"/>
  <c r="O68" i="10"/>
  <c r="AG68" i="10"/>
  <c r="W68" i="10"/>
  <c r="AC68" i="10"/>
  <c r="S68" i="10"/>
  <c r="Q68" i="10"/>
  <c r="M68" i="10"/>
  <c r="U68" i="10"/>
  <c r="K68" i="10"/>
  <c r="L68" i="10" s="1"/>
  <c r="AE68" i="10"/>
  <c r="Y32" i="10"/>
  <c r="W32" i="10"/>
  <c r="K32" i="10"/>
  <c r="L32" i="10" s="1"/>
  <c r="AE32" i="10"/>
  <c r="Q32" i="10"/>
  <c r="S32" i="10"/>
  <c r="M32" i="10"/>
  <c r="AG32" i="10"/>
  <c r="U32" i="10"/>
  <c r="AC32" i="10"/>
  <c r="AA32" i="10"/>
  <c r="O32" i="10"/>
  <c r="M26" i="10"/>
  <c r="AG26" i="10"/>
  <c r="AA26" i="10"/>
  <c r="AE26" i="10"/>
  <c r="Y26" i="10"/>
  <c r="AC26" i="10"/>
  <c r="S26" i="10"/>
  <c r="W26" i="10"/>
  <c r="K26" i="10"/>
  <c r="L26" i="10" s="1"/>
  <c r="O26" i="10"/>
  <c r="Q26" i="10"/>
  <c r="U26" i="10"/>
  <c r="AC118" i="10"/>
  <c r="AA118" i="10"/>
  <c r="K118" i="10"/>
  <c r="L118" i="10" s="1"/>
  <c r="M118" i="10"/>
  <c r="AE118" i="10"/>
  <c r="U118" i="10"/>
  <c r="W118" i="10"/>
  <c r="Q118" i="10"/>
  <c r="Y118" i="10"/>
  <c r="O118" i="10"/>
  <c r="AG118" i="10"/>
  <c r="S118" i="10"/>
  <c r="K34" i="7"/>
  <c r="J41" i="7"/>
  <c r="K119" i="7"/>
  <c r="M117" i="7"/>
  <c r="G23" i="2"/>
  <c r="J23" i="2" s="1"/>
  <c r="J35" i="2" s="1"/>
  <c r="J17" i="7"/>
  <c r="S140" i="10"/>
  <c r="AC140" i="10"/>
  <c r="AG140" i="10"/>
  <c r="AA140" i="10"/>
  <c r="Y140" i="10"/>
  <c r="U140" i="10"/>
  <c r="W140" i="10"/>
  <c r="AE140" i="10"/>
  <c r="O140" i="10"/>
  <c r="K140" i="10"/>
  <c r="L140" i="10" s="1"/>
  <c r="M140" i="10"/>
  <c r="Q140" i="10"/>
  <c r="J135" i="7"/>
  <c r="M54" i="7"/>
  <c r="K80" i="7"/>
  <c r="G37" i="1"/>
  <c r="J114" i="7"/>
  <c r="J137" i="7" s="1"/>
  <c r="K90" i="7"/>
  <c r="J30" i="7"/>
  <c r="K26" i="7"/>
  <c r="K20" i="7"/>
  <c r="G15" i="1" s="1"/>
  <c r="J23" i="7"/>
  <c r="P65" i="10"/>
  <c r="R65" i="10" s="1"/>
  <c r="T65" i="10" s="1"/>
  <c r="V65" i="10" s="1"/>
  <c r="X65" i="10" s="1"/>
  <c r="Z65" i="10" s="1"/>
  <c r="AB65" i="10" s="1"/>
  <c r="AD65" i="10" s="1"/>
  <c r="AF65" i="10" s="1"/>
  <c r="AH65" i="10" s="1"/>
  <c r="AJ65" i="10" s="1"/>
  <c r="G43" i="4" s="1"/>
  <c r="AC135" i="10"/>
  <c r="M135" i="10"/>
  <c r="S135" i="10"/>
  <c r="U135" i="10"/>
  <c r="K135" i="10"/>
  <c r="Y135" i="10"/>
  <c r="AE135" i="10"/>
  <c r="O135" i="10"/>
  <c r="AA135" i="10"/>
  <c r="AG135" i="10"/>
  <c r="Q135" i="10"/>
  <c r="W135" i="10"/>
  <c r="N81" i="10"/>
  <c r="P81" i="10" s="1"/>
  <c r="R81" i="10" s="1"/>
  <c r="T81" i="10" s="1"/>
  <c r="V81" i="10" s="1"/>
  <c r="X81" i="10" s="1"/>
  <c r="Z81" i="10" s="1"/>
  <c r="AB81" i="10" s="1"/>
  <c r="AD81" i="10" s="1"/>
  <c r="AF81" i="10" s="1"/>
  <c r="AH81" i="10" s="1"/>
  <c r="AJ81" i="10" s="1"/>
  <c r="AG136" i="10"/>
  <c r="Q136" i="10"/>
  <c r="W136" i="10"/>
  <c r="AE136" i="10"/>
  <c r="U136" i="10"/>
  <c r="AC136" i="10"/>
  <c r="M136" i="10"/>
  <c r="S136" i="10"/>
  <c r="Y136" i="10"/>
  <c r="O136" i="10"/>
  <c r="AA136" i="10"/>
  <c r="K136" i="10"/>
  <c r="L136" i="10" s="1"/>
  <c r="W107" i="10"/>
  <c r="AG107" i="10"/>
  <c r="Q107" i="10"/>
  <c r="AE107" i="10"/>
  <c r="K107" i="10"/>
  <c r="L107" i="10" s="1"/>
  <c r="AC107" i="10"/>
  <c r="M107" i="10"/>
  <c r="O107" i="10"/>
  <c r="AA107" i="10"/>
  <c r="U107" i="10"/>
  <c r="S107" i="10"/>
  <c r="Y107" i="10"/>
  <c r="M138" i="10"/>
  <c r="S138" i="10"/>
  <c r="AG138" i="10"/>
  <c r="AC138" i="10"/>
  <c r="AA138" i="10"/>
  <c r="AE138" i="10"/>
  <c r="O138" i="10"/>
  <c r="Q138" i="10"/>
  <c r="K138" i="10"/>
  <c r="L138" i="10" s="1"/>
  <c r="N138" i="10" s="1"/>
  <c r="U138" i="10"/>
  <c r="W138" i="10"/>
  <c r="Y138" i="10"/>
  <c r="Y139" i="10"/>
  <c r="Q139" i="10"/>
  <c r="AA139" i="10"/>
  <c r="K139" i="10"/>
  <c r="L139" i="10" s="1"/>
  <c r="AC139" i="10"/>
  <c r="O139" i="10"/>
  <c r="W139" i="10"/>
  <c r="M139" i="10"/>
  <c r="S139" i="10"/>
  <c r="AG139" i="10"/>
  <c r="AE139" i="10"/>
  <c r="U139" i="10"/>
  <c r="G19" i="4" l="1"/>
  <c r="K19" i="4" s="1"/>
  <c r="G20" i="4"/>
  <c r="K20" i="4" s="1"/>
  <c r="N64" i="10"/>
  <c r="P64" i="10" s="1"/>
  <c r="R64" i="10" s="1"/>
  <c r="T64" i="10" s="1"/>
  <c r="V64" i="10" s="1"/>
  <c r="X64" i="10" s="1"/>
  <c r="Z64" i="10" s="1"/>
  <c r="AB64" i="10" s="1"/>
  <c r="AD64" i="10" s="1"/>
  <c r="AF64" i="10" s="1"/>
  <c r="AH64" i="10" s="1"/>
  <c r="AJ64" i="10" s="1"/>
  <c r="G42" i="4" s="1"/>
  <c r="N26" i="10"/>
  <c r="N41" i="10"/>
  <c r="P41" i="10" s="1"/>
  <c r="R41" i="10" s="1"/>
  <c r="T41" i="10" s="1"/>
  <c r="V41" i="10" s="1"/>
  <c r="X41" i="10" s="1"/>
  <c r="Z41" i="10" s="1"/>
  <c r="AB41" i="10" s="1"/>
  <c r="AD41" i="10" s="1"/>
  <c r="AF41" i="10" s="1"/>
  <c r="AH41" i="10" s="1"/>
  <c r="AJ41" i="10" s="1"/>
  <c r="G23" i="4" s="1"/>
  <c r="K23" i="4" s="1"/>
  <c r="N117" i="10"/>
  <c r="P117" i="10" s="1"/>
  <c r="R117" i="10" s="1"/>
  <c r="T117" i="10" s="1"/>
  <c r="V117" i="10" s="1"/>
  <c r="X117" i="10" s="1"/>
  <c r="Z117" i="10" s="1"/>
  <c r="AB117" i="10" s="1"/>
  <c r="AD117" i="10" s="1"/>
  <c r="AF117" i="10" s="1"/>
  <c r="AH117" i="10" s="1"/>
  <c r="AJ117" i="10" s="1"/>
  <c r="G18" i="5" s="1"/>
  <c r="J18" i="5" s="1"/>
  <c r="M135" i="7"/>
  <c r="P138" i="10"/>
  <c r="R138" i="10" s="1"/>
  <c r="T138" i="10" s="1"/>
  <c r="V138" i="10" s="1"/>
  <c r="X138" i="10" s="1"/>
  <c r="Z138" i="10" s="1"/>
  <c r="AB138" i="10" s="1"/>
  <c r="AD138" i="10" s="1"/>
  <c r="AF138" i="10" s="1"/>
  <c r="AH138" i="10" s="1"/>
  <c r="AJ138" i="10" s="1"/>
  <c r="G29" i="5" s="1"/>
  <c r="N107" i="10"/>
  <c r="P107" i="10" s="1"/>
  <c r="R107" i="10" s="1"/>
  <c r="T107" i="10" s="1"/>
  <c r="V107" i="10" s="1"/>
  <c r="X107" i="10" s="1"/>
  <c r="Z107" i="10" s="1"/>
  <c r="AB107" i="10" s="1"/>
  <c r="AD107" i="10" s="1"/>
  <c r="AF107" i="10" s="1"/>
  <c r="AH107" i="10" s="1"/>
  <c r="AJ107" i="10" s="1"/>
  <c r="G16" i="5" s="1"/>
  <c r="J16" i="5" s="1"/>
  <c r="N62" i="10"/>
  <c r="P62" i="10" s="1"/>
  <c r="R62" i="10" s="1"/>
  <c r="T62" i="10" s="1"/>
  <c r="V62" i="10" s="1"/>
  <c r="X62" i="10" s="1"/>
  <c r="Z62" i="10" s="1"/>
  <c r="AB62" i="10" s="1"/>
  <c r="AD62" i="10" s="1"/>
  <c r="AF62" i="10" s="1"/>
  <c r="AH62" i="10" s="1"/>
  <c r="AJ62" i="10" s="1"/>
  <c r="G40" i="4" s="1"/>
  <c r="P26" i="10"/>
  <c r="R26" i="10" s="1"/>
  <c r="T26" i="10" s="1"/>
  <c r="V26" i="10" s="1"/>
  <c r="X26" i="10" s="1"/>
  <c r="Z26" i="10" s="1"/>
  <c r="AB26" i="10" s="1"/>
  <c r="AD26" i="10" s="1"/>
  <c r="AF26" i="10" s="1"/>
  <c r="AH26" i="10" s="1"/>
  <c r="AJ26" i="10" s="1"/>
  <c r="G16" i="4" s="1"/>
  <c r="K16" i="4" s="1"/>
  <c r="N83" i="10"/>
  <c r="P83" i="10" s="1"/>
  <c r="R83" i="10" s="1"/>
  <c r="T83" i="10" s="1"/>
  <c r="V83" i="10" s="1"/>
  <c r="X83" i="10" s="1"/>
  <c r="Z83" i="10" s="1"/>
  <c r="AB83" i="10" s="1"/>
  <c r="AD83" i="10" s="1"/>
  <c r="AF83" i="10" s="1"/>
  <c r="AH83" i="10" s="1"/>
  <c r="AJ83" i="10" s="1"/>
  <c r="G50" i="4" s="1"/>
  <c r="K50" i="4" s="1"/>
  <c r="N14" i="10"/>
  <c r="P14" i="10" s="1"/>
  <c r="R14" i="10" s="1"/>
  <c r="T14" i="10" s="1"/>
  <c r="V14" i="10" s="1"/>
  <c r="X14" i="10" s="1"/>
  <c r="Z14" i="10" s="1"/>
  <c r="AB14" i="10" s="1"/>
  <c r="AD14" i="10" s="1"/>
  <c r="AF14" i="10" s="1"/>
  <c r="AH14" i="10" s="1"/>
  <c r="AJ14" i="10" s="1"/>
  <c r="G12" i="4" s="1"/>
  <c r="K12" i="4" s="1"/>
  <c r="N100" i="10"/>
  <c r="P100" i="10" s="1"/>
  <c r="R100" i="10" s="1"/>
  <c r="T100" i="10" s="1"/>
  <c r="V100" i="10" s="1"/>
  <c r="X100" i="10" s="1"/>
  <c r="Z100" i="10" s="1"/>
  <c r="AB100" i="10" s="1"/>
  <c r="AD100" i="10" s="1"/>
  <c r="AF100" i="10" s="1"/>
  <c r="AH100" i="10" s="1"/>
  <c r="AJ100" i="10" s="1"/>
  <c r="G10" i="5" s="1"/>
  <c r="J10" i="5" s="1"/>
  <c r="N54" i="10"/>
  <c r="N67" i="10"/>
  <c r="P67" i="10" s="1"/>
  <c r="R67" i="10" s="1"/>
  <c r="N104" i="10"/>
  <c r="P104" i="10" s="1"/>
  <c r="R104" i="10" s="1"/>
  <c r="T104" i="10" s="1"/>
  <c r="V104" i="10" s="1"/>
  <c r="X104" i="10" s="1"/>
  <c r="Z104" i="10" s="1"/>
  <c r="AB104" i="10" s="1"/>
  <c r="AD104" i="10" s="1"/>
  <c r="AF104" i="10" s="1"/>
  <c r="AH104" i="10" s="1"/>
  <c r="AJ104" i="10" s="1"/>
  <c r="G14" i="5" s="1"/>
  <c r="J14" i="5" s="1"/>
  <c r="M119" i="7"/>
  <c r="U126" i="10"/>
  <c r="U128" i="10" s="1"/>
  <c r="AA126" i="10"/>
  <c r="AA128" i="10" s="1"/>
  <c r="K126" i="10"/>
  <c r="Y126" i="10"/>
  <c r="Y128" i="10" s="1"/>
  <c r="AE126" i="10"/>
  <c r="AE128" i="10" s="1"/>
  <c r="AG126" i="10"/>
  <c r="AG128" i="10" s="1"/>
  <c r="Q126" i="10"/>
  <c r="Q128" i="10" s="1"/>
  <c r="W126" i="10"/>
  <c r="W128" i="10" s="1"/>
  <c r="AC126" i="10"/>
  <c r="AC128" i="10" s="1"/>
  <c r="S126" i="10"/>
  <c r="S128" i="10" s="1"/>
  <c r="O126" i="10"/>
  <c r="O128" i="10" s="1"/>
  <c r="M126" i="10"/>
  <c r="M128" i="10" s="1"/>
  <c r="G44" i="4"/>
  <c r="K44" i="4" s="1"/>
  <c r="K142" i="10"/>
  <c r="L142" i="10" s="1"/>
  <c r="AA142" i="10"/>
  <c r="S142" i="10"/>
  <c r="M142" i="10"/>
  <c r="Q142" i="10"/>
  <c r="U142" i="10"/>
  <c r="AE142" i="10"/>
  <c r="O142" i="10"/>
  <c r="W142" i="10"/>
  <c r="AC142" i="10"/>
  <c r="AG142" i="10"/>
  <c r="Y142" i="10"/>
  <c r="L38" i="10"/>
  <c r="L147" i="8"/>
  <c r="L149" i="8" s="1"/>
  <c r="L135" i="10"/>
  <c r="K23" i="7"/>
  <c r="M20" i="7"/>
  <c r="K15" i="1"/>
  <c r="M90" i="7"/>
  <c r="K114" i="7"/>
  <c r="K137" i="7" s="1"/>
  <c r="G9" i="2"/>
  <c r="G35" i="2" s="1"/>
  <c r="N118" i="10"/>
  <c r="P118" i="10" s="1"/>
  <c r="R118" i="10" s="1"/>
  <c r="T118" i="10" s="1"/>
  <c r="V118" i="10" s="1"/>
  <c r="X118" i="10" s="1"/>
  <c r="Z118" i="10" s="1"/>
  <c r="AB118" i="10" s="1"/>
  <c r="AD118" i="10" s="1"/>
  <c r="AF118" i="10" s="1"/>
  <c r="AH118" i="10" s="1"/>
  <c r="AJ118" i="10" s="1"/>
  <c r="G19" i="5" s="1"/>
  <c r="N51" i="10"/>
  <c r="P51" i="10" s="1"/>
  <c r="R51" i="10" s="1"/>
  <c r="T51" i="10" s="1"/>
  <c r="V51" i="10" s="1"/>
  <c r="X51" i="10" s="1"/>
  <c r="Z51" i="10" s="1"/>
  <c r="AB51" i="10" s="1"/>
  <c r="AD51" i="10" s="1"/>
  <c r="AF51" i="10" s="1"/>
  <c r="AH51" i="10" s="1"/>
  <c r="AJ51" i="10" s="1"/>
  <c r="N136" i="10"/>
  <c r="P136" i="10" s="1"/>
  <c r="R136" i="10" s="1"/>
  <c r="T136" i="10" s="1"/>
  <c r="V136" i="10" s="1"/>
  <c r="X136" i="10" s="1"/>
  <c r="Z136" i="10" s="1"/>
  <c r="AB136" i="10" s="1"/>
  <c r="AD136" i="10" s="1"/>
  <c r="AF136" i="10" s="1"/>
  <c r="AH136" i="10" s="1"/>
  <c r="AJ136" i="10" s="1"/>
  <c r="G27" i="5" s="1"/>
  <c r="J27" i="5" s="1"/>
  <c r="K30" i="7"/>
  <c r="M26" i="7"/>
  <c r="G17" i="1"/>
  <c r="K17" i="1" s="1"/>
  <c r="M80" i="7"/>
  <c r="S59" i="10"/>
  <c r="S85" i="10" s="1"/>
  <c r="AC59" i="10"/>
  <c r="AC85" i="10" s="1"/>
  <c r="M59" i="10"/>
  <c r="M85" i="10" s="1"/>
  <c r="W59" i="10"/>
  <c r="W85" i="10" s="1"/>
  <c r="AE59" i="10"/>
  <c r="AE85" i="10" s="1"/>
  <c r="O59" i="10"/>
  <c r="O85" i="10" s="1"/>
  <c r="Y59" i="10"/>
  <c r="Y85" i="10" s="1"/>
  <c r="U59" i="10"/>
  <c r="U85" i="10" s="1"/>
  <c r="Q59" i="10"/>
  <c r="Q85" i="10" s="1"/>
  <c r="AA59" i="10"/>
  <c r="AA85" i="10" s="1"/>
  <c r="K59" i="10"/>
  <c r="AG59" i="10"/>
  <c r="AG85" i="10" s="1"/>
  <c r="N140" i="10"/>
  <c r="P140" i="10" s="1"/>
  <c r="R140" i="10" s="1"/>
  <c r="T140" i="10" s="1"/>
  <c r="V140" i="10" s="1"/>
  <c r="X140" i="10" s="1"/>
  <c r="Z140" i="10" s="1"/>
  <c r="AB140" i="10" s="1"/>
  <c r="AD140" i="10" s="1"/>
  <c r="AF140" i="10" s="1"/>
  <c r="AH140" i="10" s="1"/>
  <c r="AJ140" i="10" s="1"/>
  <c r="G31" i="5" s="1"/>
  <c r="J82" i="7"/>
  <c r="J139" i="7" s="1"/>
  <c r="N32" i="10"/>
  <c r="P32" i="10" s="1"/>
  <c r="R32" i="10" s="1"/>
  <c r="T32" i="10" s="1"/>
  <c r="V32" i="10" s="1"/>
  <c r="X32" i="10" s="1"/>
  <c r="Z32" i="10" s="1"/>
  <c r="AB32" i="10" s="1"/>
  <c r="AD32" i="10" s="1"/>
  <c r="AF32" i="10" s="1"/>
  <c r="AH32" i="10" s="1"/>
  <c r="AJ32" i="10" s="1"/>
  <c r="G18" i="4" s="1"/>
  <c r="K18" i="4" s="1"/>
  <c r="N68" i="10"/>
  <c r="P68" i="10" s="1"/>
  <c r="R68" i="10" s="1"/>
  <c r="T68" i="10" s="1"/>
  <c r="V68" i="10" s="1"/>
  <c r="X68" i="10" s="1"/>
  <c r="Z68" i="10" s="1"/>
  <c r="AB68" i="10" s="1"/>
  <c r="AD68" i="10" s="1"/>
  <c r="AF68" i="10" s="1"/>
  <c r="AH68" i="10" s="1"/>
  <c r="AJ68" i="10" s="1"/>
  <c r="G46" i="4" s="1"/>
  <c r="K46" i="4" s="1"/>
  <c r="N105" i="10"/>
  <c r="P105" i="10" s="1"/>
  <c r="R105" i="10" s="1"/>
  <c r="T105" i="10" s="1"/>
  <c r="V105" i="10" s="1"/>
  <c r="X105" i="10" s="1"/>
  <c r="Z105" i="10" s="1"/>
  <c r="AB105" i="10" s="1"/>
  <c r="AD105" i="10" s="1"/>
  <c r="AF105" i="10" s="1"/>
  <c r="AH105" i="10" s="1"/>
  <c r="AJ105" i="10" s="1"/>
  <c r="G15" i="5" s="1"/>
  <c r="J15" i="5" s="1"/>
  <c r="AG21" i="10"/>
  <c r="U21" i="10"/>
  <c r="S21" i="10"/>
  <c r="AC21" i="10"/>
  <c r="Q21" i="10"/>
  <c r="AE21" i="10"/>
  <c r="O21" i="10"/>
  <c r="AA21" i="10"/>
  <c r="K21" i="10"/>
  <c r="L21" i="10" s="1"/>
  <c r="Y21" i="10"/>
  <c r="W21" i="10"/>
  <c r="M21" i="10"/>
  <c r="M123" i="7"/>
  <c r="M131" i="10"/>
  <c r="M132" i="10" s="1"/>
  <c r="AG131" i="10"/>
  <c r="AG132" i="10" s="1"/>
  <c r="Y131" i="10"/>
  <c r="Y132" i="10" s="1"/>
  <c r="O131" i="10"/>
  <c r="O132" i="10" s="1"/>
  <c r="AE131" i="10"/>
  <c r="AE132" i="10" s="1"/>
  <c r="AA131" i="10"/>
  <c r="AA132" i="10" s="1"/>
  <c r="W131" i="10"/>
  <c r="W132" i="10" s="1"/>
  <c r="U131" i="10"/>
  <c r="U132" i="10" s="1"/>
  <c r="K131" i="10"/>
  <c r="AC131" i="10"/>
  <c r="AC132" i="10" s="1"/>
  <c r="S131" i="10"/>
  <c r="S132" i="10" s="1"/>
  <c r="Q131" i="10"/>
  <c r="Q132" i="10" s="1"/>
  <c r="N103" i="10"/>
  <c r="P103" i="10" s="1"/>
  <c r="R103" i="10" s="1"/>
  <c r="T103" i="10" s="1"/>
  <c r="V103" i="10" s="1"/>
  <c r="X103" i="10" s="1"/>
  <c r="Z103" i="10" s="1"/>
  <c r="AB103" i="10" s="1"/>
  <c r="AD103" i="10" s="1"/>
  <c r="AF103" i="10" s="1"/>
  <c r="AH103" i="10" s="1"/>
  <c r="AJ103" i="10" s="1"/>
  <c r="G13" i="5" s="1"/>
  <c r="N53" i="10"/>
  <c r="P53" i="10" s="1"/>
  <c r="R53" i="10" s="1"/>
  <c r="T53" i="10" s="1"/>
  <c r="V53" i="10" s="1"/>
  <c r="X53" i="10" s="1"/>
  <c r="Z53" i="10" s="1"/>
  <c r="AB53" i="10" s="1"/>
  <c r="AD53" i="10" s="1"/>
  <c r="AF53" i="10" s="1"/>
  <c r="AH53" i="10" s="1"/>
  <c r="AJ53" i="10" s="1"/>
  <c r="N143" i="10"/>
  <c r="P143" i="10" s="1"/>
  <c r="R143" i="10" s="1"/>
  <c r="T143" i="10" s="1"/>
  <c r="V143" i="10" s="1"/>
  <c r="X143" i="10" s="1"/>
  <c r="Z143" i="10" s="1"/>
  <c r="AB143" i="10" s="1"/>
  <c r="AD143" i="10" s="1"/>
  <c r="AF143" i="10" s="1"/>
  <c r="AH143" i="10" s="1"/>
  <c r="AJ143" i="10" s="1"/>
  <c r="G34" i="5" s="1"/>
  <c r="N15" i="10"/>
  <c r="P15" i="10" s="1"/>
  <c r="R15" i="10" s="1"/>
  <c r="T15" i="10" s="1"/>
  <c r="V15" i="10" s="1"/>
  <c r="X15" i="10" s="1"/>
  <c r="Z15" i="10" s="1"/>
  <c r="AB15" i="10" s="1"/>
  <c r="AD15" i="10" s="1"/>
  <c r="AF15" i="10" s="1"/>
  <c r="AH15" i="10" s="1"/>
  <c r="AJ15" i="10" s="1"/>
  <c r="AA141" i="10"/>
  <c r="K141" i="10"/>
  <c r="L141" i="10" s="1"/>
  <c r="U141" i="10"/>
  <c r="AE141" i="10"/>
  <c r="W141" i="10"/>
  <c r="M141" i="10"/>
  <c r="Q141" i="10"/>
  <c r="S141" i="10"/>
  <c r="Y141" i="10"/>
  <c r="AC141" i="10"/>
  <c r="AG141" i="10"/>
  <c r="O141" i="10"/>
  <c r="G48" i="4"/>
  <c r="K48" i="4" s="1"/>
  <c r="N139" i="10"/>
  <c r="P139" i="10" s="1"/>
  <c r="R139" i="10" s="1"/>
  <c r="T139" i="10" s="1"/>
  <c r="V139" i="10" s="1"/>
  <c r="X139" i="10" s="1"/>
  <c r="Z139" i="10" s="1"/>
  <c r="AB139" i="10" s="1"/>
  <c r="AD139" i="10" s="1"/>
  <c r="AF139" i="10" s="1"/>
  <c r="AH139" i="10" s="1"/>
  <c r="AJ139" i="10" s="1"/>
  <c r="G30" i="5" s="1"/>
  <c r="J30" i="5" s="1"/>
  <c r="G22" i="1"/>
  <c r="K22" i="1" s="1"/>
  <c r="M34" i="7"/>
  <c r="K41" i="7"/>
  <c r="M51" i="7"/>
  <c r="U49" i="10"/>
  <c r="U56" i="10" s="1"/>
  <c r="AE49" i="10"/>
  <c r="AE56" i="10" s="1"/>
  <c r="O49" i="10"/>
  <c r="O56" i="10" s="1"/>
  <c r="Y49" i="10"/>
  <c r="Y56" i="10" s="1"/>
  <c r="S49" i="10"/>
  <c r="S56" i="10" s="1"/>
  <c r="AG49" i="10"/>
  <c r="AG56" i="10" s="1"/>
  <c r="Q49" i="10"/>
  <c r="Q56" i="10" s="1"/>
  <c r="AA49" i="10"/>
  <c r="AA56" i="10" s="1"/>
  <c r="K49" i="10"/>
  <c r="W49" i="10"/>
  <c r="W56" i="10" s="1"/>
  <c r="AC49" i="10"/>
  <c r="AC56" i="10" s="1"/>
  <c r="M49" i="10"/>
  <c r="M56" i="10" s="1"/>
  <c r="N89" i="10"/>
  <c r="P88" i="10"/>
  <c r="N50" i="10"/>
  <c r="P50" i="10" s="1"/>
  <c r="R50" i="10" s="1"/>
  <c r="T50" i="10" s="1"/>
  <c r="V50" i="10" s="1"/>
  <c r="X50" i="10" s="1"/>
  <c r="Z50" i="10" s="1"/>
  <c r="AB50" i="10" s="1"/>
  <c r="AD50" i="10" s="1"/>
  <c r="AF50" i="10" s="1"/>
  <c r="AH50" i="10" s="1"/>
  <c r="AJ50" i="10" s="1"/>
  <c r="P54" i="10"/>
  <c r="R54" i="10" s="1"/>
  <c r="T54" i="10" s="1"/>
  <c r="V54" i="10" s="1"/>
  <c r="X54" i="10" s="1"/>
  <c r="Z54" i="10" s="1"/>
  <c r="AB54" i="10" s="1"/>
  <c r="AD54" i="10" s="1"/>
  <c r="AF54" i="10" s="1"/>
  <c r="AH54" i="10" s="1"/>
  <c r="AJ54" i="10" s="1"/>
  <c r="T67" i="10"/>
  <c r="V67" i="10" s="1"/>
  <c r="X67" i="10" s="1"/>
  <c r="Z67" i="10" s="1"/>
  <c r="AB67" i="10" s="1"/>
  <c r="AD67" i="10" s="1"/>
  <c r="AF67" i="10" s="1"/>
  <c r="AH67" i="10" s="1"/>
  <c r="AJ67" i="10" s="1"/>
  <c r="G45" i="4" s="1"/>
  <c r="K45" i="4" s="1"/>
  <c r="M17" i="7"/>
  <c r="AA12" i="10"/>
  <c r="U12" i="10"/>
  <c r="M12" i="10"/>
  <c r="AG12" i="10"/>
  <c r="AE12" i="10"/>
  <c r="Q12" i="10"/>
  <c r="O12" i="10"/>
  <c r="Y12" i="10"/>
  <c r="K12" i="10"/>
  <c r="S12" i="10"/>
  <c r="AC12" i="10"/>
  <c r="W12" i="10"/>
  <c r="G13" i="4" l="1"/>
  <c r="K13" i="4" s="1"/>
  <c r="K52" i="1"/>
  <c r="Q145" i="10"/>
  <c r="AC145" i="10"/>
  <c r="M145" i="10"/>
  <c r="Y145" i="10"/>
  <c r="W145" i="10"/>
  <c r="O145" i="10"/>
  <c r="S145" i="10"/>
  <c r="AE145" i="10"/>
  <c r="N21" i="10"/>
  <c r="P21" i="10" s="1"/>
  <c r="R21" i="10" s="1"/>
  <c r="T21" i="10" s="1"/>
  <c r="V21" i="10" s="1"/>
  <c r="X21" i="10" s="1"/>
  <c r="Z21" i="10" s="1"/>
  <c r="AB21" i="10" s="1"/>
  <c r="AD21" i="10" s="1"/>
  <c r="AF21" i="10" s="1"/>
  <c r="AH21" i="10" s="1"/>
  <c r="AJ21" i="10" s="1"/>
  <c r="G14" i="4" s="1"/>
  <c r="K14" i="4" s="1"/>
  <c r="AG145" i="10"/>
  <c r="AA145" i="10"/>
  <c r="N142" i="10"/>
  <c r="P142" i="10" s="1"/>
  <c r="R142" i="10" s="1"/>
  <c r="T142" i="10" s="1"/>
  <c r="V142" i="10" s="1"/>
  <c r="X142" i="10" s="1"/>
  <c r="Z142" i="10" s="1"/>
  <c r="AB142" i="10" s="1"/>
  <c r="AD142" i="10" s="1"/>
  <c r="AF142" i="10" s="1"/>
  <c r="AH142" i="10" s="1"/>
  <c r="AJ142" i="10" s="1"/>
  <c r="G33" i="5" s="1"/>
  <c r="J33" i="5" s="1"/>
  <c r="U145" i="10"/>
  <c r="K82" i="7"/>
  <c r="K139" i="7" s="1"/>
  <c r="O22" i="10"/>
  <c r="M23" i="7"/>
  <c r="AC25" i="10"/>
  <c r="AC28" i="10" s="1"/>
  <c r="M25" i="10"/>
  <c r="M28" i="10" s="1"/>
  <c r="O25" i="10"/>
  <c r="O28" i="10" s="1"/>
  <c r="Y25" i="10"/>
  <c r="Y28" i="10" s="1"/>
  <c r="W25" i="10"/>
  <c r="W28" i="10" s="1"/>
  <c r="AE25" i="10"/>
  <c r="AE28" i="10" s="1"/>
  <c r="K25" i="10"/>
  <c r="U25" i="10"/>
  <c r="U28" i="10" s="1"/>
  <c r="S25" i="10"/>
  <c r="S28" i="10" s="1"/>
  <c r="AA25" i="10"/>
  <c r="AA28" i="10" s="1"/>
  <c r="Q25" i="10"/>
  <c r="Q28" i="10" s="1"/>
  <c r="AG25" i="10"/>
  <c r="AG28" i="10" s="1"/>
  <c r="L145" i="10"/>
  <c r="N135" i="10"/>
  <c r="N38" i="10"/>
  <c r="S22" i="10"/>
  <c r="Q22" i="10"/>
  <c r="U22" i="10"/>
  <c r="P89" i="10"/>
  <c r="R88" i="10"/>
  <c r="K85" i="10"/>
  <c r="L59" i="10"/>
  <c r="M114" i="7"/>
  <c r="M137" i="7" s="1"/>
  <c r="K99" i="10"/>
  <c r="AE99" i="10"/>
  <c r="Y99" i="10"/>
  <c r="W99" i="10"/>
  <c r="AG99" i="10"/>
  <c r="U99" i="10"/>
  <c r="S99" i="10"/>
  <c r="M99" i="10"/>
  <c r="AC99" i="10"/>
  <c r="AA99" i="10"/>
  <c r="O99" i="10"/>
  <c r="Q99" i="10"/>
  <c r="K145" i="10"/>
  <c r="K128" i="10"/>
  <c r="L126" i="10"/>
  <c r="L12" i="10"/>
  <c r="K22" i="10"/>
  <c r="AE22" i="10"/>
  <c r="AA22" i="10"/>
  <c r="L49" i="10"/>
  <c r="K56" i="10"/>
  <c r="G52" i="1"/>
  <c r="M30" i="7"/>
  <c r="AG31" i="10"/>
  <c r="AG35" i="10" s="1"/>
  <c r="Q31" i="10"/>
  <c r="Q35" i="10" s="1"/>
  <c r="AE31" i="10"/>
  <c r="AE35" i="10" s="1"/>
  <c r="AC31" i="10"/>
  <c r="AC35" i="10" s="1"/>
  <c r="M31" i="10"/>
  <c r="M35" i="10" s="1"/>
  <c r="O31" i="10"/>
  <c r="O35" i="10" s="1"/>
  <c r="Y31" i="10"/>
  <c r="Y35" i="10" s="1"/>
  <c r="W31" i="10"/>
  <c r="W35" i="10" s="1"/>
  <c r="K31" i="10"/>
  <c r="S31" i="10"/>
  <c r="S35" i="10" s="1"/>
  <c r="AA31" i="10"/>
  <c r="AA35" i="10" s="1"/>
  <c r="U31" i="10"/>
  <c r="U35" i="10" s="1"/>
  <c r="AC22" i="10"/>
  <c r="M22" i="10"/>
  <c r="U39" i="10"/>
  <c r="U46" i="10" s="1"/>
  <c r="AA39" i="10"/>
  <c r="AA46" i="10" s="1"/>
  <c r="K39" i="10"/>
  <c r="O39" i="10"/>
  <c r="O46" i="10" s="1"/>
  <c r="AG39" i="10"/>
  <c r="AG46" i="10" s="1"/>
  <c r="W39" i="10"/>
  <c r="W46" i="10" s="1"/>
  <c r="M39" i="10"/>
  <c r="M46" i="10" s="1"/>
  <c r="Q39" i="10"/>
  <c r="Q46" i="10" s="1"/>
  <c r="S39" i="10"/>
  <c r="S46" i="10" s="1"/>
  <c r="Y39" i="10"/>
  <c r="Y46" i="10" s="1"/>
  <c r="AC39" i="10"/>
  <c r="AC46" i="10" s="1"/>
  <c r="AE39" i="10"/>
  <c r="AE46" i="10" s="1"/>
  <c r="M41" i="7"/>
  <c r="N141" i="10"/>
  <c r="P141" i="10" s="1"/>
  <c r="R141" i="10" s="1"/>
  <c r="T141" i="10" s="1"/>
  <c r="V141" i="10" s="1"/>
  <c r="X141" i="10" s="1"/>
  <c r="Z141" i="10" s="1"/>
  <c r="AB141" i="10" s="1"/>
  <c r="AD141" i="10" s="1"/>
  <c r="AF141" i="10" s="1"/>
  <c r="AH141" i="10" s="1"/>
  <c r="AJ141" i="10" s="1"/>
  <c r="G32" i="5" s="1"/>
  <c r="K132" i="10"/>
  <c r="L131" i="10"/>
  <c r="W22" i="10"/>
  <c r="Y22" i="10"/>
  <c r="AG22" i="10"/>
  <c r="Y91" i="10" l="1"/>
  <c r="AA91" i="10"/>
  <c r="S91" i="10"/>
  <c r="M82" i="7"/>
  <c r="M139" i="7" s="1"/>
  <c r="L39" i="10"/>
  <c r="K46" i="10"/>
  <c r="M91" i="10"/>
  <c r="AA123" i="10"/>
  <c r="AE123" i="10"/>
  <c r="AE147" i="10" s="1"/>
  <c r="L85" i="10"/>
  <c r="N59" i="10"/>
  <c r="N145" i="10"/>
  <c r="P135" i="10"/>
  <c r="L128" i="10"/>
  <c r="N126" i="10"/>
  <c r="AC123" i="10"/>
  <c r="AC147" i="10" s="1"/>
  <c r="AG123" i="10"/>
  <c r="AG147" i="10" s="1"/>
  <c r="K123" i="10"/>
  <c r="K147" i="10" s="1"/>
  <c r="L99" i="10"/>
  <c r="Q91" i="10"/>
  <c r="K35" i="10"/>
  <c r="L31" i="10"/>
  <c r="U123" i="10"/>
  <c r="O91" i="10"/>
  <c r="W91" i="10"/>
  <c r="L56" i="10"/>
  <c r="N49" i="10"/>
  <c r="L22" i="10"/>
  <c r="N12" i="10"/>
  <c r="Q123" i="10"/>
  <c r="Q147" i="10" s="1"/>
  <c r="M123" i="10"/>
  <c r="M147" i="10" s="1"/>
  <c r="W123" i="10"/>
  <c r="W147" i="10" s="1"/>
  <c r="R89" i="10"/>
  <c r="T88" i="10"/>
  <c r="U91" i="10"/>
  <c r="P38" i="10"/>
  <c r="AG91" i="10"/>
  <c r="N131" i="10"/>
  <c r="L132" i="10"/>
  <c r="AC91" i="10"/>
  <c r="AE91" i="10"/>
  <c r="O123" i="10"/>
  <c r="O147" i="10" s="1"/>
  <c r="S123" i="10"/>
  <c r="S147" i="10" s="1"/>
  <c r="Y123" i="10"/>
  <c r="Y147" i="10" s="1"/>
  <c r="K28" i="10"/>
  <c r="L25" i="10"/>
  <c r="Q150" i="10" l="1"/>
  <c r="S150" i="10"/>
  <c r="AC150" i="10"/>
  <c r="AA147" i="10"/>
  <c r="AA150" i="10" s="1"/>
  <c r="AG150" i="10"/>
  <c r="O150" i="10"/>
  <c r="W150" i="10"/>
  <c r="M150" i="10"/>
  <c r="L123" i="10"/>
  <c r="L147" i="10" s="1"/>
  <c r="N99" i="10"/>
  <c r="U147" i="10"/>
  <c r="U150" i="10" s="1"/>
  <c r="P145" i="10"/>
  <c r="R135" i="10"/>
  <c r="T89" i="10"/>
  <c r="V88" i="10"/>
  <c r="P12" i="10"/>
  <c r="N22" i="10"/>
  <c r="N39" i="10"/>
  <c r="L46" i="10"/>
  <c r="R38" i="10"/>
  <c r="K91" i="10"/>
  <c r="K150" i="10" s="1"/>
  <c r="Y150" i="10"/>
  <c r="N56" i="10"/>
  <c r="P49" i="10"/>
  <c r="L28" i="10"/>
  <c r="N25" i="10"/>
  <c r="L35" i="10"/>
  <c r="N31" i="10"/>
  <c r="AE150" i="10"/>
  <c r="P131" i="10"/>
  <c r="N132" i="10"/>
  <c r="N128" i="10"/>
  <c r="P126" i="10"/>
  <c r="N85" i="10"/>
  <c r="P59" i="10"/>
  <c r="P39" i="10" l="1"/>
  <c r="N46" i="10"/>
  <c r="R131" i="10"/>
  <c r="P132" i="10"/>
  <c r="N28" i="10"/>
  <c r="P25" i="10"/>
  <c r="P128" i="10"/>
  <c r="R126" i="10"/>
  <c r="L91" i="10"/>
  <c r="L150" i="10" s="1"/>
  <c r="T38" i="10"/>
  <c r="P22" i="10"/>
  <c r="R12" i="10"/>
  <c r="N123" i="10"/>
  <c r="N147" i="10" s="1"/>
  <c r="P99" i="10"/>
  <c r="P85" i="10"/>
  <c r="R59" i="10"/>
  <c r="V89" i="10"/>
  <c r="X88" i="10"/>
  <c r="P31" i="10"/>
  <c r="N35" i="10"/>
  <c r="P56" i="10"/>
  <c r="R49" i="10"/>
  <c r="R145" i="10"/>
  <c r="T135" i="10"/>
  <c r="R56" i="10" l="1"/>
  <c r="T49" i="10"/>
  <c r="Z88" i="10"/>
  <c r="X89" i="10"/>
  <c r="P123" i="10"/>
  <c r="P147" i="10" s="1"/>
  <c r="R99" i="10"/>
  <c r="R39" i="10"/>
  <c r="P46" i="10"/>
  <c r="T145" i="10"/>
  <c r="V135" i="10"/>
  <c r="R85" i="10"/>
  <c r="T59" i="10"/>
  <c r="T126" i="10"/>
  <c r="R128" i="10"/>
  <c r="N91" i="10"/>
  <c r="N150" i="10" s="1"/>
  <c r="P28" i="10"/>
  <c r="R25" i="10"/>
  <c r="R31" i="10"/>
  <c r="P35" i="10"/>
  <c r="T12" i="10"/>
  <c r="R22" i="10"/>
  <c r="V38" i="10"/>
  <c r="T131" i="10"/>
  <c r="R132" i="10"/>
  <c r="T85" i="10" l="1"/>
  <c r="V59" i="10"/>
  <c r="R123" i="10"/>
  <c r="R147" i="10" s="1"/>
  <c r="T99" i="10"/>
  <c r="X38" i="10"/>
  <c r="Z89" i="10"/>
  <c r="AB88" i="10"/>
  <c r="T39" i="10"/>
  <c r="R46" i="10"/>
  <c r="T56" i="10"/>
  <c r="V49" i="10"/>
  <c r="V131" i="10"/>
  <c r="T132" i="10"/>
  <c r="T22" i="10"/>
  <c r="V12" i="10"/>
  <c r="R35" i="10"/>
  <c r="T31" i="10"/>
  <c r="V145" i="10"/>
  <c r="X135" i="10"/>
  <c r="R28" i="10"/>
  <c r="T25" i="10"/>
  <c r="T128" i="10"/>
  <c r="V126" i="10"/>
  <c r="P91" i="10"/>
  <c r="P150" i="10" s="1"/>
  <c r="V39" i="10" l="1"/>
  <c r="T46" i="10"/>
  <c r="V85" i="10"/>
  <c r="X59" i="10"/>
  <c r="T28" i="10"/>
  <c r="V25" i="10"/>
  <c r="V31" i="10"/>
  <c r="T35" i="10"/>
  <c r="T123" i="10"/>
  <c r="T147" i="10" s="1"/>
  <c r="V99" i="10"/>
  <c r="X131" i="10"/>
  <c r="V132" i="10"/>
  <c r="V56" i="10"/>
  <c r="X49" i="10"/>
  <c r="AB89" i="10"/>
  <c r="AD88" i="10"/>
  <c r="R91" i="10"/>
  <c r="R150" i="10" s="1"/>
  <c r="V128" i="10"/>
  <c r="X126" i="10"/>
  <c r="X145" i="10"/>
  <c r="Z135" i="10"/>
  <c r="X12" i="10"/>
  <c r="V22" i="10"/>
  <c r="Z38" i="10"/>
  <c r="T91" i="10" l="1"/>
  <c r="T150" i="10" s="1"/>
  <c r="X22" i="10"/>
  <c r="Z12" i="10"/>
  <c r="V28" i="10"/>
  <c r="X25" i="10"/>
  <c r="V123" i="10"/>
  <c r="V147" i="10" s="1"/>
  <c r="X99" i="10"/>
  <c r="V35" i="10"/>
  <c r="X31" i="10"/>
  <c r="AD89" i="10"/>
  <c r="AF88" i="10"/>
  <c r="X39" i="10"/>
  <c r="V46" i="10"/>
  <c r="AB38" i="10"/>
  <c r="X128" i="10"/>
  <c r="Z126" i="10"/>
  <c r="Z145" i="10"/>
  <c r="AB135" i="10"/>
  <c r="X56" i="10"/>
  <c r="Z49" i="10"/>
  <c r="Z131" i="10"/>
  <c r="X132" i="10"/>
  <c r="X85" i="10"/>
  <c r="Z59" i="10"/>
  <c r="Z39" i="10" l="1"/>
  <c r="X46" i="10"/>
  <c r="X28" i="10"/>
  <c r="Z25" i="10"/>
  <c r="Z85" i="10"/>
  <c r="AB59" i="10"/>
  <c r="X123" i="10"/>
  <c r="X147" i="10" s="1"/>
  <c r="Z99" i="10"/>
  <c r="Z56" i="10"/>
  <c r="AB49" i="10"/>
  <c r="AB126" i="10"/>
  <c r="Z128" i="10"/>
  <c r="X35" i="10"/>
  <c r="Z31" i="10"/>
  <c r="AB145" i="10"/>
  <c r="AD135" i="10"/>
  <c r="AD38" i="10"/>
  <c r="AF89" i="10"/>
  <c r="AH88" i="10"/>
  <c r="V91" i="10"/>
  <c r="V150" i="10" s="1"/>
  <c r="AB131" i="10"/>
  <c r="Z132" i="10"/>
  <c r="AB12" i="10"/>
  <c r="Z22" i="10"/>
  <c r="AB85" i="10" l="1"/>
  <c r="AD59" i="10"/>
  <c r="AH89" i="10"/>
  <c r="AJ88" i="10"/>
  <c r="AD145" i="10"/>
  <c r="AF135" i="10"/>
  <c r="Z123" i="10"/>
  <c r="Z147" i="10" s="1"/>
  <c r="AB99" i="10"/>
  <c r="AB128" i="10"/>
  <c r="AD126" i="10"/>
  <c r="X91" i="10"/>
  <c r="X150" i="10" s="1"/>
  <c r="AB39" i="10"/>
  <c r="Z46" i="10"/>
  <c r="AB22" i="10"/>
  <c r="AD12" i="10"/>
  <c r="AD131" i="10"/>
  <c r="AB132" i="10"/>
  <c r="AF38" i="10"/>
  <c r="AB31" i="10"/>
  <c r="Z35" i="10"/>
  <c r="AB56" i="10"/>
  <c r="AD49" i="10"/>
  <c r="Z28" i="10"/>
  <c r="AB25" i="10"/>
  <c r="Z91" i="10" l="1"/>
  <c r="Z150" i="10" s="1"/>
  <c r="AB35" i="10"/>
  <c r="AD31" i="10"/>
  <c r="AF131" i="10"/>
  <c r="AD132" i="10"/>
  <c r="AD128" i="10"/>
  <c r="AF126" i="10"/>
  <c r="AD56" i="10"/>
  <c r="AF49" i="10"/>
  <c r="AH38" i="10"/>
  <c r="AF12" i="10"/>
  <c r="AD22" i="10"/>
  <c r="AF145" i="10"/>
  <c r="AH135" i="10"/>
  <c r="AD85" i="10"/>
  <c r="AF59" i="10"/>
  <c r="AD39" i="10"/>
  <c r="AB46" i="10"/>
  <c r="AB123" i="10"/>
  <c r="AB147" i="10" s="1"/>
  <c r="AD99" i="10"/>
  <c r="AB28" i="10"/>
  <c r="AD25" i="10"/>
  <c r="AJ89" i="10"/>
  <c r="G52" i="4"/>
  <c r="K52" i="4" s="1"/>
  <c r="AH145" i="10" l="1"/>
  <c r="AJ135" i="10"/>
  <c r="AF56" i="10"/>
  <c r="AH49" i="10"/>
  <c r="AD123" i="10"/>
  <c r="AD147" i="10" s="1"/>
  <c r="AF99" i="10"/>
  <c r="AF39" i="10"/>
  <c r="AD46" i="10"/>
  <c r="AH131" i="10"/>
  <c r="AF132" i="10"/>
  <c r="AD28" i="10"/>
  <c r="AF25" i="10"/>
  <c r="AF22" i="10"/>
  <c r="AH12" i="10"/>
  <c r="AJ38" i="10"/>
  <c r="AB91" i="10"/>
  <c r="AB150" i="10" s="1"/>
  <c r="AF85" i="10"/>
  <c r="AH59" i="10"/>
  <c r="AF128" i="10"/>
  <c r="AH126" i="10"/>
  <c r="AF31" i="10"/>
  <c r="AD35" i="10"/>
  <c r="AD91" i="10" l="1"/>
  <c r="AD150" i="10" s="1"/>
  <c r="AF28" i="10"/>
  <c r="AH25" i="10"/>
  <c r="AH39" i="10"/>
  <c r="AF46" i="10"/>
  <c r="AH56" i="10"/>
  <c r="AJ49" i="10"/>
  <c r="AJ92" i="10" s="1"/>
  <c r="AJ145" i="10"/>
  <c r="G26" i="5"/>
  <c r="AJ126" i="10"/>
  <c r="AH128" i="10"/>
  <c r="G21" i="4"/>
  <c r="K21" i="4" s="1"/>
  <c r="AF123" i="10"/>
  <c r="AF147" i="10" s="1"/>
  <c r="AH99" i="10"/>
  <c r="AH31" i="10"/>
  <c r="AF35" i="10"/>
  <c r="AH22" i="10"/>
  <c r="AJ12" i="10"/>
  <c r="AH85" i="10"/>
  <c r="AJ59" i="10"/>
  <c r="AJ131" i="10"/>
  <c r="AH132" i="10"/>
  <c r="AF91" i="10" l="1"/>
  <c r="AF150" i="10" s="1"/>
  <c r="AH35" i="10"/>
  <c r="AJ31" i="10"/>
  <c r="AJ56" i="10"/>
  <c r="AH28" i="10"/>
  <c r="AJ25" i="10"/>
  <c r="AJ132" i="10"/>
  <c r="G25" i="5"/>
  <c r="J25" i="5" s="1"/>
  <c r="AJ22" i="10"/>
  <c r="G10" i="4"/>
  <c r="K10" i="4" s="1"/>
  <c r="AJ128" i="10"/>
  <c r="G23" i="5"/>
  <c r="J23" i="5" s="1"/>
  <c r="AJ85" i="10"/>
  <c r="G37" i="4"/>
  <c r="AH123" i="10"/>
  <c r="AH147" i="10" s="1"/>
  <c r="AJ99" i="10"/>
  <c r="AJ39" i="10"/>
  <c r="AH46" i="10"/>
  <c r="J36" i="5" l="1"/>
  <c r="AH91" i="10"/>
  <c r="AH150" i="10" s="1"/>
  <c r="G22" i="4"/>
  <c r="K22" i="4" s="1"/>
  <c r="AJ46" i="10"/>
  <c r="AJ28" i="10"/>
  <c r="G15" i="4"/>
  <c r="K15" i="4" s="1"/>
  <c r="AJ35" i="10"/>
  <c r="G17" i="4"/>
  <c r="K17" i="4" s="1"/>
  <c r="AJ123" i="10"/>
  <c r="AJ147" i="10" s="1"/>
  <c r="G9" i="5"/>
  <c r="G36" i="5" s="1"/>
  <c r="K53" i="4" l="1"/>
  <c r="G53" i="4"/>
  <c r="AJ91" i="10"/>
  <c r="AJ93" i="10" s="1"/>
  <c r="AJ150" i="10" l="1"/>
  <c r="F30" i="9"/>
</calcChain>
</file>

<file path=xl/sharedStrings.xml><?xml version="1.0" encoding="utf-8"?>
<sst xmlns="http://schemas.openxmlformats.org/spreadsheetml/2006/main" count="2394" uniqueCount="299">
  <si>
    <t>PacifiCorp</t>
  </si>
  <si>
    <t>TOTAL</t>
  </si>
  <si>
    <t>WCA</t>
  </si>
  <si>
    <t>ACCOUNT</t>
  </si>
  <si>
    <t>Type</t>
  </si>
  <si>
    <t>COMPANY</t>
  </si>
  <si>
    <t>FACTOR</t>
  </si>
  <si>
    <t>FACTOR %</t>
  </si>
  <si>
    <t>ALLOCATED</t>
  </si>
  <si>
    <t>REF#</t>
  </si>
  <si>
    <t>Adjustment to Expense:</t>
  </si>
  <si>
    <t>Steam Depreciation Expense</t>
  </si>
  <si>
    <t>403SP</t>
  </si>
  <si>
    <t>PRO</t>
  </si>
  <si>
    <t>CAGE</t>
  </si>
  <si>
    <t>CAGW</t>
  </si>
  <si>
    <t>SG</t>
  </si>
  <si>
    <t>403SPB</t>
  </si>
  <si>
    <t>JBG</t>
  </si>
  <si>
    <t>Hydro Depreciation Expense</t>
  </si>
  <si>
    <t>403HP</t>
  </si>
  <si>
    <t>Other Depreciation Expense</t>
  </si>
  <si>
    <t>403OP</t>
  </si>
  <si>
    <t>Other Depreciation Expense - Wind</t>
  </si>
  <si>
    <t>403OPW</t>
  </si>
  <si>
    <t>Transmission Depreciation Expense</t>
  </si>
  <si>
    <t>403TP</t>
  </si>
  <si>
    <t>CA</t>
  </si>
  <si>
    <t>ID</t>
  </si>
  <si>
    <t>OR</t>
  </si>
  <si>
    <t>UT</t>
  </si>
  <si>
    <t>WA</t>
  </si>
  <si>
    <t>WYP</t>
  </si>
  <si>
    <t>Distribution Depreciation Expense</t>
  </si>
  <si>
    <t>General Depreciation Expense</t>
  </si>
  <si>
    <t>403GP</t>
  </si>
  <si>
    <t>WYU</t>
  </si>
  <si>
    <t xml:space="preserve">General Depreciation Expense </t>
  </si>
  <si>
    <t>SO</t>
  </si>
  <si>
    <t>JBE</t>
  </si>
  <si>
    <t>CN</t>
  </si>
  <si>
    <t>CAEE</t>
  </si>
  <si>
    <t>Total Depreciation Expense</t>
  </si>
  <si>
    <t>6.5.6</t>
  </si>
  <si>
    <t>Hydro Decommissioning</t>
  </si>
  <si>
    <t>Adjustment to Tax:</t>
  </si>
  <si>
    <t>SCHMAT</t>
  </si>
  <si>
    <t>Description of Adjustment:</t>
  </si>
  <si>
    <t>SNPD</t>
  </si>
  <si>
    <t>108GP</t>
  </si>
  <si>
    <t>108HP</t>
  </si>
  <si>
    <t>108MP</t>
  </si>
  <si>
    <t>108OP</t>
  </si>
  <si>
    <t>108SP</t>
  </si>
  <si>
    <t>108TP</t>
  </si>
  <si>
    <t>111IP</t>
  </si>
  <si>
    <t>404IP</t>
  </si>
  <si>
    <t>Intangible Amortization</t>
  </si>
  <si>
    <t>Hydro Amortization</t>
  </si>
  <si>
    <t>404HP</t>
  </si>
  <si>
    <t>Other Amortization</t>
  </si>
  <si>
    <t>404OP</t>
  </si>
  <si>
    <t>General Amortization</t>
  </si>
  <si>
    <t>404GP</t>
  </si>
  <si>
    <t>6.5.7</t>
  </si>
  <si>
    <t>PAGE</t>
  </si>
  <si>
    <t>6.5.2</t>
  </si>
  <si>
    <t>Steam Operations</t>
  </si>
  <si>
    <t>Fuel Related-Non NPC</t>
  </si>
  <si>
    <t>Hydro Operations</t>
  </si>
  <si>
    <t>Other Operations</t>
  </si>
  <si>
    <t>Other Power Supply Expenses</t>
  </si>
  <si>
    <t>Transmission Operations</t>
  </si>
  <si>
    <t>Distribution Operations</t>
  </si>
  <si>
    <t>Steam Maintenance</t>
  </si>
  <si>
    <t>Hydro Maintenance</t>
  </si>
  <si>
    <t>Other Maintenance</t>
  </si>
  <si>
    <t>Transmission Maintenance</t>
  </si>
  <si>
    <t>Distribution Maintenance</t>
  </si>
  <si>
    <t>Customer Accounts</t>
  </si>
  <si>
    <t>Customer Services</t>
  </si>
  <si>
    <t>Administrative &amp; General</t>
  </si>
  <si>
    <t>Fuel Related - Non-NPC</t>
  </si>
  <si>
    <t>Adjustment to Rate Base:</t>
  </si>
  <si>
    <t>Steam Depreciation Reserve</t>
  </si>
  <si>
    <t>108SPB</t>
  </si>
  <si>
    <t>Hydro Depreciation Reserve</t>
  </si>
  <si>
    <t>Other Depreciation Reserve</t>
  </si>
  <si>
    <t>Other Wind Depreciation Reserve</t>
  </si>
  <si>
    <t>108OPW</t>
  </si>
  <si>
    <t>Transmission Depreciation Reserve</t>
  </si>
  <si>
    <t>Distribution Depreciation Reserve</t>
  </si>
  <si>
    <t>General Depreciation Reserve</t>
  </si>
  <si>
    <t>Mining Depreciation Reserve</t>
  </si>
  <si>
    <t>Total Depreciation Reserve</t>
  </si>
  <si>
    <t>6.5.14</t>
  </si>
  <si>
    <t>Adjustment to Reserve:</t>
  </si>
  <si>
    <t>Intangible Amortization Reserve</t>
  </si>
  <si>
    <t>Hydro Amortization Reserve</t>
  </si>
  <si>
    <t>111HP</t>
  </si>
  <si>
    <t>Other Amortizaton Reserve</t>
  </si>
  <si>
    <t>111OP</t>
  </si>
  <si>
    <t>General Amortization Reserve</t>
  </si>
  <si>
    <t>111GP</t>
  </si>
  <si>
    <t>6.5.15</t>
  </si>
  <si>
    <t>Adjustment to Depreciation Expense:</t>
  </si>
  <si>
    <t>Wind Repowering Capital Depr. Expense</t>
  </si>
  <si>
    <t>6.5.16</t>
  </si>
  <si>
    <t>Adjustment to Depreciation Reserve:</t>
  </si>
  <si>
    <t>Wind Repowering Capital Depr. Reserve</t>
  </si>
  <si>
    <t>New Wind Generation - Wind Depr. Expense</t>
  </si>
  <si>
    <t>New Wind Generation - Transmission Depr. Expense</t>
  </si>
  <si>
    <t>New Wind Generation - Wind  Depr. Reserve</t>
  </si>
  <si>
    <t>New Wind Generation - Transmission  Depr. Reserve</t>
  </si>
  <si>
    <t>Wind Repowering Schedule M Addition</t>
  </si>
  <si>
    <t>Wind Repowering Def Inc Tax Expense</t>
  </si>
  <si>
    <t>Wind Repowering ADIT</t>
  </si>
  <si>
    <t>New Wind Generation Schedule M Addition - Wind</t>
  </si>
  <si>
    <t>New Wind Generation Def Inc Tax Expense - Wind</t>
  </si>
  <si>
    <t>New Wind Generation ADIT - Wind</t>
  </si>
  <si>
    <t>12 ME Dec 2020</t>
  </si>
  <si>
    <t>12 ME Dec 2021</t>
  </si>
  <si>
    <t xml:space="preserve">Adjustment to </t>
  </si>
  <si>
    <t>Description</t>
  </si>
  <si>
    <t>Account</t>
  </si>
  <si>
    <t>Factor</t>
  </si>
  <si>
    <t>Function</t>
  </si>
  <si>
    <t>Dep/Amtz Code</t>
  </si>
  <si>
    <t>JAM Indicator</t>
  </si>
  <si>
    <t>Expense</t>
  </si>
  <si>
    <t>Test Period</t>
  </si>
  <si>
    <t>DEPRECIATION EXPENSE</t>
  </si>
  <si>
    <t>Steam Production Plant:</t>
  </si>
  <si>
    <t>Control Area Generation - East</t>
  </si>
  <si>
    <t>D</t>
  </si>
  <si>
    <t>STMP</t>
  </si>
  <si>
    <t>Control Area Generation - West</t>
  </si>
  <si>
    <t>System Generation</t>
  </si>
  <si>
    <t>Renewable - Blundell</t>
  </si>
  <si>
    <t>STMPB</t>
  </si>
  <si>
    <t>Renewable - Blundell 2</t>
  </si>
  <si>
    <t>STMPR</t>
  </si>
  <si>
    <t>Jim Bridger Generation</t>
  </si>
  <si>
    <t xml:space="preserve">  Total Steam Plant</t>
  </si>
  <si>
    <t>Hydro Production Plant:</t>
  </si>
  <si>
    <t>HYDP</t>
  </si>
  <si>
    <t>Klamath</t>
  </si>
  <si>
    <t>HYDPKD</t>
  </si>
  <si>
    <t xml:space="preserve">  Total Hydro Plant</t>
  </si>
  <si>
    <t>Other Production Plant:</t>
  </si>
  <si>
    <t>OTHP</t>
  </si>
  <si>
    <t>Wind Control Area Generation - East</t>
  </si>
  <si>
    <t>OTHPW</t>
  </si>
  <si>
    <t>Wind Control Area Generation - West</t>
  </si>
  <si>
    <t xml:space="preserve">  Total Other Production Plant</t>
  </si>
  <si>
    <t>Transmission Plant:</t>
  </si>
  <si>
    <t>TRNP</t>
  </si>
  <si>
    <t>Control Area Generation - East (19)</t>
  </si>
  <si>
    <t>TRNP19</t>
  </si>
  <si>
    <t>Control Area Generation - West (19)</t>
  </si>
  <si>
    <t>Control Area Generation - East (20)</t>
  </si>
  <si>
    <t>TRNP20</t>
  </si>
  <si>
    <t>Control Area Generation - West (20)</t>
  </si>
  <si>
    <t xml:space="preserve">  Total Transmission Plant</t>
  </si>
  <si>
    <t>Distribution Plant:</t>
  </si>
  <si>
    <t>California</t>
  </si>
  <si>
    <t>DSTP</t>
  </si>
  <si>
    <t>Oregon</t>
  </si>
  <si>
    <t>Washington</t>
  </si>
  <si>
    <t>Eastern Wyoming</t>
  </si>
  <si>
    <t>Utah</t>
  </si>
  <si>
    <t>Idaho</t>
  </si>
  <si>
    <t>Western Wyoming</t>
  </si>
  <si>
    <t xml:space="preserve">  Total Distribution Plant</t>
  </si>
  <si>
    <t>General Plant:</t>
  </si>
  <si>
    <t>GNLP</t>
  </si>
  <si>
    <t>General Office</t>
  </si>
  <si>
    <t>Customer Service</t>
  </si>
  <si>
    <t>Control Area Energy - East</t>
  </si>
  <si>
    <t xml:space="preserve">  Total General Plant</t>
  </si>
  <si>
    <t>Ref 6.5</t>
  </si>
  <si>
    <t>AMORTIZATION EXPENSE</t>
  </si>
  <si>
    <t>Intangible Plant:</t>
  </si>
  <si>
    <t>A</t>
  </si>
  <si>
    <t>INTP</t>
  </si>
  <si>
    <t>Klamath Hydro Relicensing</t>
  </si>
  <si>
    <t>HYDPKA</t>
  </si>
  <si>
    <t>INTPB</t>
  </si>
  <si>
    <t>INTPH</t>
  </si>
  <si>
    <t xml:space="preserve">  Total Intangible Plant</t>
  </si>
  <si>
    <t xml:space="preserve">  Total Other Plant</t>
  </si>
  <si>
    <t>Total Amortization</t>
  </si>
  <si>
    <t>Ref 6.5.1</t>
  </si>
  <si>
    <t>Total Depreciation and Amortization</t>
  </si>
  <si>
    <t>Ref. 6.1.3</t>
  </si>
  <si>
    <t>Depreciation Study</t>
  </si>
  <si>
    <t>Adjusted
EPIS Balance</t>
  </si>
  <si>
    <t>12 ME December 2021 Depreciation Expense</t>
  </si>
  <si>
    <t>Adj Code</t>
  </si>
  <si>
    <t>Rates</t>
  </si>
  <si>
    <t>Pollution Control Equipment</t>
  </si>
  <si>
    <t>STMPPC</t>
  </si>
  <si>
    <t>Jim Bridger Energy</t>
  </si>
  <si>
    <t>Mining Plant:</t>
  </si>
  <si>
    <t>MNGP</t>
  </si>
  <si>
    <t xml:space="preserve">  Total Mining Plant</t>
  </si>
  <si>
    <t>Total Depreciation &amp; Amortization</t>
  </si>
  <si>
    <t>Ref. 6.5.7</t>
  </si>
  <si>
    <t>Total Not Including Mining</t>
  </si>
  <si>
    <t>Vehicle</t>
  </si>
  <si>
    <t xml:space="preserve">Year Ending June 2019 </t>
  </si>
  <si>
    <t>Annual Depreciation</t>
  </si>
  <si>
    <t>Balance</t>
  </si>
  <si>
    <t>Depreciation Existing Rates</t>
  </si>
  <si>
    <t>Study Rates</t>
  </si>
  <si>
    <r>
      <t>Difference</t>
    </r>
    <r>
      <rPr>
        <b/>
        <vertAlign val="superscript"/>
        <sz val="10"/>
        <color indexed="8"/>
        <rFont val="Arial"/>
        <family val="2"/>
      </rPr>
      <t>1</t>
    </r>
  </si>
  <si>
    <t>Grand Total</t>
  </si>
  <si>
    <t>WEBA Allocation</t>
  </si>
  <si>
    <t>Direct Allocation</t>
  </si>
  <si>
    <t>Ref 6.5.2</t>
  </si>
  <si>
    <t>Capital/Non Utility</t>
  </si>
  <si>
    <t>1) This is the difference between depreciation study rates and the exitsing rates.</t>
  </si>
  <si>
    <t>Adjusted
Reserve Balance</t>
  </si>
  <si>
    <t>AMA Balance December 2021</t>
  </si>
  <si>
    <t>Adjustments</t>
  </si>
  <si>
    <t>DEPRECIATION RESERVE</t>
  </si>
  <si>
    <t>AMORTIZATION RESERVE</t>
  </si>
  <si>
    <t>Total Amortization Reserve</t>
  </si>
  <si>
    <t>Total Depreciation &amp; Amortization Reserve</t>
  </si>
  <si>
    <t>Wind Repowering &amp; New Wind Generation Capital Additions</t>
  </si>
  <si>
    <t>WIND REPOWERING CAPITAL ADDITIONS</t>
  </si>
  <si>
    <t>Electric Plant in Service</t>
  </si>
  <si>
    <t>Other Plant Wind</t>
  </si>
  <si>
    <t>Ref. 8.12.1</t>
  </si>
  <si>
    <t>Other Plant Wind Retirements</t>
  </si>
  <si>
    <t>Depreciation Expense*</t>
  </si>
  <si>
    <t>CY 2021</t>
  </si>
  <si>
    <t>CY 2020</t>
  </si>
  <si>
    <t>Adjustment</t>
  </si>
  <si>
    <t>Depreciation Reserve</t>
  </si>
  <si>
    <t>*Composite Depreciation Study Rate Wind</t>
  </si>
  <si>
    <t>AMA</t>
  </si>
  <si>
    <t>Dec 2021</t>
  </si>
  <si>
    <t>Ref. 6.5.5</t>
  </si>
  <si>
    <t>NEW WIND GENERATION CAPITAL ADDITIONS</t>
  </si>
  <si>
    <t>Ref. 8.13.1</t>
  </si>
  <si>
    <t>Transmission Plant</t>
  </si>
  <si>
    <t>*Composite Depreciation Study Rate Transmission</t>
  </si>
  <si>
    <t xml:space="preserve">Depreciation Study - Hydro Decommissioning </t>
  </si>
  <si>
    <t>Spending, Accruals, and Balances - East Side, West Side, and Total Resources</t>
  </si>
  <si>
    <t>West Side</t>
  </si>
  <si>
    <t>Spend</t>
  </si>
  <si>
    <t>Accruals</t>
  </si>
  <si>
    <t>East Side</t>
  </si>
  <si>
    <t>Total Resources</t>
  </si>
  <si>
    <t>2020 Depreciation Expense</t>
  </si>
  <si>
    <t>2021 Depreciation Study Expense</t>
  </si>
  <si>
    <t>Change in Expense Level</t>
  </si>
  <si>
    <t>Ref. 6.5</t>
  </si>
  <si>
    <t>December 2020 EOP Balance</t>
  </si>
  <si>
    <t>December 2021 AMA</t>
  </si>
  <si>
    <t>Change in Reserve Level</t>
  </si>
  <si>
    <t>Ref. 6.5.3</t>
  </si>
  <si>
    <t>Washington General Rate Case - 2021</t>
  </si>
  <si>
    <t>Depreciation Study Adjustment</t>
  </si>
  <si>
    <t>Depreciation Study Adjustment -Vehicle Depreciation Expense</t>
  </si>
  <si>
    <t>WASHINGTON</t>
  </si>
  <si>
    <t xml:space="preserve">This adjustment reflects the incremental depreciation expense for the depreciation study rates for the period  January 2021 through December 2021. This adjustment also includes the change in the level of hydro decommissioning expense that is included in the depreciation study. 
</t>
  </si>
  <si>
    <t>WY-ALL</t>
  </si>
  <si>
    <t>Situs</t>
  </si>
  <si>
    <t xml:space="preserve">This adjustment reflects the incremental amortization expense for the depreciation study rates for the period  January 2021 through December 2021. 
</t>
  </si>
  <si>
    <t>WAHSINGTON</t>
  </si>
  <si>
    <t>New Wind Gen. Schedule M Addition - Transmission</t>
  </si>
  <si>
    <t>New Wind Gen. Def Inc Tax Expense - Transmission</t>
  </si>
  <si>
    <t>New Wind Gen. ADIT - Transmission</t>
  </si>
  <si>
    <t>Monthly</t>
  </si>
  <si>
    <t>Incr. Expense</t>
  </si>
  <si>
    <t>6.5.1</t>
  </si>
  <si>
    <t>Situs Balance to Non-WA States</t>
  </si>
  <si>
    <t>Vehicle Depreciation Expense</t>
  </si>
  <si>
    <t>6.5.3</t>
  </si>
  <si>
    <t>Net AMA Balance to Lead Sheet</t>
  </si>
  <si>
    <t>Ref 6.5.3</t>
  </si>
  <si>
    <t>Ref 6.5.4</t>
  </si>
  <si>
    <t>Ref. 6.5.9</t>
  </si>
  <si>
    <t>6.5.10</t>
  </si>
  <si>
    <t>6.5.13</t>
  </si>
  <si>
    <t xml:space="preserve">This adjustment reflects the incremental expense for the depreciation study rates for vehicles for the period January 2021 through December 2021. 
</t>
  </si>
  <si>
    <t xml:space="preserve">This adjustment steps forward the depreciation reserve through  2021 to reflect incremental depreciation for the depreciation study rates. This adjustment also includes the change in the hydro decommissioning reserve that is included in the depreciation study. This adjustment reflects the average-of-monthly-averages methodology. 
</t>
  </si>
  <si>
    <t xml:space="preserve">This adjustment steps forward the amortization reserve through through 2021 to reflect incremental amortization for the depreciation study rates.  This adjustment reflects the average of monthly average methodology. 
</t>
  </si>
  <si>
    <t xml:space="preserve">This adjustment reflects the incremental depreciation expense for the depreciation study rates for New Wind Generation capital additions and Repowering capital additions for the period January 2021 through December 2021.  This adjustment also reflects the depreciation reserve through 2021 using the average-of-monthly-averages methodology, and associated tax impacts. 
</t>
  </si>
  <si>
    <t>(cont.) Depreciation Study</t>
  </si>
  <si>
    <t>(cont. 2) Depreciation Study</t>
  </si>
  <si>
    <t>(cont. 3) Deprecition Study</t>
  </si>
  <si>
    <t>(cont. 4) Depreciation Study</t>
  </si>
  <si>
    <t>(cont. 5) Depreciation Study</t>
  </si>
  <si>
    <t>Situs Amounts to Non-WA States</t>
  </si>
  <si>
    <t>Net Adjustment to Lead Sheet</t>
  </si>
  <si>
    <t>Annual Expense net Retirement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</si>
</sst>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_(* \(#,##0\);_(* &quot;-&quot;_);_(@_)"/>
    <numFmt numFmtId="43" formatCode="_(* #,##0.00_);_(* \(#,##0.00\);_(* &quot;-&quot;??_);_(@_)"/>
    <numFmt numFmtId="164" formatCode="_(* #,##0_);_(* \(#,##0\);_(* &quot;-&quot;??_);_(@_)"/>
    <numFmt numFmtId="165" formatCode="0.0000%"/>
    <numFmt numFmtId="166" formatCode="0.000%"/>
    <numFmt numFmtId="167" formatCode="0.0"/>
    <numFmt numFmtId="168" formatCode="mmm\ yyyy"/>
    <numFmt numFmtId="169" formatCode="mmm\-dd\-yyyy"/>
    <numFmt numFmtId="170" formatCode="[$-409]mmmm\-yy;@"/>
  </numFmts>
  <fonts count="25" x14ac:knownFonts="1">
    <font>
      <sz val="10"/>
      <name val="Arial"/>
    </font>
    <font>
      <sz val="11"/>
      <color theme="1"/>
      <name val="Calibri"/>
      <family val="2"/>
      <scheme val="minor"/>
    </font>
    <font>
      <sz val="12"/>
      <name val="Times New Roman"/>
      <family val="1"/>
    </font>
    <font>
      <sz val="9"/>
      <name val="Arial"/>
      <family val="2"/>
    </font>
    <font>
      <b/>
      <sz val="9"/>
      <name val="Arial"/>
      <family val="2"/>
    </font>
    <font>
      <u/>
      <sz val="9"/>
      <name val="Arial"/>
      <family val="2"/>
    </font>
    <font>
      <sz val="10"/>
      <name val="Arial"/>
      <family val="2"/>
    </font>
    <font>
      <sz val="9"/>
      <color rgb="FFFF0000"/>
      <name val="Arial"/>
      <family val="2"/>
    </font>
    <font>
      <sz val="10"/>
      <color theme="1"/>
      <name val="Arial"/>
      <family val="2"/>
    </font>
    <font>
      <sz val="10"/>
      <color rgb="FFFF0000"/>
      <name val="Arial"/>
      <family val="2"/>
    </font>
    <font>
      <sz val="10"/>
      <color indexed="8"/>
      <name val="Arial"/>
      <family val="2"/>
    </font>
    <font>
      <b/>
      <sz val="10"/>
      <name val="Arial"/>
      <family val="2"/>
    </font>
    <font>
      <sz val="10"/>
      <color indexed="10"/>
      <name val="Arial"/>
      <family val="2"/>
    </font>
    <font>
      <sz val="11"/>
      <color theme="1"/>
      <name val="Arial"/>
      <family val="2"/>
    </font>
    <font>
      <b/>
      <sz val="10"/>
      <color theme="1"/>
      <name val="Arial"/>
      <family val="2"/>
    </font>
    <font>
      <b/>
      <vertAlign val="superscript"/>
      <sz val="10"/>
      <color indexed="8"/>
      <name val="Arial"/>
      <family val="2"/>
    </font>
    <font>
      <b/>
      <u/>
      <sz val="10"/>
      <name val="Arial"/>
      <family val="2"/>
    </font>
    <font>
      <i/>
      <sz val="10"/>
      <color theme="1"/>
      <name val="Arial"/>
      <family val="2"/>
    </font>
    <font>
      <i/>
      <sz val="10"/>
      <name val="Arial"/>
      <family val="2"/>
    </font>
    <font>
      <sz val="10"/>
      <color indexed="9"/>
      <name val="Arial"/>
      <family val="2"/>
    </font>
    <font>
      <sz val="8"/>
      <name val="Arial"/>
      <family val="2"/>
    </font>
    <font>
      <b/>
      <sz val="8"/>
      <name val="Arial"/>
      <family val="2"/>
    </font>
    <font>
      <u/>
      <sz val="10"/>
      <name val="Arial"/>
      <family val="2"/>
    </font>
    <font>
      <b/>
      <i/>
      <sz val="10"/>
      <name val="Arial"/>
      <family val="2"/>
    </font>
    <font>
      <b/>
      <i/>
      <sz val="10"/>
      <color theme="1"/>
      <name val="Arial"/>
      <family val="2"/>
    </font>
  </fonts>
  <fills count="3">
    <fill>
      <patternFill patternType="none"/>
    </fill>
    <fill>
      <patternFill patternType="gray125"/>
    </fill>
    <fill>
      <patternFill patternType="solid">
        <fgColor indexed="9"/>
        <bgColor indexed="64"/>
      </patternFill>
    </fill>
  </fills>
  <borders count="30">
    <border>
      <left/>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style="thin">
        <color indexed="64"/>
      </top>
      <bottom style="double">
        <color indexed="64"/>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s>
  <cellStyleXfs count="19">
    <xf numFmtId="0" fontId="0" fillId="0" borderId="0"/>
    <xf numFmtId="0" fontId="2"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0" fontId="8" fillId="0" borderId="0"/>
    <xf numFmtId="4" fontId="10" fillId="2" borderId="13" applyNumberFormat="0" applyProtection="0">
      <alignment horizontal="left" vertical="center" indent="1"/>
    </xf>
    <xf numFmtId="0" fontId="8" fillId="0" borderId="0"/>
    <xf numFmtId="0" fontId="2" fillId="0" borderId="0"/>
    <xf numFmtId="0" fontId="6" fillId="0" borderId="0"/>
    <xf numFmtId="0" fontId="13" fillId="0" borderId="0"/>
    <xf numFmtId="0" fontId="6" fillId="0" borderId="0"/>
    <xf numFmtId="0" fontId="13" fillId="0" borderId="0"/>
    <xf numFmtId="9" fontId="13"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380">
    <xf numFmtId="0" fontId="0" fillId="0" borderId="0" xfId="0"/>
    <xf numFmtId="0" fontId="3" fillId="0" borderId="0" xfId="1" applyFont="1"/>
    <xf numFmtId="0" fontId="4" fillId="0" borderId="0" xfId="1" applyFont="1"/>
    <xf numFmtId="0" fontId="3" fillId="0" borderId="0" xfId="1" applyFont="1" applyAlignment="1">
      <alignment horizontal="center"/>
    </xf>
    <xf numFmtId="0" fontId="3" fillId="0" borderId="0" xfId="1" applyNumberFormat="1" applyFont="1" applyAlignment="1">
      <alignment horizontal="center"/>
    </xf>
    <xf numFmtId="0" fontId="5" fillId="0" borderId="0" xfId="1" applyFont="1" applyAlignment="1">
      <alignment horizontal="center"/>
    </xf>
    <xf numFmtId="0" fontId="5" fillId="0" borderId="0" xfId="1" applyNumberFormat="1" applyFont="1" applyAlignment="1">
      <alignment horizontal="center"/>
    </xf>
    <xf numFmtId="0" fontId="3" fillId="0" borderId="0" xfId="1" applyFont="1" applyBorder="1"/>
    <xf numFmtId="0" fontId="4" fillId="0" borderId="0" xfId="1" applyFont="1" applyBorder="1" applyAlignment="1">
      <alignment horizontal="left"/>
    </xf>
    <xf numFmtId="0" fontId="3" fillId="0" borderId="0" xfId="1" applyFont="1" applyBorder="1" applyAlignment="1">
      <alignment horizontal="center"/>
    </xf>
    <xf numFmtId="164" fontId="3" fillId="0" borderId="0" xfId="2" applyNumberFormat="1" applyFont="1" applyBorder="1" applyAlignment="1">
      <alignment horizontal="center"/>
    </xf>
    <xf numFmtId="0" fontId="3" fillId="0" borderId="0" xfId="1" applyNumberFormat="1" applyFont="1" applyBorder="1" applyAlignment="1">
      <alignment horizontal="center"/>
    </xf>
    <xf numFmtId="165" fontId="3" fillId="0" borderId="0" xfId="3" applyNumberFormat="1" applyFont="1" applyBorder="1" applyAlignment="1">
      <alignment horizontal="center"/>
    </xf>
    <xf numFmtId="0" fontId="3" fillId="0" borderId="0" xfId="4" applyFont="1" applyAlignment="1">
      <alignment horizontal="left"/>
    </xf>
    <xf numFmtId="0" fontId="3" fillId="0" borderId="0" xfId="4" applyFont="1"/>
    <xf numFmtId="0" fontId="3" fillId="0" borderId="0" xfId="1" applyFont="1" applyBorder="1" applyAlignment="1">
      <alignment horizontal="left"/>
    </xf>
    <xf numFmtId="0" fontId="3" fillId="0" borderId="0" xfId="4" applyFont="1" applyAlignment="1">
      <alignment horizontal="center"/>
    </xf>
    <xf numFmtId="0" fontId="3" fillId="0" borderId="0" xfId="4" applyFont="1" applyBorder="1" applyAlignment="1">
      <alignment horizontal="left"/>
    </xf>
    <xf numFmtId="0" fontId="4" fillId="0" borderId="0" xfId="4" applyFont="1"/>
    <xf numFmtId="0" fontId="3" fillId="0" borderId="0" xfId="1" applyFont="1" applyBorder="1" applyAlignment="1"/>
    <xf numFmtId="0" fontId="3" fillId="0" borderId="0" xfId="1" applyFont="1" applyFill="1" applyBorder="1" applyAlignment="1">
      <alignment horizontal="center"/>
    </xf>
    <xf numFmtId="0" fontId="3" fillId="0" borderId="0" xfId="1" applyFont="1" applyFill="1" applyBorder="1" applyAlignment="1"/>
    <xf numFmtId="165" fontId="3" fillId="0" borderId="0" xfId="3" applyNumberFormat="1" applyFont="1" applyFill="1" applyBorder="1" applyAlignment="1">
      <alignment horizontal="center"/>
    </xf>
    <xf numFmtId="41" fontId="3" fillId="0" borderId="0" xfId="2" applyNumberFormat="1" applyFont="1" applyFill="1" applyBorder="1" applyAlignment="1">
      <alignment horizontal="center"/>
    </xf>
    <xf numFmtId="166" fontId="3" fillId="0" borderId="0" xfId="3" applyNumberFormat="1" applyFont="1" applyFill="1" applyBorder="1" applyAlignment="1">
      <alignment horizontal="center"/>
    </xf>
    <xf numFmtId="164" fontId="3" fillId="0" borderId="0" xfId="2" applyNumberFormat="1" applyFont="1"/>
    <xf numFmtId="0" fontId="3" fillId="0" borderId="0" xfId="1" applyNumberFormat="1" applyFont="1" applyFill="1" applyBorder="1" applyAlignment="1">
      <alignment horizontal="center"/>
    </xf>
    <xf numFmtId="0" fontId="3" fillId="0" borderId="0" xfId="1" applyFont="1" applyAlignment="1">
      <alignment horizontal="left"/>
    </xf>
    <xf numFmtId="43" fontId="3" fillId="0" borderId="0" xfId="2" applyFont="1" applyFill="1" applyBorder="1" applyAlignment="1">
      <alignment horizontal="center"/>
    </xf>
    <xf numFmtId="41" fontId="3" fillId="0" borderId="1" xfId="2" applyNumberFormat="1" applyFont="1" applyFill="1" applyBorder="1" applyAlignment="1">
      <alignment horizontal="center"/>
    </xf>
    <xf numFmtId="164" fontId="3" fillId="0" borderId="2" xfId="2" applyNumberFormat="1" applyFont="1" applyBorder="1" applyAlignment="1">
      <alignment horizontal="center"/>
    </xf>
    <xf numFmtId="0" fontId="4" fillId="0" borderId="0" xfId="1" applyFont="1" applyFill="1" applyBorder="1" applyAlignment="1"/>
    <xf numFmtId="0" fontId="3" fillId="0" borderId="0" xfId="1" quotePrefix="1" applyFont="1" applyBorder="1" applyAlignment="1">
      <alignment horizontal="left"/>
    </xf>
    <xf numFmtId="0" fontId="4" fillId="0" borderId="0" xfId="1" applyFont="1" applyBorder="1"/>
    <xf numFmtId="0" fontId="3" fillId="0" borderId="3" xfId="1" applyFont="1" applyBorder="1"/>
    <xf numFmtId="0" fontId="3" fillId="0" borderId="6" xfId="1" applyFont="1" applyBorder="1"/>
    <xf numFmtId="0" fontId="3" fillId="0" borderId="8" xfId="1" applyFont="1" applyBorder="1"/>
    <xf numFmtId="0" fontId="5" fillId="0" borderId="0" xfId="1" applyFont="1" applyBorder="1" applyAlignment="1">
      <alignment horizontal="center"/>
    </xf>
    <xf numFmtId="0" fontId="3" fillId="0" borderId="0" xfId="1" applyFont="1" applyAlignment="1">
      <alignment horizontal="right"/>
    </xf>
    <xf numFmtId="0" fontId="3" fillId="0" borderId="0" xfId="4" applyFont="1" applyBorder="1" applyAlignment="1">
      <alignment horizontal="center"/>
    </xf>
    <xf numFmtId="0" fontId="7" fillId="0" borderId="0" xfId="1" applyFont="1" applyBorder="1"/>
    <xf numFmtId="0" fontId="7" fillId="0" borderId="0" xfId="1" applyFont="1"/>
    <xf numFmtId="0" fontId="7" fillId="0" borderId="0" xfId="1" applyFont="1" applyAlignment="1">
      <alignment horizontal="left"/>
    </xf>
    <xf numFmtId="164" fontId="7" fillId="0" borderId="0" xfId="2" applyNumberFormat="1" applyFont="1"/>
    <xf numFmtId="164" fontId="3" fillId="0" borderId="1" xfId="2" applyNumberFormat="1" applyFont="1" applyBorder="1" applyAlignment="1">
      <alignment horizontal="center"/>
    </xf>
    <xf numFmtId="164" fontId="7" fillId="0" borderId="0" xfId="2" applyNumberFormat="1" applyFont="1" applyBorder="1" applyAlignment="1">
      <alignment horizontal="center"/>
    </xf>
    <xf numFmtId="0" fontId="7" fillId="0" borderId="0" xfId="1" applyFont="1" applyBorder="1" applyAlignment="1">
      <alignment horizontal="center"/>
    </xf>
    <xf numFmtId="164" fontId="3" fillId="0" borderId="0" xfId="1" applyNumberFormat="1" applyFont="1"/>
    <xf numFmtId="164" fontId="0" fillId="0" borderId="0" xfId="2" applyNumberFormat="1" applyFont="1" applyBorder="1"/>
    <xf numFmtId="0" fontId="6" fillId="0" borderId="0" xfId="0" applyFont="1"/>
    <xf numFmtId="164" fontId="0" fillId="0" borderId="0" xfId="2" applyNumberFormat="1" applyFont="1"/>
    <xf numFmtId="0" fontId="6" fillId="0" borderId="0" xfId="0" applyFont="1" applyAlignment="1">
      <alignment horizontal="center"/>
    </xf>
    <xf numFmtId="164" fontId="6" fillId="0" borderId="0" xfId="2" applyNumberFormat="1" applyFont="1" applyAlignment="1">
      <alignment horizontal="center"/>
    </xf>
    <xf numFmtId="0" fontId="9" fillId="0" borderId="0" xfId="0" applyFont="1"/>
    <xf numFmtId="0" fontId="11" fillId="0" borderId="0" xfId="1" applyFont="1" applyBorder="1" applyAlignment="1">
      <alignment horizontal="left"/>
    </xf>
    <xf numFmtId="0" fontId="6" fillId="0" borderId="0" xfId="8" applyFont="1" applyBorder="1" applyAlignment="1">
      <alignment horizontal="center"/>
    </xf>
    <xf numFmtId="41" fontId="6" fillId="0" borderId="0" xfId="2" applyNumberFormat="1" applyFont="1" applyFill="1" applyBorder="1" applyAlignment="1">
      <alignment horizontal="center"/>
    </xf>
    <xf numFmtId="0" fontId="6" fillId="0" borderId="0" xfId="9" applyFont="1" applyFill="1" applyBorder="1" applyAlignment="1">
      <alignment horizontal="center"/>
    </xf>
    <xf numFmtId="164" fontId="3" fillId="0" borderId="0" xfId="2" applyNumberFormat="1" applyFont="1" applyFill="1" applyBorder="1" applyAlignment="1">
      <alignment horizontal="center"/>
    </xf>
    <xf numFmtId="0" fontId="6" fillId="0" borderId="0" xfId="4"/>
    <xf numFmtId="0" fontId="12" fillId="0" borderId="0" xfId="4" applyFont="1"/>
    <xf numFmtId="0" fontId="6" fillId="0" borderId="0" xfId="4" applyFont="1"/>
    <xf numFmtId="164" fontId="6" fillId="0" borderId="0" xfId="2" applyNumberFormat="1"/>
    <xf numFmtId="0" fontId="11" fillId="0" borderId="0" xfId="4" applyFont="1" applyFill="1" applyAlignment="1">
      <alignment horizontal="center"/>
    </xf>
    <xf numFmtId="0" fontId="11" fillId="0" borderId="0" xfId="4" applyFont="1" applyAlignment="1">
      <alignment horizontal="center"/>
    </xf>
    <xf numFmtId="0" fontId="11" fillId="0" borderId="0" xfId="0" applyFont="1" applyFill="1" applyAlignment="1">
      <alignment horizontal="center"/>
    </xf>
    <xf numFmtId="0" fontId="11" fillId="0" borderId="0" xfId="4" applyFont="1" applyBorder="1" applyAlignment="1">
      <alignment horizontal="center"/>
    </xf>
    <xf numFmtId="0" fontId="11" fillId="0" borderId="2" xfId="4" applyFont="1" applyBorder="1"/>
    <xf numFmtId="0" fontId="11" fillId="0" borderId="2" xfId="4" applyFont="1" applyBorder="1" applyAlignment="1">
      <alignment horizontal="center"/>
    </xf>
    <xf numFmtId="0" fontId="11" fillId="0" borderId="2" xfId="4" applyFont="1" applyFill="1" applyBorder="1" applyAlignment="1">
      <alignment horizontal="center"/>
    </xf>
    <xf numFmtId="0" fontId="11" fillId="0" borderId="0" xfId="4" applyFont="1" applyBorder="1"/>
    <xf numFmtId="0" fontId="11" fillId="0" borderId="0" xfId="4" applyFont="1" applyFill="1"/>
    <xf numFmtId="0" fontId="0" fillId="0" borderId="0" xfId="0" applyFill="1"/>
    <xf numFmtId="0" fontId="6" fillId="0" borderId="0" xfId="4" applyFont="1" applyAlignment="1">
      <alignment horizontal="left"/>
    </xf>
    <xf numFmtId="164" fontId="6" fillId="0" borderId="0" xfId="2" applyNumberFormat="1" applyFont="1"/>
    <xf numFmtId="164" fontId="6" fillId="0" borderId="0" xfId="4" applyNumberFormat="1"/>
    <xf numFmtId="0" fontId="6" fillId="0" borderId="0" xfId="0" applyFont="1" applyFill="1"/>
    <xf numFmtId="164" fontId="6" fillId="0" borderId="0" xfId="2" applyNumberFormat="1" applyFont="1" applyFill="1"/>
    <xf numFmtId="164" fontId="6" fillId="0" borderId="1" xfId="2" applyNumberFormat="1" applyFont="1" applyBorder="1"/>
    <xf numFmtId="164" fontId="6" fillId="0" borderId="1" xfId="2" applyNumberFormat="1" applyBorder="1"/>
    <xf numFmtId="0" fontId="11" fillId="0" borderId="0" xfId="4" applyFont="1"/>
    <xf numFmtId="164" fontId="6" fillId="0" borderId="1" xfId="2" applyNumberFormat="1" applyFont="1" applyFill="1" applyBorder="1"/>
    <xf numFmtId="164" fontId="11" fillId="0" borderId="1" xfId="2" applyNumberFormat="1" applyFont="1" applyBorder="1"/>
    <xf numFmtId="164" fontId="11" fillId="0" borderId="0" xfId="2" applyNumberFormat="1" applyFont="1" applyAlignment="1">
      <alignment horizontal="right"/>
    </xf>
    <xf numFmtId="0" fontId="6" fillId="0" borderId="0" xfId="6" applyNumberFormat="1" applyFont="1" applyFill="1" applyBorder="1" applyAlignment="1" applyProtection="1">
      <alignment horizontal="left" vertical="center"/>
      <protection locked="0"/>
    </xf>
    <xf numFmtId="0" fontId="6" fillId="0" borderId="0" xfId="6" quotePrefix="1" applyNumberFormat="1" applyFont="1" applyFill="1" applyBorder="1" applyAlignment="1" applyProtection="1">
      <alignment horizontal="left" vertical="center"/>
      <protection locked="0"/>
    </xf>
    <xf numFmtId="0" fontId="0" fillId="0" borderId="0" xfId="6" quotePrefix="1" applyNumberFormat="1" applyFont="1" applyFill="1" applyBorder="1" applyAlignment="1" applyProtection="1">
      <alignment horizontal="left" vertical="center"/>
      <protection locked="0"/>
    </xf>
    <xf numFmtId="164" fontId="6" fillId="0" borderId="12" xfId="2" applyNumberFormat="1" applyFont="1" applyBorder="1"/>
    <xf numFmtId="164" fontId="6" fillId="0" borderId="12" xfId="2" applyNumberFormat="1" applyBorder="1"/>
    <xf numFmtId="164" fontId="9" fillId="0" borderId="0" xfId="2" applyNumberFormat="1" applyFont="1"/>
    <xf numFmtId="164" fontId="9" fillId="0" borderId="0" xfId="4" applyNumberFormat="1" applyFont="1"/>
    <xf numFmtId="0" fontId="9" fillId="0" borderId="0" xfId="4" applyFont="1"/>
    <xf numFmtId="43" fontId="6" fillId="0" borderId="0" xfId="4" applyNumberFormat="1"/>
    <xf numFmtId="0" fontId="11" fillId="0" borderId="0" xfId="0" applyFont="1"/>
    <xf numFmtId="0" fontId="11" fillId="0" borderId="0" xfId="0" applyFont="1" applyFill="1" applyAlignment="1">
      <alignment horizontal="center" wrapText="1"/>
    </xf>
    <xf numFmtId="0" fontId="11" fillId="0" borderId="0" xfId="0" applyFont="1" applyFill="1" applyBorder="1" applyAlignment="1">
      <alignment horizontal="center" wrapText="1"/>
    </xf>
    <xf numFmtId="0" fontId="11" fillId="0" borderId="2" xfId="0" applyFont="1" applyBorder="1"/>
    <xf numFmtId="0" fontId="11" fillId="0" borderId="2" xfId="0" applyFont="1" applyFill="1" applyBorder="1" applyAlignment="1">
      <alignment horizontal="center" wrapText="1"/>
    </xf>
    <xf numFmtId="168" fontId="11" fillId="0" borderId="2" xfId="0" applyNumberFormat="1" applyFont="1" applyFill="1" applyBorder="1" applyAlignment="1">
      <alignment horizontal="center" wrapText="1"/>
    </xf>
    <xf numFmtId="0" fontId="0" fillId="0" borderId="16" xfId="0" applyFill="1" applyBorder="1"/>
    <xf numFmtId="0" fontId="11" fillId="0" borderId="0" xfId="0" applyFont="1" applyBorder="1"/>
    <xf numFmtId="164" fontId="0" fillId="0" borderId="16" xfId="2" applyNumberFormat="1" applyFont="1" applyFill="1" applyBorder="1"/>
    <xf numFmtId="164" fontId="0" fillId="0" borderId="0" xfId="0" applyNumberFormat="1" applyFill="1"/>
    <xf numFmtId="164" fontId="0" fillId="0" borderId="1" xfId="2" applyNumberFormat="1" applyFont="1" applyBorder="1"/>
    <xf numFmtId="164" fontId="0" fillId="0" borderId="17" xfId="2" applyNumberFormat="1" applyFont="1" applyFill="1" applyBorder="1"/>
    <xf numFmtId="164" fontId="0" fillId="0" borderId="1" xfId="2" applyNumberFormat="1" applyFont="1" applyFill="1" applyBorder="1"/>
    <xf numFmtId="0" fontId="0" fillId="0" borderId="0" xfId="6" applyNumberFormat="1" applyFont="1" applyFill="1" applyBorder="1" applyAlignment="1" applyProtection="1">
      <alignment horizontal="left" vertical="center"/>
      <protection locked="0"/>
    </xf>
    <xf numFmtId="0" fontId="11" fillId="0" borderId="0" xfId="0" applyFont="1" applyFill="1"/>
    <xf numFmtId="164" fontId="0" fillId="0" borderId="12" xfId="2" applyNumberFormat="1" applyFont="1" applyBorder="1"/>
    <xf numFmtId="164" fontId="11" fillId="0" borderId="17" xfId="0" applyNumberFormat="1" applyFont="1" applyFill="1" applyBorder="1"/>
    <xf numFmtId="0" fontId="11" fillId="0" borderId="0" xfId="1" applyFont="1"/>
    <xf numFmtId="0" fontId="14" fillId="0" borderId="0" xfId="10" applyFont="1" applyBorder="1" applyAlignment="1">
      <alignment horizontal="center"/>
    </xf>
    <xf numFmtId="0" fontId="14" fillId="0" borderId="2" xfId="10" applyFont="1" applyBorder="1" applyAlignment="1">
      <alignment horizontal="center"/>
    </xf>
    <xf numFmtId="0" fontId="6" fillId="0" borderId="0" xfId="11" applyFont="1" applyAlignment="1">
      <alignment horizontal="right"/>
    </xf>
    <xf numFmtId="0" fontId="6" fillId="0" borderId="0" xfId="11" applyFont="1"/>
    <xf numFmtId="0" fontId="11" fillId="0" borderId="0" xfId="0" applyFont="1" applyAlignment="1">
      <alignment horizontal="center" wrapText="1"/>
    </xf>
    <xf numFmtId="168" fontId="11" fillId="0" borderId="2" xfId="0" applyNumberFormat="1" applyFont="1" applyBorder="1" applyAlignment="1">
      <alignment horizontal="center"/>
    </xf>
    <xf numFmtId="0" fontId="11" fillId="0" borderId="2" xfId="0" applyFont="1" applyFill="1" applyBorder="1" applyAlignment="1">
      <alignment horizontal="center"/>
    </xf>
    <xf numFmtId="164" fontId="0" fillId="0" borderId="0" xfId="2" applyNumberFormat="1" applyFont="1" applyFill="1"/>
    <xf numFmtId="0" fontId="14" fillId="0" borderId="0" xfId="16" applyFont="1"/>
    <xf numFmtId="0" fontId="8" fillId="0" borderId="0" xfId="16" applyFont="1"/>
    <xf numFmtId="0" fontId="14" fillId="0" borderId="0" xfId="16" applyFont="1" applyFill="1"/>
    <xf numFmtId="0" fontId="8" fillId="0" borderId="0" xfId="16" applyFont="1" applyFill="1"/>
    <xf numFmtId="0" fontId="16" fillId="0" borderId="0" xfId="16" applyFont="1"/>
    <xf numFmtId="0" fontId="14" fillId="0" borderId="0" xfId="16" applyFont="1" applyBorder="1" applyAlignment="1">
      <alignment horizontal="center"/>
    </xf>
    <xf numFmtId="17" fontId="11" fillId="0" borderId="2" xfId="16" applyNumberFormat="1" applyFont="1" applyBorder="1" applyAlignment="1">
      <alignment horizontal="center"/>
    </xf>
    <xf numFmtId="17" fontId="11" fillId="0" borderId="0" xfId="16" applyNumberFormat="1" applyFont="1" applyBorder="1" applyAlignment="1">
      <alignment horizontal="center"/>
    </xf>
    <xf numFmtId="0" fontId="8" fillId="0" borderId="0" xfId="16" applyFont="1" applyAlignment="1">
      <alignment horizontal="center"/>
    </xf>
    <xf numFmtId="164" fontId="8" fillId="0" borderId="0" xfId="16" applyNumberFormat="1" applyFont="1"/>
    <xf numFmtId="164" fontId="14" fillId="0" borderId="0" xfId="16" applyNumberFormat="1" applyFont="1" applyBorder="1"/>
    <xf numFmtId="164" fontId="8" fillId="0" borderId="0" xfId="16" applyNumberFormat="1" applyFont="1" applyBorder="1"/>
    <xf numFmtId="164" fontId="8" fillId="0" borderId="2" xfId="16" applyNumberFormat="1" applyFont="1" applyBorder="1"/>
    <xf numFmtId="0" fontId="14" fillId="0" borderId="0" xfId="16" applyFont="1" applyFill="1" applyAlignment="1">
      <alignment horizontal="center"/>
    </xf>
    <xf numFmtId="10" fontId="17" fillId="0" borderId="0" xfId="17" applyNumberFormat="1" applyFont="1" applyAlignment="1">
      <alignment horizontal="center"/>
    </xf>
    <xf numFmtId="0" fontId="14" fillId="0" borderId="0" xfId="16" applyFont="1" applyAlignment="1">
      <alignment horizontal="center"/>
    </xf>
    <xf numFmtId="0" fontId="11" fillId="0" borderId="0" xfId="16" applyFont="1"/>
    <xf numFmtId="0" fontId="8" fillId="0" borderId="0" xfId="16" applyFont="1" applyBorder="1"/>
    <xf numFmtId="0" fontId="11" fillId="0" borderId="0" xfId="8" applyFont="1" applyBorder="1" applyAlignment="1">
      <alignment horizontal="center"/>
    </xf>
    <xf numFmtId="0" fontId="17" fillId="0" borderId="0" xfId="16" applyFont="1"/>
    <xf numFmtId="166" fontId="17" fillId="0" borderId="0" xfId="17" applyNumberFormat="1" applyFont="1"/>
    <xf numFmtId="0" fontId="8" fillId="0" borderId="3" xfId="16" applyFont="1" applyBorder="1"/>
    <xf numFmtId="0" fontId="14" fillId="0" borderId="4" xfId="16" applyFont="1" applyBorder="1" applyAlignment="1">
      <alignment horizontal="center"/>
    </xf>
    <xf numFmtId="0" fontId="8" fillId="0" borderId="5" xfId="16" applyFont="1" applyBorder="1"/>
    <xf numFmtId="0" fontId="18" fillId="0" borderId="0" xfId="8" applyFont="1" applyBorder="1" applyAlignment="1">
      <alignment horizontal="center"/>
    </xf>
    <xf numFmtId="0" fontId="8" fillId="0" borderId="18" xfId="16" applyFont="1" applyBorder="1"/>
    <xf numFmtId="49" fontId="14" fillId="0" borderId="2" xfId="16" applyNumberFormat="1" applyFont="1" applyBorder="1" applyAlignment="1">
      <alignment horizontal="center"/>
    </xf>
    <xf numFmtId="0" fontId="14" fillId="0" borderId="19" xfId="16" applyFont="1" applyBorder="1" applyAlignment="1">
      <alignment horizontal="center"/>
    </xf>
    <xf numFmtId="0" fontId="8" fillId="0" borderId="6" xfId="16" applyFont="1" applyBorder="1"/>
    <xf numFmtId="164" fontId="14" fillId="0" borderId="7" xfId="16" applyNumberFormat="1" applyFont="1" applyBorder="1"/>
    <xf numFmtId="0" fontId="8" fillId="0" borderId="8" xfId="16" applyFont="1" applyBorder="1" applyAlignment="1">
      <alignment horizontal="left"/>
    </xf>
    <xf numFmtId="164" fontId="8" fillId="0" borderId="9" xfId="16" applyNumberFormat="1" applyFont="1" applyBorder="1"/>
    <xf numFmtId="164" fontId="14" fillId="0" borderId="10" xfId="16" applyNumberFormat="1" applyFont="1" applyBorder="1"/>
    <xf numFmtId="0" fontId="8" fillId="0" borderId="0" xfId="0" applyFont="1"/>
    <xf numFmtId="0" fontId="8" fillId="0" borderId="0" xfId="0" applyFont="1" applyAlignment="1">
      <alignment horizontal="center"/>
    </xf>
    <xf numFmtId="164" fontId="8" fillId="0" borderId="0" xfId="18" applyNumberFormat="1" applyFont="1" applyBorder="1"/>
    <xf numFmtId="166" fontId="8" fillId="0" borderId="0" xfId="3" applyNumberFormat="1" applyFont="1"/>
    <xf numFmtId="166" fontId="8" fillId="0" borderId="0" xfId="3" applyNumberFormat="1" applyFont="1" applyFill="1"/>
    <xf numFmtId="164" fontId="8" fillId="0" borderId="0" xfId="18" applyNumberFormat="1" applyFont="1"/>
    <xf numFmtId="0" fontId="19" fillId="0" borderId="0" xfId="4" applyFont="1"/>
    <xf numFmtId="0" fontId="6" fillId="0" borderId="0" xfId="4" applyAlignment="1">
      <alignment horizontal="center"/>
    </xf>
    <xf numFmtId="0" fontId="6" fillId="0" borderId="0" xfId="4" applyBorder="1"/>
    <xf numFmtId="0" fontId="11" fillId="0" borderId="20" xfId="4" applyFont="1" applyBorder="1" applyAlignment="1">
      <alignment vertical="top"/>
    </xf>
    <xf numFmtId="0" fontId="16" fillId="0" borderId="11" xfId="4" applyFont="1" applyBorder="1" applyAlignment="1">
      <alignment horizontal="center"/>
    </xf>
    <xf numFmtId="0" fontId="16" fillId="0" borderId="21" xfId="4" applyFont="1" applyBorder="1" applyAlignment="1">
      <alignment horizontal="center"/>
    </xf>
    <xf numFmtId="0" fontId="19" fillId="0" borderId="0" xfId="4" applyFont="1" applyBorder="1"/>
    <xf numFmtId="170" fontId="6" fillId="0" borderId="22" xfId="4" applyNumberFormat="1" applyBorder="1" applyAlignment="1"/>
    <xf numFmtId="164" fontId="6" fillId="0" borderId="0" xfId="2" applyNumberFormat="1" applyBorder="1"/>
    <xf numFmtId="164" fontId="6" fillId="0" borderId="0" xfId="2" applyNumberFormat="1" applyFont="1" applyBorder="1" applyAlignment="1">
      <alignment horizontal="center" wrapText="1"/>
    </xf>
    <xf numFmtId="164" fontId="6" fillId="0" borderId="23" xfId="2" applyNumberFormat="1" applyFont="1" applyBorder="1" applyAlignment="1">
      <alignment horizontal="center" wrapText="1"/>
    </xf>
    <xf numFmtId="0" fontId="19" fillId="0" borderId="22" xfId="4" applyFont="1" applyBorder="1"/>
    <xf numFmtId="164" fontId="6" fillId="0" borderId="23" xfId="2" applyNumberFormat="1" applyBorder="1"/>
    <xf numFmtId="37" fontId="6" fillId="0" borderId="0" xfId="4" applyNumberFormat="1"/>
    <xf numFmtId="170" fontId="6" fillId="0" borderId="22" xfId="4" applyNumberFormat="1" applyFont="1" applyBorder="1" applyAlignment="1"/>
    <xf numFmtId="164" fontId="20" fillId="0" borderId="0" xfId="2" applyNumberFormat="1" applyFont="1" applyBorder="1" applyAlignment="1">
      <alignment horizontal="left"/>
    </xf>
    <xf numFmtId="164" fontId="21" fillId="0" borderId="0" xfId="2" applyNumberFormat="1" applyFont="1" applyBorder="1" applyAlignment="1">
      <alignment horizontal="left"/>
    </xf>
    <xf numFmtId="164" fontId="6" fillId="0" borderId="0" xfId="4" applyNumberFormat="1" applyAlignment="1">
      <alignment horizontal="center"/>
    </xf>
    <xf numFmtId="0" fontId="22" fillId="0" borderId="0" xfId="4" applyFont="1" applyBorder="1" applyAlignment="1">
      <alignment horizontal="center"/>
    </xf>
    <xf numFmtId="0" fontId="22" fillId="0" borderId="0" xfId="4" applyFont="1" applyAlignment="1">
      <alignment horizontal="center"/>
    </xf>
    <xf numFmtId="0" fontId="22" fillId="0" borderId="0" xfId="4" applyFont="1" applyAlignment="1">
      <alignment horizontal="center" wrapText="1"/>
    </xf>
    <xf numFmtId="0" fontId="22" fillId="0" borderId="0" xfId="4" applyFont="1" applyBorder="1" applyAlignment="1">
      <alignment horizontal="center" wrapText="1"/>
    </xf>
    <xf numFmtId="164" fontId="11" fillId="0" borderId="23" xfId="2" applyNumberFormat="1" applyFont="1" applyBorder="1"/>
    <xf numFmtId="0" fontId="11" fillId="0" borderId="22" xfId="4" applyFont="1" applyFill="1" applyBorder="1" applyAlignment="1">
      <alignment horizontal="left"/>
    </xf>
    <xf numFmtId="164" fontId="11" fillId="0" borderId="0" xfId="4" applyNumberFormat="1" applyFont="1" applyFill="1" applyBorder="1"/>
    <xf numFmtId="164" fontId="11" fillId="0" borderId="23" xfId="4" applyNumberFormat="1" applyFont="1" applyFill="1" applyBorder="1"/>
    <xf numFmtId="0" fontId="4" fillId="0" borderId="0" xfId="4" applyFont="1" applyFill="1" applyBorder="1"/>
    <xf numFmtId="0" fontId="6" fillId="0" borderId="24" xfId="4" applyBorder="1"/>
    <xf numFmtId="0" fontId="6" fillId="0" borderId="2" xfId="4" applyBorder="1"/>
    <xf numFmtId="0" fontId="6" fillId="0" borderId="25" xfId="4" applyBorder="1"/>
    <xf numFmtId="164" fontId="11" fillId="0" borderId="22" xfId="4" applyNumberFormat="1" applyFont="1" applyBorder="1"/>
    <xf numFmtId="164" fontId="11" fillId="0" borderId="0" xfId="4" applyNumberFormat="1" applyFont="1" applyBorder="1"/>
    <xf numFmtId="164" fontId="6" fillId="0" borderId="0" xfId="4" applyNumberFormat="1" applyFont="1"/>
    <xf numFmtId="164" fontId="6" fillId="0" borderId="0" xfId="4" applyNumberFormat="1" applyFont="1" applyBorder="1"/>
    <xf numFmtId="0" fontId="3" fillId="0" borderId="0" xfId="4" applyFont="1" applyBorder="1"/>
    <xf numFmtId="0" fontId="11" fillId="0" borderId="22" xfId="4" applyFont="1" applyBorder="1" applyAlignment="1">
      <alignment vertical="top"/>
    </xf>
    <xf numFmtId="0" fontId="16" fillId="0" borderId="0" xfId="4" applyFont="1" applyBorder="1" applyAlignment="1">
      <alignment horizontal="center"/>
    </xf>
    <xf numFmtId="0" fontId="16" fillId="0" borderId="23" xfId="4" applyFont="1" applyBorder="1" applyAlignment="1">
      <alignment horizontal="center"/>
    </xf>
    <xf numFmtId="164" fontId="6" fillId="0" borderId="26" xfId="2" applyNumberFormat="1" applyFont="1" applyBorder="1" applyAlignment="1">
      <alignment horizontal="center" wrapText="1"/>
    </xf>
    <xf numFmtId="170" fontId="6" fillId="0" borderId="22" xfId="4" applyNumberFormat="1" applyBorder="1"/>
    <xf numFmtId="164" fontId="6" fillId="0" borderId="27" xfId="2" applyNumberFormat="1" applyFont="1" applyBorder="1" applyAlignment="1">
      <alignment horizontal="center" wrapText="1"/>
    </xf>
    <xf numFmtId="164" fontId="21" fillId="0" borderId="0" xfId="2" applyNumberFormat="1" applyFont="1" applyBorder="1" applyAlignment="1">
      <alignment horizontal="center"/>
    </xf>
    <xf numFmtId="164" fontId="6" fillId="0" borderId="0" xfId="2" applyNumberFormat="1" applyFont="1" applyFill="1" applyBorder="1" applyAlignment="1">
      <alignment horizontal="center" wrapText="1"/>
    </xf>
    <xf numFmtId="164" fontId="6" fillId="0" borderId="23" xfId="2" applyNumberFormat="1" applyFont="1" applyFill="1" applyBorder="1" applyAlignment="1">
      <alignment horizontal="center" wrapText="1"/>
    </xf>
    <xf numFmtId="170" fontId="6" fillId="0" borderId="28" xfId="4" applyNumberFormat="1" applyBorder="1"/>
    <xf numFmtId="164" fontId="6" fillId="0" borderId="29" xfId="2" applyNumberFormat="1" applyFont="1" applyBorder="1" applyAlignment="1">
      <alignment horizontal="center" wrapText="1"/>
    </xf>
    <xf numFmtId="0" fontId="11" fillId="0" borderId="2" xfId="4" applyFont="1" applyBorder="1" applyAlignment="1">
      <alignment horizontal="right"/>
    </xf>
    <xf numFmtId="164" fontId="11" fillId="0" borderId="25" xfId="4" applyNumberFormat="1" applyFont="1" applyBorder="1"/>
    <xf numFmtId="0" fontId="6" fillId="0" borderId="0" xfId="4" applyFill="1" applyBorder="1"/>
    <xf numFmtId="0" fontId="6" fillId="0" borderId="0" xfId="4" applyAlignment="1">
      <alignment horizontal="right"/>
    </xf>
    <xf numFmtId="164" fontId="6" fillId="0" borderId="0" xfId="4" applyNumberFormat="1" applyFill="1" applyBorder="1"/>
    <xf numFmtId="0" fontId="19" fillId="0" borderId="0" xfId="4" applyFont="1" applyFill="1" applyBorder="1"/>
    <xf numFmtId="164" fontId="6" fillId="0" borderId="2" xfId="4" applyNumberFormat="1" applyFill="1" applyBorder="1"/>
    <xf numFmtId="0" fontId="6" fillId="0" borderId="0" xfId="4" applyFill="1" applyBorder="1" applyAlignment="1">
      <alignment horizontal="right"/>
    </xf>
    <xf numFmtId="0" fontId="11" fillId="0" borderId="0" xfId="4" applyFont="1" applyFill="1" applyBorder="1"/>
    <xf numFmtId="164" fontId="6" fillId="0" borderId="2" xfId="2" applyNumberFormat="1" applyFont="1" applyBorder="1" applyAlignment="1">
      <alignment horizontal="right"/>
    </xf>
    <xf numFmtId="164" fontId="6" fillId="0" borderId="0" xfId="2" applyNumberFormat="1" applyFont="1" applyBorder="1" applyAlignment="1">
      <alignment horizontal="right"/>
    </xf>
    <xf numFmtId="0" fontId="6" fillId="0" borderId="0" xfId="4" applyBorder="1" applyAlignment="1">
      <alignment horizontal="center"/>
    </xf>
    <xf numFmtId="164" fontId="19" fillId="0" borderId="0" xfId="4" applyNumberFormat="1" applyFont="1" applyBorder="1"/>
    <xf numFmtId="0" fontId="6" fillId="0" borderId="2" xfId="0" applyFont="1" applyBorder="1"/>
    <xf numFmtId="0" fontId="6" fillId="0" borderId="2" xfId="0" applyFont="1" applyFill="1" applyBorder="1"/>
    <xf numFmtId="166" fontId="6" fillId="0" borderId="0" xfId="3" applyNumberFormat="1" applyFont="1" applyFill="1"/>
    <xf numFmtId="169" fontId="6" fillId="0" borderId="0" xfId="0" applyNumberFormat="1" applyFont="1" applyFill="1"/>
    <xf numFmtId="0" fontId="4" fillId="0" borderId="0" xfId="1" applyFont="1" applyFill="1"/>
    <xf numFmtId="43" fontId="6" fillId="0" borderId="0" xfId="0" applyNumberFormat="1" applyFont="1" applyFill="1"/>
    <xf numFmtId="0" fontId="11" fillId="0" borderId="2" xfId="0" applyFont="1" applyFill="1" applyBorder="1"/>
    <xf numFmtId="0" fontId="11" fillId="0" borderId="0" xfId="0" applyFont="1" applyFill="1" applyBorder="1"/>
    <xf numFmtId="164" fontId="0" fillId="0" borderId="0" xfId="2" applyNumberFormat="1" applyFont="1" applyFill="1" applyBorder="1"/>
    <xf numFmtId="164" fontId="0" fillId="0" borderId="12" xfId="2" applyNumberFormat="1" applyFont="1" applyFill="1" applyBorder="1"/>
    <xf numFmtId="0" fontId="11" fillId="0" borderId="0" xfId="0" applyFont="1" applyFill="1" applyAlignment="1">
      <alignment horizontal="right"/>
    </xf>
    <xf numFmtId="0" fontId="6" fillId="0" borderId="0" xfId="4" applyFont="1" applyFill="1"/>
    <xf numFmtId="164" fontId="6" fillId="0" borderId="12" xfId="2" applyNumberFormat="1" applyFont="1" applyFill="1" applyBorder="1"/>
    <xf numFmtId="164" fontId="11" fillId="0" borderId="0" xfId="0" applyNumberFormat="1" applyFont="1" applyFill="1" applyAlignment="1">
      <alignment horizontal="center"/>
    </xf>
    <xf numFmtId="164" fontId="6" fillId="0" borderId="0" xfId="4" applyNumberFormat="1" applyFont="1" applyFill="1"/>
    <xf numFmtId="0" fontId="6" fillId="0" borderId="2" xfId="4" applyFont="1" applyBorder="1"/>
    <xf numFmtId="0" fontId="6" fillId="0" borderId="2" xfId="4" applyFont="1" applyFill="1" applyBorder="1"/>
    <xf numFmtId="0" fontId="3" fillId="0" borderId="0" xfId="1" applyFont="1" applyFill="1" applyBorder="1"/>
    <xf numFmtId="164" fontId="3" fillId="0" borderId="0" xfId="2" applyNumberFormat="1" applyFont="1" applyFill="1" applyBorder="1"/>
    <xf numFmtId="0" fontId="3" fillId="0" borderId="0" xfId="1" applyFont="1" applyFill="1" applyBorder="1" applyAlignment="1">
      <alignment horizontal="left"/>
    </xf>
    <xf numFmtId="0" fontId="3" fillId="0" borderId="0" xfId="1" applyFont="1" applyFill="1" applyAlignment="1">
      <alignment horizontal="center"/>
    </xf>
    <xf numFmtId="0" fontId="5" fillId="0" borderId="0" xfId="1" applyFont="1" applyFill="1" applyAlignment="1">
      <alignment horizontal="center"/>
    </xf>
    <xf numFmtId="0" fontId="3" fillId="0" borderId="0" xfId="1" applyFont="1" applyFill="1"/>
    <xf numFmtId="0" fontId="3" fillId="0" borderId="0" xfId="4" applyFont="1" applyFill="1" applyAlignment="1">
      <alignment horizontal="center"/>
    </xf>
    <xf numFmtId="0" fontId="5" fillId="0" borderId="0" xfId="1" applyFont="1" applyFill="1" applyBorder="1" applyAlignment="1">
      <alignment horizontal="center"/>
    </xf>
    <xf numFmtId="164" fontId="6" fillId="0" borderId="0" xfId="2" applyNumberFormat="1" applyFont="1" applyFill="1" applyBorder="1"/>
    <xf numFmtId="164" fontId="6" fillId="0" borderId="0" xfId="2" applyNumberFormat="1" applyFont="1" applyBorder="1"/>
    <xf numFmtId="43" fontId="6" fillId="0" borderId="0" xfId="0" applyNumberFormat="1" applyFont="1"/>
    <xf numFmtId="0" fontId="6" fillId="0" borderId="0" xfId="0" applyFont="1" applyBorder="1"/>
    <xf numFmtId="0" fontId="6" fillId="0" borderId="3" xfId="0" applyFont="1" applyBorder="1"/>
    <xf numFmtId="0" fontId="6" fillId="0" borderId="6" xfId="0" applyFont="1" applyBorder="1"/>
    <xf numFmtId="0" fontId="6" fillId="0" borderId="8" xfId="0" applyFont="1" applyBorder="1"/>
    <xf numFmtId="0" fontId="6" fillId="0" borderId="0" xfId="1" applyFont="1" applyAlignment="1">
      <alignment horizontal="center"/>
    </xf>
    <xf numFmtId="167" fontId="6" fillId="0" borderId="0" xfId="1" applyNumberFormat="1" applyFont="1" applyAlignment="1">
      <alignment horizontal="center"/>
    </xf>
    <xf numFmtId="0" fontId="6" fillId="0" borderId="0" xfId="1" applyFont="1"/>
    <xf numFmtId="0" fontId="6" fillId="0" borderId="0" xfId="1" applyNumberFormat="1" applyFont="1" applyAlignment="1">
      <alignment horizontal="center"/>
    </xf>
    <xf numFmtId="0" fontId="22" fillId="0" borderId="0" xfId="1" applyFont="1" applyAlignment="1">
      <alignment horizontal="center"/>
    </xf>
    <xf numFmtId="0" fontId="22" fillId="0" borderId="0" xfId="1" applyNumberFormat="1" applyFont="1" applyAlignment="1">
      <alignment horizontal="center"/>
    </xf>
    <xf numFmtId="0" fontId="6" fillId="0" borderId="0" xfId="1" applyFont="1" applyBorder="1"/>
    <xf numFmtId="0" fontId="6" fillId="0" borderId="0" xfId="0" applyFont="1" applyAlignment="1">
      <alignment horizontal="left"/>
    </xf>
    <xf numFmtId="0" fontId="6" fillId="0" borderId="0" xfId="1" applyFont="1" applyBorder="1" applyAlignment="1">
      <alignment horizontal="center"/>
    </xf>
    <xf numFmtId="41" fontId="6" fillId="0" borderId="0" xfId="2" applyNumberFormat="1" applyFont="1" applyBorder="1" applyAlignment="1">
      <alignment horizontal="center"/>
    </xf>
    <xf numFmtId="165" fontId="6" fillId="0" borderId="0" xfId="3" applyNumberFormat="1" applyFont="1" applyAlignment="1">
      <alignment horizontal="center"/>
    </xf>
    <xf numFmtId="41" fontId="6" fillId="0" borderId="0" xfId="2" applyNumberFormat="1" applyFont="1" applyAlignment="1">
      <alignment horizontal="center"/>
    </xf>
    <xf numFmtId="164" fontId="6" fillId="0" borderId="0" xfId="2" applyNumberFormat="1" applyFont="1" applyBorder="1" applyAlignment="1">
      <alignment horizontal="center"/>
    </xf>
    <xf numFmtId="164" fontId="6" fillId="0" borderId="0" xfId="2" applyNumberFormat="1" applyFont="1" applyFill="1" applyBorder="1" applyAlignment="1">
      <alignment horizontal="center"/>
    </xf>
    <xf numFmtId="0" fontId="11" fillId="0" borderId="0" xfId="1" applyFont="1" applyBorder="1"/>
    <xf numFmtId="166" fontId="6" fillId="0" borderId="0" xfId="3" applyNumberFormat="1" applyFont="1" applyBorder="1" applyAlignment="1">
      <alignment horizontal="center"/>
    </xf>
    <xf numFmtId="0" fontId="6" fillId="0" borderId="0" xfId="0" applyNumberFormat="1" applyFont="1" applyAlignment="1">
      <alignment horizontal="center"/>
    </xf>
    <xf numFmtId="164" fontId="6" fillId="0" borderId="1" xfId="0" applyNumberFormat="1" applyFont="1" applyBorder="1" applyAlignment="1">
      <alignment horizontal="center"/>
    </xf>
    <xf numFmtId="0" fontId="6" fillId="0" borderId="0" xfId="1" applyNumberFormat="1" applyFont="1" applyBorder="1" applyAlignment="1">
      <alignment horizontal="center"/>
    </xf>
    <xf numFmtId="165" fontId="6" fillId="0" borderId="0" xfId="3" applyNumberFormat="1" applyFont="1" applyBorder="1" applyAlignment="1">
      <alignment horizontal="center"/>
    </xf>
    <xf numFmtId="0" fontId="6" fillId="0" borderId="0" xfId="1" applyFont="1" applyBorder="1" applyAlignment="1">
      <alignment horizontal="left"/>
    </xf>
    <xf numFmtId="0" fontId="6" fillId="0" borderId="0" xfId="4" applyFont="1" applyAlignment="1">
      <alignment horizontal="center"/>
    </xf>
    <xf numFmtId="0" fontId="6" fillId="0" borderId="0" xfId="4" applyFont="1" applyBorder="1" applyAlignment="1">
      <alignment horizontal="left"/>
    </xf>
    <xf numFmtId="0" fontId="6" fillId="0" borderId="0" xfId="4" applyFont="1" applyFill="1" applyAlignment="1">
      <alignment horizontal="center"/>
    </xf>
    <xf numFmtId="0" fontId="6" fillId="0" borderId="0" xfId="1" applyNumberFormat="1" applyFont="1" applyFill="1" applyBorder="1" applyAlignment="1">
      <alignment horizontal="center"/>
    </xf>
    <xf numFmtId="165" fontId="6" fillId="0" borderId="0" xfId="3" applyNumberFormat="1" applyFont="1" applyFill="1" applyBorder="1" applyAlignment="1">
      <alignment horizontal="center"/>
    </xf>
    <xf numFmtId="0" fontId="6" fillId="0" borderId="0" xfId="1" applyFont="1" applyFill="1" applyBorder="1" applyAlignment="1"/>
    <xf numFmtId="0" fontId="6" fillId="0" borderId="0" xfId="1" applyFont="1" applyFill="1" applyBorder="1" applyAlignment="1">
      <alignment horizontal="center"/>
    </xf>
    <xf numFmtId="0" fontId="6" fillId="0" borderId="0" xfId="1" applyFont="1" applyFill="1" applyBorder="1"/>
    <xf numFmtId="166" fontId="6" fillId="0" borderId="0" xfId="3" applyNumberFormat="1" applyFont="1" applyFill="1" applyBorder="1" applyAlignment="1">
      <alignment horizontal="center"/>
    </xf>
    <xf numFmtId="0" fontId="6" fillId="0" borderId="0" xfId="1" applyFont="1" applyFill="1" applyBorder="1" applyAlignment="1">
      <alignment horizontal="left"/>
    </xf>
    <xf numFmtId="43" fontId="6" fillId="0" borderId="0" xfId="2" applyFont="1" applyFill="1" applyBorder="1" applyAlignment="1">
      <alignment horizontal="center"/>
    </xf>
    <xf numFmtId="164" fontId="6" fillId="0" borderId="0" xfId="2" applyNumberFormat="1" applyFont="1" applyFill="1" applyBorder="1" applyAlignment="1"/>
    <xf numFmtId="41" fontId="6" fillId="0" borderId="1" xfId="2" applyNumberFormat="1" applyFont="1" applyFill="1" applyBorder="1" applyAlignment="1">
      <alignment horizontal="center"/>
    </xf>
    <xf numFmtId="0" fontId="11" fillId="0" borderId="0" xfId="1" applyFont="1" applyFill="1" applyBorder="1" applyAlignment="1"/>
    <xf numFmtId="164" fontId="6" fillId="0" borderId="2" xfId="2" applyNumberFormat="1" applyFont="1" applyBorder="1" applyAlignment="1">
      <alignment horizontal="center"/>
    </xf>
    <xf numFmtId="0" fontId="6" fillId="0" borderId="0" xfId="1" quotePrefix="1" applyFont="1" applyBorder="1" applyAlignment="1">
      <alignment horizontal="left"/>
    </xf>
    <xf numFmtId="0" fontId="6" fillId="0" borderId="0" xfId="1" applyFont="1" applyBorder="1" applyAlignment="1"/>
    <xf numFmtId="0" fontId="6" fillId="0" borderId="3" xfId="1" applyFont="1" applyBorder="1"/>
    <xf numFmtId="0" fontId="6" fillId="0" borderId="6" xfId="1" applyFont="1" applyBorder="1"/>
    <xf numFmtId="3" fontId="6" fillId="0" borderId="0" xfId="1" applyNumberFormat="1" applyFont="1" applyBorder="1" applyAlignment="1">
      <alignment horizontal="center"/>
    </xf>
    <xf numFmtId="0" fontId="6" fillId="0" borderId="8" xfId="1" applyFont="1" applyBorder="1"/>
    <xf numFmtId="0" fontId="22" fillId="0" borderId="0" xfId="1" applyFont="1" applyBorder="1" applyAlignment="1">
      <alignment horizontal="center"/>
    </xf>
    <xf numFmtId="0" fontId="6" fillId="0" borderId="0" xfId="1" applyFont="1" applyAlignment="1">
      <alignment horizontal="right"/>
    </xf>
    <xf numFmtId="0" fontId="6" fillId="0" borderId="0" xfId="6" quotePrefix="1" applyNumberFormat="1" applyFont="1" applyFill="1" applyBorder="1" applyAlignment="1" applyProtection="1">
      <alignment horizontal="center" vertical="center"/>
      <protection locked="0"/>
    </xf>
    <xf numFmtId="0" fontId="6" fillId="0" borderId="0" xfId="6" applyNumberFormat="1" applyFont="1" applyFill="1" applyBorder="1" applyAlignment="1" applyProtection="1">
      <alignment horizontal="center" vertical="center"/>
      <protection locked="0"/>
    </xf>
    <xf numFmtId="0" fontId="9" fillId="0" borderId="0" xfId="1" applyFont="1" applyBorder="1"/>
    <xf numFmtId="0" fontId="9" fillId="0" borderId="0" xfId="1" applyFont="1" applyBorder="1" applyAlignment="1">
      <alignment horizontal="center"/>
    </xf>
    <xf numFmtId="0" fontId="9" fillId="0" borderId="0" xfId="4" applyFont="1" applyBorder="1" applyAlignment="1">
      <alignment horizontal="left"/>
    </xf>
    <xf numFmtId="0" fontId="9" fillId="0" borderId="0" xfId="1" applyFont="1"/>
    <xf numFmtId="0" fontId="9" fillId="0" borderId="0" xfId="1" applyFont="1" applyFill="1" applyBorder="1" applyAlignment="1">
      <alignment horizontal="center"/>
    </xf>
    <xf numFmtId="0" fontId="6" fillId="0" borderId="0" xfId="1" applyFont="1" applyAlignment="1">
      <alignment horizontal="left"/>
    </xf>
    <xf numFmtId="0" fontId="9" fillId="0" borderId="0" xfId="1" applyFont="1" applyAlignment="1">
      <alignment horizontal="left"/>
    </xf>
    <xf numFmtId="164" fontId="6" fillId="0" borderId="1" xfId="2" applyNumberFormat="1" applyFont="1" applyFill="1" applyBorder="1" applyAlignment="1">
      <alignment horizontal="center"/>
    </xf>
    <xf numFmtId="164" fontId="9" fillId="0" borderId="0" xfId="2" applyNumberFormat="1" applyFont="1" applyBorder="1" applyAlignment="1">
      <alignment horizontal="center"/>
    </xf>
    <xf numFmtId="0" fontId="11" fillId="0" borderId="0" xfId="1" applyFont="1" applyBorder="1" applyAlignment="1"/>
    <xf numFmtId="164" fontId="6" fillId="0" borderId="2" xfId="2" applyNumberFormat="1" applyFont="1" applyBorder="1"/>
    <xf numFmtId="164" fontId="6" fillId="0" borderId="0" xfId="1" applyNumberFormat="1" applyFont="1"/>
    <xf numFmtId="0" fontId="14" fillId="0" borderId="0" xfId="10" applyFont="1" applyFill="1" applyBorder="1" applyAlignment="1">
      <alignment horizontal="center"/>
    </xf>
    <xf numFmtId="0" fontId="8" fillId="0" borderId="0" xfId="10" applyFont="1" applyAlignment="1">
      <alignment horizontal="left" indent="1"/>
    </xf>
    <xf numFmtId="37" fontId="8" fillId="0" borderId="0" xfId="10" applyNumberFormat="1" applyFont="1"/>
    <xf numFmtId="37" fontId="8" fillId="0" borderId="0" xfId="10" applyNumberFormat="1" applyFont="1" applyBorder="1"/>
    <xf numFmtId="37" fontId="8" fillId="0" borderId="2" xfId="10" applyNumberFormat="1" applyFont="1" applyBorder="1"/>
    <xf numFmtId="0" fontId="6" fillId="0" borderId="2" xfId="11" applyFont="1" applyBorder="1"/>
    <xf numFmtId="0" fontId="8" fillId="0" borderId="0" xfId="10" applyFont="1" applyAlignment="1">
      <alignment horizontal="left"/>
    </xf>
    <xf numFmtId="37" fontId="14" fillId="0" borderId="0" xfId="10" applyNumberFormat="1" applyFont="1"/>
    <xf numFmtId="37" fontId="14" fillId="0" borderId="0" xfId="10" applyNumberFormat="1" applyFont="1" applyBorder="1"/>
    <xf numFmtId="0" fontId="8" fillId="0" borderId="0" xfId="12" applyFont="1" applyAlignment="1">
      <alignment horizontal="right"/>
    </xf>
    <xf numFmtId="10" fontId="6" fillId="0" borderId="0" xfId="13" applyNumberFormat="1" applyFont="1" applyFill="1" applyBorder="1"/>
    <xf numFmtId="164" fontId="6" fillId="0" borderId="0" xfId="14" applyNumberFormat="1" applyFont="1" applyFill="1"/>
    <xf numFmtId="164" fontId="6" fillId="0" borderId="2" xfId="14" applyNumberFormat="1" applyFont="1" applyFill="1" applyBorder="1"/>
    <xf numFmtId="0" fontId="8" fillId="0" borderId="0" xfId="12" applyFont="1" applyFill="1"/>
    <xf numFmtId="164" fontId="8" fillId="0" borderId="0" xfId="12" applyNumberFormat="1" applyFont="1" applyFill="1"/>
    <xf numFmtId="0" fontId="6" fillId="0" borderId="0" xfId="0" applyFont="1" applyAlignment="1">
      <alignment horizontal="right"/>
    </xf>
    <xf numFmtId="164" fontId="8" fillId="0" borderId="2" xfId="15" applyNumberFormat="1" applyFont="1" applyFill="1" applyBorder="1"/>
    <xf numFmtId="164" fontId="8" fillId="0" borderId="0" xfId="10" applyNumberFormat="1" applyFont="1"/>
    <xf numFmtId="164" fontId="23" fillId="0" borderId="2" xfId="14" applyNumberFormat="1" applyFont="1" applyFill="1" applyBorder="1"/>
    <xf numFmtId="0" fontId="24" fillId="0" borderId="0" xfId="10" applyFont="1"/>
    <xf numFmtId="164" fontId="23" fillId="0" borderId="0" xfId="0" applyNumberFormat="1" applyFont="1"/>
    <xf numFmtId="164" fontId="11" fillId="0" borderId="0" xfId="2" applyNumberFormat="1" applyFont="1" applyBorder="1" applyAlignment="1">
      <alignment horizontal="right"/>
    </xf>
    <xf numFmtId="164" fontId="11" fillId="0" borderId="0" xfId="2" applyNumberFormat="1" applyFont="1"/>
    <xf numFmtId="164" fontId="11" fillId="0" borderId="16" xfId="2" applyNumberFormat="1" applyFont="1" applyFill="1" applyBorder="1"/>
    <xf numFmtId="164" fontId="11" fillId="0" borderId="16" xfId="2" applyNumberFormat="1" applyFont="1" applyFill="1" applyBorder="1" applyAlignment="1">
      <alignment horizontal="right"/>
    </xf>
    <xf numFmtId="164" fontId="11" fillId="0" borderId="17" xfId="2" applyNumberFormat="1" applyFont="1" applyFill="1" applyBorder="1"/>
    <xf numFmtId="164" fontId="6" fillId="0" borderId="17" xfId="2" applyNumberFormat="1" applyFont="1" applyFill="1" applyBorder="1"/>
    <xf numFmtId="164" fontId="14" fillId="0" borderId="0" xfId="16" applyNumberFormat="1" applyFont="1" applyBorder="1" applyAlignment="1">
      <alignment horizontal="right"/>
    </xf>
    <xf numFmtId="0" fontId="6" fillId="0" borderId="0" xfId="1" applyFont="1" applyFill="1" applyBorder="1" applyAlignment="1">
      <alignment horizontal="center"/>
    </xf>
    <xf numFmtId="166" fontId="6" fillId="0" borderId="0" xfId="0" applyNumberFormat="1" applyFont="1" applyBorder="1" applyAlignment="1">
      <alignment horizontal="center"/>
    </xf>
    <xf numFmtId="0" fontId="8" fillId="0" borderId="0" xfId="7" applyFont="1"/>
    <xf numFmtId="166" fontId="6" fillId="0" borderId="0" xfId="1" applyNumberFormat="1" applyFont="1" applyBorder="1" applyAlignment="1"/>
    <xf numFmtId="0" fontId="6" fillId="0" borderId="0" xfId="4" applyFont="1" applyBorder="1" applyAlignment="1">
      <alignment horizontal="center"/>
    </xf>
    <xf numFmtId="166" fontId="9" fillId="0" borderId="0" xfId="1" applyNumberFormat="1" applyFont="1" applyBorder="1"/>
    <xf numFmtId="166" fontId="6" fillId="0" borderId="0" xfId="1" applyNumberFormat="1" applyFont="1" applyBorder="1"/>
    <xf numFmtId="164" fontId="3" fillId="0" borderId="0" xfId="2" applyNumberFormat="1" applyFont="1" applyBorder="1"/>
    <xf numFmtId="37" fontId="6" fillId="0" borderId="0" xfId="0" applyNumberFormat="1" applyFont="1"/>
    <xf numFmtId="164" fontId="6" fillId="0" borderId="0" xfId="0" applyNumberFormat="1" applyFont="1"/>
    <xf numFmtId="164" fontId="11" fillId="0" borderId="0" xfId="2" applyNumberFormat="1" applyFont="1" applyBorder="1"/>
    <xf numFmtId="164" fontId="6" fillId="0" borderId="0" xfId="2" applyNumberFormat="1" applyFont="1" applyFill="1" applyBorder="1" applyAlignment="1">
      <alignment horizontal="right"/>
    </xf>
    <xf numFmtId="164" fontId="11" fillId="0" borderId="0" xfId="2" applyNumberFormat="1" applyFont="1" applyFill="1" applyBorder="1" applyAlignment="1">
      <alignment horizontal="right"/>
    </xf>
    <xf numFmtId="0" fontId="24" fillId="0" borderId="0" xfId="16" applyFont="1" applyAlignment="1">
      <alignment horizontal="center"/>
    </xf>
    <xf numFmtId="0" fontId="3" fillId="0" borderId="0" xfId="1" applyFont="1" applyFill="1" applyBorder="1" applyAlignment="1">
      <alignment horizontal="center"/>
    </xf>
    <xf numFmtId="0" fontId="3" fillId="0" borderId="4" xfId="1" quotePrefix="1" applyFont="1" applyBorder="1" applyAlignment="1">
      <alignment horizontal="left" vertical="top" wrapText="1"/>
    </xf>
    <xf numFmtId="0" fontId="3" fillId="0" borderId="4" xfId="1" quotePrefix="1" applyFont="1" applyBorder="1" applyAlignment="1">
      <alignment horizontal="left" vertical="top"/>
    </xf>
    <xf numFmtId="0" fontId="3" fillId="0" borderId="5" xfId="1" quotePrefix="1" applyFont="1" applyBorder="1" applyAlignment="1">
      <alignment horizontal="left" vertical="top"/>
    </xf>
    <xf numFmtId="0" fontId="3" fillId="0" borderId="0" xfId="1" quotePrefix="1" applyFont="1" applyBorder="1" applyAlignment="1">
      <alignment horizontal="left" vertical="top"/>
    </xf>
    <xf numFmtId="0" fontId="3" fillId="0" borderId="7" xfId="1" quotePrefix="1" applyFont="1" applyBorder="1" applyAlignment="1">
      <alignment horizontal="left" vertical="top"/>
    </xf>
    <xf numFmtId="0" fontId="3" fillId="0" borderId="9" xfId="1" quotePrefix="1" applyFont="1" applyBorder="1" applyAlignment="1">
      <alignment horizontal="left" vertical="top"/>
    </xf>
    <xf numFmtId="0" fontId="3" fillId="0" borderId="10" xfId="1" quotePrefix="1" applyFont="1" applyBorder="1" applyAlignment="1">
      <alignment horizontal="left" vertical="top"/>
    </xf>
    <xf numFmtId="0" fontId="3" fillId="0" borderId="5" xfId="1" quotePrefix="1" applyFont="1" applyBorder="1" applyAlignment="1">
      <alignment horizontal="left" vertical="top" wrapText="1"/>
    </xf>
    <xf numFmtId="0" fontId="3" fillId="0" borderId="0" xfId="1" quotePrefix="1" applyFont="1" applyBorder="1" applyAlignment="1">
      <alignment horizontal="left" vertical="top" wrapText="1"/>
    </xf>
    <xf numFmtId="0" fontId="3" fillId="0" borderId="7" xfId="1" quotePrefix="1" applyFont="1" applyBorder="1" applyAlignment="1">
      <alignment horizontal="left" vertical="top" wrapText="1"/>
    </xf>
    <xf numFmtId="0" fontId="3" fillId="0" borderId="9" xfId="1" quotePrefix="1" applyFont="1" applyBorder="1" applyAlignment="1">
      <alignment horizontal="left" vertical="top" wrapText="1"/>
    </xf>
    <xf numFmtId="0" fontId="3" fillId="0" borderId="10" xfId="1" quotePrefix="1" applyFont="1" applyBorder="1" applyAlignment="1">
      <alignment horizontal="left" vertical="top" wrapText="1"/>
    </xf>
    <xf numFmtId="0" fontId="6" fillId="0" borderId="4" xfId="0" applyFont="1" applyBorder="1" applyAlignment="1">
      <alignment wrapText="1"/>
    </xf>
    <xf numFmtId="0" fontId="6" fillId="0" borderId="4" xfId="0" applyFont="1" applyBorder="1"/>
    <xf numFmtId="0" fontId="6" fillId="0" borderId="5" xfId="0" applyFont="1" applyBorder="1"/>
    <xf numFmtId="0" fontId="6" fillId="0" borderId="0" xfId="0" applyFont="1" applyBorder="1"/>
    <xf numFmtId="0" fontId="6" fillId="0" borderId="7" xfId="0" applyFont="1" applyBorder="1"/>
    <xf numFmtId="0" fontId="6" fillId="0" borderId="9" xfId="0" applyFont="1" applyBorder="1"/>
    <xf numFmtId="0" fontId="6" fillId="0" borderId="10" xfId="0" applyFont="1" applyBorder="1"/>
    <xf numFmtId="0" fontId="6" fillId="0" borderId="0" xfId="1" applyFont="1" applyFill="1" applyBorder="1" applyAlignment="1">
      <alignment horizontal="center"/>
    </xf>
    <xf numFmtId="0" fontId="6" fillId="0" borderId="4" xfId="1" quotePrefix="1" applyFont="1" applyBorder="1" applyAlignment="1">
      <alignment horizontal="left" vertical="top" wrapText="1"/>
    </xf>
    <xf numFmtId="0" fontId="6" fillId="0" borderId="5" xfId="1" quotePrefix="1" applyFont="1" applyBorder="1" applyAlignment="1">
      <alignment horizontal="left" vertical="top" wrapText="1"/>
    </xf>
    <xf numFmtId="0" fontId="6" fillId="0" borderId="0" xfId="1" quotePrefix="1" applyFont="1" applyBorder="1" applyAlignment="1">
      <alignment horizontal="left" vertical="top" wrapText="1"/>
    </xf>
    <xf numFmtId="0" fontId="6" fillId="0" borderId="7" xfId="1" quotePrefix="1" applyFont="1" applyBorder="1" applyAlignment="1">
      <alignment horizontal="left" vertical="top" wrapText="1"/>
    </xf>
    <xf numFmtId="0" fontId="6" fillId="0" borderId="9" xfId="1" quotePrefix="1" applyFont="1" applyBorder="1" applyAlignment="1">
      <alignment horizontal="left" vertical="top" wrapText="1"/>
    </xf>
    <xf numFmtId="0" fontId="6" fillId="0" borderId="10" xfId="1" quotePrefix="1" applyFont="1" applyBorder="1" applyAlignment="1">
      <alignment horizontal="left" vertical="top" wrapText="1"/>
    </xf>
    <xf numFmtId="168" fontId="11" fillId="0" borderId="14" xfId="0" applyNumberFormat="1" applyFont="1" applyFill="1" applyBorder="1" applyAlignment="1">
      <alignment horizontal="center" wrapText="1"/>
    </xf>
    <xf numFmtId="168" fontId="11" fillId="0" borderId="15" xfId="0" applyNumberFormat="1" applyFont="1" applyFill="1" applyBorder="1" applyAlignment="1">
      <alignment horizontal="center" wrapText="1"/>
    </xf>
    <xf numFmtId="0" fontId="11" fillId="0" borderId="14" xfId="0" applyFont="1" applyBorder="1" applyAlignment="1">
      <alignment horizontal="center" wrapText="1"/>
    </xf>
    <xf numFmtId="0" fontId="11" fillId="0" borderId="15" xfId="0" applyFont="1" applyBorder="1" applyAlignment="1">
      <alignment horizontal="center" wrapText="1"/>
    </xf>
  </cellXfs>
  <cellStyles count="19">
    <cellStyle name="Comma 11" xfId="14"/>
    <cellStyle name="Comma 2 2" xfId="2"/>
    <cellStyle name="Comma 4" xfId="18"/>
    <cellStyle name="Comma 6" xfId="15"/>
    <cellStyle name="Normal" xfId="0" builtinId="0"/>
    <cellStyle name="Normal 10" xfId="10"/>
    <cellStyle name="Normal 11" xfId="11"/>
    <cellStyle name="Normal 15" xfId="7"/>
    <cellStyle name="Normal 18" xfId="12"/>
    <cellStyle name="Normal 2" xfId="5"/>
    <cellStyle name="Normal 2 2" xfId="4"/>
    <cellStyle name="Normal 2 3" xfId="9"/>
    <cellStyle name="Normal 4" xfId="16"/>
    <cellStyle name="Normal_Adjustment Template" xfId="8"/>
    <cellStyle name="Normal_Copy of File50007" xfId="1"/>
    <cellStyle name="Percent 2" xfId="3"/>
    <cellStyle name="Percent 4" xfId="17"/>
    <cellStyle name="Percent 6" xfId="13"/>
    <cellStyle name="SAPBEXstdItem 2" xfId="6"/>
  </cellStyles>
  <dxfs count="20">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pw\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4"/>
  <sheetViews>
    <sheetView tabSelected="1" view="pageBreakPreview" zoomScale="90" zoomScaleNormal="100" zoomScaleSheetLayoutView="90" workbookViewId="0"/>
  </sheetViews>
  <sheetFormatPr defaultColWidth="10" defaultRowHeight="12" x14ac:dyDescent="0.2"/>
  <cols>
    <col min="1" max="1" width="2.5703125" style="1" customWidth="1"/>
    <col min="2" max="2" width="7.140625" style="1" customWidth="1"/>
    <col min="3" max="3" width="23.5703125" style="1" customWidth="1"/>
    <col min="4" max="4" width="9.7109375" style="1" customWidth="1"/>
    <col min="5" max="5" width="13.28515625" style="1" hidden="1" customWidth="1"/>
    <col min="6" max="6" width="4.7109375" style="1" customWidth="1"/>
    <col min="7" max="7" width="14.42578125" style="1" customWidth="1"/>
    <col min="8" max="8" width="7.85546875" style="239" bestFit="1" customWidth="1"/>
    <col min="9" max="9" width="11.140625" style="239" hidden="1" customWidth="1"/>
    <col min="10" max="10" width="10.28515625" style="239" customWidth="1"/>
    <col min="11" max="11" width="13" style="239" customWidth="1"/>
    <col min="12" max="12" width="8.28515625" style="1" customWidth="1"/>
    <col min="13" max="16" width="10" style="1"/>
    <col min="17" max="17" width="11" style="1" customWidth="1"/>
    <col min="18" max="18" width="10" style="1"/>
    <col min="19" max="19" width="10.5703125" style="1" customWidth="1"/>
    <col min="20" max="257" width="10" style="1"/>
    <col min="258" max="258" width="2.5703125" style="1" customWidth="1"/>
    <col min="259" max="259" width="7.140625" style="1" customWidth="1"/>
    <col min="260" max="260" width="23.5703125" style="1" customWidth="1"/>
    <col min="261" max="261" width="9.7109375" style="1" customWidth="1"/>
    <col min="262" max="262" width="0" style="1" hidden="1" customWidth="1"/>
    <col min="263" max="263" width="4.7109375" style="1" customWidth="1"/>
    <col min="264" max="264" width="14.42578125" style="1" customWidth="1"/>
    <col min="265" max="265" width="11.140625" style="1" customWidth="1"/>
    <col min="266" max="266" width="10.28515625" style="1" customWidth="1"/>
    <col min="267" max="267" width="13" style="1" customWidth="1"/>
    <col min="268" max="268" width="8.28515625" style="1" customWidth="1"/>
    <col min="269" max="513" width="10" style="1"/>
    <col min="514" max="514" width="2.5703125" style="1" customWidth="1"/>
    <col min="515" max="515" width="7.140625" style="1" customWidth="1"/>
    <col min="516" max="516" width="23.5703125" style="1" customWidth="1"/>
    <col min="517" max="517" width="9.7109375" style="1" customWidth="1"/>
    <col min="518" max="518" width="0" style="1" hidden="1" customWidth="1"/>
    <col min="519" max="519" width="4.7109375" style="1" customWidth="1"/>
    <col min="520" max="520" width="14.42578125" style="1" customWidth="1"/>
    <col min="521" max="521" width="11.140625" style="1" customWidth="1"/>
    <col min="522" max="522" width="10.28515625" style="1" customWidth="1"/>
    <col min="523" max="523" width="13" style="1" customWidth="1"/>
    <col min="524" max="524" width="8.28515625" style="1" customWidth="1"/>
    <col min="525" max="769" width="10" style="1"/>
    <col min="770" max="770" width="2.5703125" style="1" customWidth="1"/>
    <col min="771" max="771" width="7.140625" style="1" customWidth="1"/>
    <col min="772" max="772" width="23.5703125" style="1" customWidth="1"/>
    <col min="773" max="773" width="9.7109375" style="1" customWidth="1"/>
    <col min="774" max="774" width="0" style="1" hidden="1" customWidth="1"/>
    <col min="775" max="775" width="4.7109375" style="1" customWidth="1"/>
    <col min="776" max="776" width="14.42578125" style="1" customWidth="1"/>
    <col min="777" max="777" width="11.140625" style="1" customWidth="1"/>
    <col min="778" max="778" width="10.28515625" style="1" customWidth="1"/>
    <col min="779" max="779" width="13" style="1" customWidth="1"/>
    <col min="780" max="780" width="8.28515625" style="1" customWidth="1"/>
    <col min="781" max="1025" width="10" style="1"/>
    <col min="1026" max="1026" width="2.5703125" style="1" customWidth="1"/>
    <col min="1027" max="1027" width="7.140625" style="1" customWidth="1"/>
    <col min="1028" max="1028" width="23.5703125" style="1" customWidth="1"/>
    <col min="1029" max="1029" width="9.7109375" style="1" customWidth="1"/>
    <col min="1030" max="1030" width="0" style="1" hidden="1" customWidth="1"/>
    <col min="1031" max="1031" width="4.7109375" style="1" customWidth="1"/>
    <col min="1032" max="1032" width="14.42578125" style="1" customWidth="1"/>
    <col min="1033" max="1033" width="11.140625" style="1" customWidth="1"/>
    <col min="1034" max="1034" width="10.28515625" style="1" customWidth="1"/>
    <col min="1035" max="1035" width="13" style="1" customWidth="1"/>
    <col min="1036" max="1036" width="8.28515625" style="1" customWidth="1"/>
    <col min="1037" max="1281" width="10" style="1"/>
    <col min="1282" max="1282" width="2.5703125" style="1" customWidth="1"/>
    <col min="1283" max="1283" width="7.140625" style="1" customWidth="1"/>
    <col min="1284" max="1284" width="23.5703125" style="1" customWidth="1"/>
    <col min="1285" max="1285" width="9.7109375" style="1" customWidth="1"/>
    <col min="1286" max="1286" width="0" style="1" hidden="1" customWidth="1"/>
    <col min="1287" max="1287" width="4.7109375" style="1" customWidth="1"/>
    <col min="1288" max="1288" width="14.42578125" style="1" customWidth="1"/>
    <col min="1289" max="1289" width="11.140625" style="1" customWidth="1"/>
    <col min="1290" max="1290" width="10.28515625" style="1" customWidth="1"/>
    <col min="1291" max="1291" width="13" style="1" customWidth="1"/>
    <col min="1292" max="1292" width="8.28515625" style="1" customWidth="1"/>
    <col min="1293" max="1537" width="10" style="1"/>
    <col min="1538" max="1538" width="2.5703125" style="1" customWidth="1"/>
    <col min="1539" max="1539" width="7.140625" style="1" customWidth="1"/>
    <col min="1540" max="1540" width="23.5703125" style="1" customWidth="1"/>
    <col min="1541" max="1541" width="9.7109375" style="1" customWidth="1"/>
    <col min="1542" max="1542" width="0" style="1" hidden="1" customWidth="1"/>
    <col min="1543" max="1543" width="4.7109375" style="1" customWidth="1"/>
    <col min="1544" max="1544" width="14.42578125" style="1" customWidth="1"/>
    <col min="1545" max="1545" width="11.140625" style="1" customWidth="1"/>
    <col min="1546" max="1546" width="10.28515625" style="1" customWidth="1"/>
    <col min="1547" max="1547" width="13" style="1" customWidth="1"/>
    <col min="1548" max="1548" width="8.28515625" style="1" customWidth="1"/>
    <col min="1549" max="1793" width="10" style="1"/>
    <col min="1794" max="1794" width="2.5703125" style="1" customWidth="1"/>
    <col min="1795" max="1795" width="7.140625" style="1" customWidth="1"/>
    <col min="1796" max="1796" width="23.5703125" style="1" customWidth="1"/>
    <col min="1797" max="1797" width="9.7109375" style="1" customWidth="1"/>
    <col min="1798" max="1798" width="0" style="1" hidden="1" customWidth="1"/>
    <col min="1799" max="1799" width="4.7109375" style="1" customWidth="1"/>
    <col min="1800" max="1800" width="14.42578125" style="1" customWidth="1"/>
    <col min="1801" max="1801" width="11.140625" style="1" customWidth="1"/>
    <col min="1802" max="1802" width="10.28515625" style="1" customWidth="1"/>
    <col min="1803" max="1803" width="13" style="1" customWidth="1"/>
    <col min="1804" max="1804" width="8.28515625" style="1" customWidth="1"/>
    <col min="1805" max="2049" width="10" style="1"/>
    <col min="2050" max="2050" width="2.5703125" style="1" customWidth="1"/>
    <col min="2051" max="2051" width="7.140625" style="1" customWidth="1"/>
    <col min="2052" max="2052" width="23.5703125" style="1" customWidth="1"/>
    <col min="2053" max="2053" width="9.7109375" style="1" customWidth="1"/>
    <col min="2054" max="2054" width="0" style="1" hidden="1" customWidth="1"/>
    <col min="2055" max="2055" width="4.7109375" style="1" customWidth="1"/>
    <col min="2056" max="2056" width="14.42578125" style="1" customWidth="1"/>
    <col min="2057" max="2057" width="11.140625" style="1" customWidth="1"/>
    <col min="2058" max="2058" width="10.28515625" style="1" customWidth="1"/>
    <col min="2059" max="2059" width="13" style="1" customWidth="1"/>
    <col min="2060" max="2060" width="8.28515625" style="1" customWidth="1"/>
    <col min="2061" max="2305" width="10" style="1"/>
    <col min="2306" max="2306" width="2.5703125" style="1" customWidth="1"/>
    <col min="2307" max="2307" width="7.140625" style="1" customWidth="1"/>
    <col min="2308" max="2308" width="23.5703125" style="1" customWidth="1"/>
    <col min="2309" max="2309" width="9.7109375" style="1" customWidth="1"/>
    <col min="2310" max="2310" width="0" style="1" hidden="1" customWidth="1"/>
    <col min="2311" max="2311" width="4.7109375" style="1" customWidth="1"/>
    <col min="2312" max="2312" width="14.42578125" style="1" customWidth="1"/>
    <col min="2313" max="2313" width="11.140625" style="1" customWidth="1"/>
    <col min="2314" max="2314" width="10.28515625" style="1" customWidth="1"/>
    <col min="2315" max="2315" width="13" style="1" customWidth="1"/>
    <col min="2316" max="2316" width="8.28515625" style="1" customWidth="1"/>
    <col min="2317" max="2561" width="10" style="1"/>
    <col min="2562" max="2562" width="2.5703125" style="1" customWidth="1"/>
    <col min="2563" max="2563" width="7.140625" style="1" customWidth="1"/>
    <col min="2564" max="2564" width="23.5703125" style="1" customWidth="1"/>
    <col min="2565" max="2565" width="9.7109375" style="1" customWidth="1"/>
    <col min="2566" max="2566" width="0" style="1" hidden="1" customWidth="1"/>
    <col min="2567" max="2567" width="4.7109375" style="1" customWidth="1"/>
    <col min="2568" max="2568" width="14.42578125" style="1" customWidth="1"/>
    <col min="2569" max="2569" width="11.140625" style="1" customWidth="1"/>
    <col min="2570" max="2570" width="10.28515625" style="1" customWidth="1"/>
    <col min="2571" max="2571" width="13" style="1" customWidth="1"/>
    <col min="2572" max="2572" width="8.28515625" style="1" customWidth="1"/>
    <col min="2573" max="2817" width="10" style="1"/>
    <col min="2818" max="2818" width="2.5703125" style="1" customWidth="1"/>
    <col min="2819" max="2819" width="7.140625" style="1" customWidth="1"/>
    <col min="2820" max="2820" width="23.5703125" style="1" customWidth="1"/>
    <col min="2821" max="2821" width="9.7109375" style="1" customWidth="1"/>
    <col min="2822" max="2822" width="0" style="1" hidden="1" customWidth="1"/>
    <col min="2823" max="2823" width="4.7109375" style="1" customWidth="1"/>
    <col min="2824" max="2824" width="14.42578125" style="1" customWidth="1"/>
    <col min="2825" max="2825" width="11.140625" style="1" customWidth="1"/>
    <col min="2826" max="2826" width="10.28515625" style="1" customWidth="1"/>
    <col min="2827" max="2827" width="13" style="1" customWidth="1"/>
    <col min="2828" max="2828" width="8.28515625" style="1" customWidth="1"/>
    <col min="2829" max="3073" width="10" style="1"/>
    <col min="3074" max="3074" width="2.5703125" style="1" customWidth="1"/>
    <col min="3075" max="3075" width="7.140625" style="1" customWidth="1"/>
    <col min="3076" max="3076" width="23.5703125" style="1" customWidth="1"/>
    <col min="3077" max="3077" width="9.7109375" style="1" customWidth="1"/>
    <col min="3078" max="3078" width="0" style="1" hidden="1" customWidth="1"/>
    <col min="3079" max="3079" width="4.7109375" style="1" customWidth="1"/>
    <col min="3080" max="3080" width="14.42578125" style="1" customWidth="1"/>
    <col min="3081" max="3081" width="11.140625" style="1" customWidth="1"/>
    <col min="3082" max="3082" width="10.28515625" style="1" customWidth="1"/>
    <col min="3083" max="3083" width="13" style="1" customWidth="1"/>
    <col min="3084" max="3084" width="8.28515625" style="1" customWidth="1"/>
    <col min="3085" max="3329" width="10" style="1"/>
    <col min="3330" max="3330" width="2.5703125" style="1" customWidth="1"/>
    <col min="3331" max="3331" width="7.140625" style="1" customWidth="1"/>
    <col min="3332" max="3332" width="23.5703125" style="1" customWidth="1"/>
    <col min="3333" max="3333" width="9.7109375" style="1" customWidth="1"/>
    <col min="3334" max="3334" width="0" style="1" hidden="1" customWidth="1"/>
    <col min="3335" max="3335" width="4.7109375" style="1" customWidth="1"/>
    <col min="3336" max="3336" width="14.42578125" style="1" customWidth="1"/>
    <col min="3337" max="3337" width="11.140625" style="1" customWidth="1"/>
    <col min="3338" max="3338" width="10.28515625" style="1" customWidth="1"/>
    <col min="3339" max="3339" width="13" style="1" customWidth="1"/>
    <col min="3340" max="3340" width="8.28515625" style="1" customWidth="1"/>
    <col min="3341" max="3585" width="10" style="1"/>
    <col min="3586" max="3586" width="2.5703125" style="1" customWidth="1"/>
    <col min="3587" max="3587" width="7.140625" style="1" customWidth="1"/>
    <col min="3588" max="3588" width="23.5703125" style="1" customWidth="1"/>
    <col min="3589" max="3589" width="9.7109375" style="1" customWidth="1"/>
    <col min="3590" max="3590" width="0" style="1" hidden="1" customWidth="1"/>
    <col min="3591" max="3591" width="4.7109375" style="1" customWidth="1"/>
    <col min="3592" max="3592" width="14.42578125" style="1" customWidth="1"/>
    <col min="3593" max="3593" width="11.140625" style="1" customWidth="1"/>
    <col min="3594" max="3594" width="10.28515625" style="1" customWidth="1"/>
    <col min="3595" max="3595" width="13" style="1" customWidth="1"/>
    <col min="3596" max="3596" width="8.28515625" style="1" customWidth="1"/>
    <col min="3597" max="3841" width="10" style="1"/>
    <col min="3842" max="3842" width="2.5703125" style="1" customWidth="1"/>
    <col min="3843" max="3843" width="7.140625" style="1" customWidth="1"/>
    <col min="3844" max="3844" width="23.5703125" style="1" customWidth="1"/>
    <col min="3845" max="3845" width="9.7109375" style="1" customWidth="1"/>
    <col min="3846" max="3846" width="0" style="1" hidden="1" customWidth="1"/>
    <col min="3847" max="3847" width="4.7109375" style="1" customWidth="1"/>
    <col min="3848" max="3848" width="14.42578125" style="1" customWidth="1"/>
    <col min="3849" max="3849" width="11.140625" style="1" customWidth="1"/>
    <col min="3850" max="3850" width="10.28515625" style="1" customWidth="1"/>
    <col min="3851" max="3851" width="13" style="1" customWidth="1"/>
    <col min="3852" max="3852" width="8.28515625" style="1" customWidth="1"/>
    <col min="3853" max="4097" width="10" style="1"/>
    <col min="4098" max="4098" width="2.5703125" style="1" customWidth="1"/>
    <col min="4099" max="4099" width="7.140625" style="1" customWidth="1"/>
    <col min="4100" max="4100" width="23.5703125" style="1" customWidth="1"/>
    <col min="4101" max="4101" width="9.7109375" style="1" customWidth="1"/>
    <col min="4102" max="4102" width="0" style="1" hidden="1" customWidth="1"/>
    <col min="4103" max="4103" width="4.7109375" style="1" customWidth="1"/>
    <col min="4104" max="4104" width="14.42578125" style="1" customWidth="1"/>
    <col min="4105" max="4105" width="11.140625" style="1" customWidth="1"/>
    <col min="4106" max="4106" width="10.28515625" style="1" customWidth="1"/>
    <col min="4107" max="4107" width="13" style="1" customWidth="1"/>
    <col min="4108" max="4108" width="8.28515625" style="1" customWidth="1"/>
    <col min="4109" max="4353" width="10" style="1"/>
    <col min="4354" max="4354" width="2.5703125" style="1" customWidth="1"/>
    <col min="4355" max="4355" width="7.140625" style="1" customWidth="1"/>
    <col min="4356" max="4356" width="23.5703125" style="1" customWidth="1"/>
    <col min="4357" max="4357" width="9.7109375" style="1" customWidth="1"/>
    <col min="4358" max="4358" width="0" style="1" hidden="1" customWidth="1"/>
    <col min="4359" max="4359" width="4.7109375" style="1" customWidth="1"/>
    <col min="4360" max="4360" width="14.42578125" style="1" customWidth="1"/>
    <col min="4361" max="4361" width="11.140625" style="1" customWidth="1"/>
    <col min="4362" max="4362" width="10.28515625" style="1" customWidth="1"/>
    <col min="4363" max="4363" width="13" style="1" customWidth="1"/>
    <col min="4364" max="4364" width="8.28515625" style="1" customWidth="1"/>
    <col min="4365" max="4609" width="10" style="1"/>
    <col min="4610" max="4610" width="2.5703125" style="1" customWidth="1"/>
    <col min="4611" max="4611" width="7.140625" style="1" customWidth="1"/>
    <col min="4612" max="4612" width="23.5703125" style="1" customWidth="1"/>
    <col min="4613" max="4613" width="9.7109375" style="1" customWidth="1"/>
    <col min="4614" max="4614" width="0" style="1" hidden="1" customWidth="1"/>
    <col min="4615" max="4615" width="4.7109375" style="1" customWidth="1"/>
    <col min="4616" max="4616" width="14.42578125" style="1" customWidth="1"/>
    <col min="4617" max="4617" width="11.140625" style="1" customWidth="1"/>
    <col min="4618" max="4618" width="10.28515625" style="1" customWidth="1"/>
    <col min="4619" max="4619" width="13" style="1" customWidth="1"/>
    <col min="4620" max="4620" width="8.28515625" style="1" customWidth="1"/>
    <col min="4621" max="4865" width="10" style="1"/>
    <col min="4866" max="4866" width="2.5703125" style="1" customWidth="1"/>
    <col min="4867" max="4867" width="7.140625" style="1" customWidth="1"/>
    <col min="4868" max="4868" width="23.5703125" style="1" customWidth="1"/>
    <col min="4869" max="4869" width="9.7109375" style="1" customWidth="1"/>
    <col min="4870" max="4870" width="0" style="1" hidden="1" customWidth="1"/>
    <col min="4871" max="4871" width="4.7109375" style="1" customWidth="1"/>
    <col min="4872" max="4872" width="14.42578125" style="1" customWidth="1"/>
    <col min="4873" max="4873" width="11.140625" style="1" customWidth="1"/>
    <col min="4874" max="4874" width="10.28515625" style="1" customWidth="1"/>
    <col min="4875" max="4875" width="13" style="1" customWidth="1"/>
    <col min="4876" max="4876" width="8.28515625" style="1" customWidth="1"/>
    <col min="4877" max="5121" width="10" style="1"/>
    <col min="5122" max="5122" width="2.5703125" style="1" customWidth="1"/>
    <col min="5123" max="5123" width="7.140625" style="1" customWidth="1"/>
    <col min="5124" max="5124" width="23.5703125" style="1" customWidth="1"/>
    <col min="5125" max="5125" width="9.7109375" style="1" customWidth="1"/>
    <col min="5126" max="5126" width="0" style="1" hidden="1" customWidth="1"/>
    <col min="5127" max="5127" width="4.7109375" style="1" customWidth="1"/>
    <col min="5128" max="5128" width="14.42578125" style="1" customWidth="1"/>
    <col min="5129" max="5129" width="11.140625" style="1" customWidth="1"/>
    <col min="5130" max="5130" width="10.28515625" style="1" customWidth="1"/>
    <col min="5131" max="5131" width="13" style="1" customWidth="1"/>
    <col min="5132" max="5132" width="8.28515625" style="1" customWidth="1"/>
    <col min="5133" max="5377" width="10" style="1"/>
    <col min="5378" max="5378" width="2.5703125" style="1" customWidth="1"/>
    <col min="5379" max="5379" width="7.140625" style="1" customWidth="1"/>
    <col min="5380" max="5380" width="23.5703125" style="1" customWidth="1"/>
    <col min="5381" max="5381" width="9.7109375" style="1" customWidth="1"/>
    <col min="5382" max="5382" width="0" style="1" hidden="1" customWidth="1"/>
    <col min="5383" max="5383" width="4.7109375" style="1" customWidth="1"/>
    <col min="5384" max="5384" width="14.42578125" style="1" customWidth="1"/>
    <col min="5385" max="5385" width="11.140625" style="1" customWidth="1"/>
    <col min="5386" max="5386" width="10.28515625" style="1" customWidth="1"/>
    <col min="5387" max="5387" width="13" style="1" customWidth="1"/>
    <col min="5388" max="5388" width="8.28515625" style="1" customWidth="1"/>
    <col min="5389" max="5633" width="10" style="1"/>
    <col min="5634" max="5634" width="2.5703125" style="1" customWidth="1"/>
    <col min="5635" max="5635" width="7.140625" style="1" customWidth="1"/>
    <col min="5636" max="5636" width="23.5703125" style="1" customWidth="1"/>
    <col min="5637" max="5637" width="9.7109375" style="1" customWidth="1"/>
    <col min="5638" max="5638" width="0" style="1" hidden="1" customWidth="1"/>
    <col min="5639" max="5639" width="4.7109375" style="1" customWidth="1"/>
    <col min="5640" max="5640" width="14.42578125" style="1" customWidth="1"/>
    <col min="5641" max="5641" width="11.140625" style="1" customWidth="1"/>
    <col min="5642" max="5642" width="10.28515625" style="1" customWidth="1"/>
    <col min="5643" max="5643" width="13" style="1" customWidth="1"/>
    <col min="5644" max="5644" width="8.28515625" style="1" customWidth="1"/>
    <col min="5645" max="5889" width="10" style="1"/>
    <col min="5890" max="5890" width="2.5703125" style="1" customWidth="1"/>
    <col min="5891" max="5891" width="7.140625" style="1" customWidth="1"/>
    <col min="5892" max="5892" width="23.5703125" style="1" customWidth="1"/>
    <col min="5893" max="5893" width="9.7109375" style="1" customWidth="1"/>
    <col min="5894" max="5894" width="0" style="1" hidden="1" customWidth="1"/>
    <col min="5895" max="5895" width="4.7109375" style="1" customWidth="1"/>
    <col min="5896" max="5896" width="14.42578125" style="1" customWidth="1"/>
    <col min="5897" max="5897" width="11.140625" style="1" customWidth="1"/>
    <col min="5898" max="5898" width="10.28515625" style="1" customWidth="1"/>
    <col min="5899" max="5899" width="13" style="1" customWidth="1"/>
    <col min="5900" max="5900" width="8.28515625" style="1" customWidth="1"/>
    <col min="5901" max="6145" width="10" style="1"/>
    <col min="6146" max="6146" width="2.5703125" style="1" customWidth="1"/>
    <col min="6147" max="6147" width="7.140625" style="1" customWidth="1"/>
    <col min="6148" max="6148" width="23.5703125" style="1" customWidth="1"/>
    <col min="6149" max="6149" width="9.7109375" style="1" customWidth="1"/>
    <col min="6150" max="6150" width="0" style="1" hidden="1" customWidth="1"/>
    <col min="6151" max="6151" width="4.7109375" style="1" customWidth="1"/>
    <col min="6152" max="6152" width="14.42578125" style="1" customWidth="1"/>
    <col min="6153" max="6153" width="11.140625" style="1" customWidth="1"/>
    <col min="6154" max="6154" width="10.28515625" style="1" customWidth="1"/>
    <col min="6155" max="6155" width="13" style="1" customWidth="1"/>
    <col min="6156" max="6156" width="8.28515625" style="1" customWidth="1"/>
    <col min="6157" max="6401" width="10" style="1"/>
    <col min="6402" max="6402" width="2.5703125" style="1" customWidth="1"/>
    <col min="6403" max="6403" width="7.140625" style="1" customWidth="1"/>
    <col min="6404" max="6404" width="23.5703125" style="1" customWidth="1"/>
    <col min="6405" max="6405" width="9.7109375" style="1" customWidth="1"/>
    <col min="6406" max="6406" width="0" style="1" hidden="1" customWidth="1"/>
    <col min="6407" max="6407" width="4.7109375" style="1" customWidth="1"/>
    <col min="6408" max="6408" width="14.42578125" style="1" customWidth="1"/>
    <col min="6409" max="6409" width="11.140625" style="1" customWidth="1"/>
    <col min="6410" max="6410" width="10.28515625" style="1" customWidth="1"/>
    <col min="6411" max="6411" width="13" style="1" customWidth="1"/>
    <col min="6412" max="6412" width="8.28515625" style="1" customWidth="1"/>
    <col min="6413" max="6657" width="10" style="1"/>
    <col min="6658" max="6658" width="2.5703125" style="1" customWidth="1"/>
    <col min="6659" max="6659" width="7.140625" style="1" customWidth="1"/>
    <col min="6660" max="6660" width="23.5703125" style="1" customWidth="1"/>
    <col min="6661" max="6661" width="9.7109375" style="1" customWidth="1"/>
    <col min="6662" max="6662" width="0" style="1" hidden="1" customWidth="1"/>
    <col min="6663" max="6663" width="4.7109375" style="1" customWidth="1"/>
    <col min="6664" max="6664" width="14.42578125" style="1" customWidth="1"/>
    <col min="6665" max="6665" width="11.140625" style="1" customWidth="1"/>
    <col min="6666" max="6666" width="10.28515625" style="1" customWidth="1"/>
    <col min="6667" max="6667" width="13" style="1" customWidth="1"/>
    <col min="6668" max="6668" width="8.28515625" style="1" customWidth="1"/>
    <col min="6669" max="6913" width="10" style="1"/>
    <col min="6914" max="6914" width="2.5703125" style="1" customWidth="1"/>
    <col min="6915" max="6915" width="7.140625" style="1" customWidth="1"/>
    <col min="6916" max="6916" width="23.5703125" style="1" customWidth="1"/>
    <col min="6917" max="6917" width="9.7109375" style="1" customWidth="1"/>
    <col min="6918" max="6918" width="0" style="1" hidden="1" customWidth="1"/>
    <col min="6919" max="6919" width="4.7109375" style="1" customWidth="1"/>
    <col min="6920" max="6920" width="14.42578125" style="1" customWidth="1"/>
    <col min="6921" max="6921" width="11.140625" style="1" customWidth="1"/>
    <col min="6922" max="6922" width="10.28515625" style="1" customWidth="1"/>
    <col min="6923" max="6923" width="13" style="1" customWidth="1"/>
    <col min="6924" max="6924" width="8.28515625" style="1" customWidth="1"/>
    <col min="6925" max="7169" width="10" style="1"/>
    <col min="7170" max="7170" width="2.5703125" style="1" customWidth="1"/>
    <col min="7171" max="7171" width="7.140625" style="1" customWidth="1"/>
    <col min="7172" max="7172" width="23.5703125" style="1" customWidth="1"/>
    <col min="7173" max="7173" width="9.7109375" style="1" customWidth="1"/>
    <col min="7174" max="7174" width="0" style="1" hidden="1" customWidth="1"/>
    <col min="7175" max="7175" width="4.7109375" style="1" customWidth="1"/>
    <col min="7176" max="7176" width="14.42578125" style="1" customWidth="1"/>
    <col min="7177" max="7177" width="11.140625" style="1" customWidth="1"/>
    <col min="7178" max="7178" width="10.28515625" style="1" customWidth="1"/>
    <col min="7179" max="7179" width="13" style="1" customWidth="1"/>
    <col min="7180" max="7180" width="8.28515625" style="1" customWidth="1"/>
    <col min="7181" max="7425" width="10" style="1"/>
    <col min="7426" max="7426" width="2.5703125" style="1" customWidth="1"/>
    <col min="7427" max="7427" width="7.140625" style="1" customWidth="1"/>
    <col min="7428" max="7428" width="23.5703125" style="1" customWidth="1"/>
    <col min="7429" max="7429" width="9.7109375" style="1" customWidth="1"/>
    <col min="7430" max="7430" width="0" style="1" hidden="1" customWidth="1"/>
    <col min="7431" max="7431" width="4.7109375" style="1" customWidth="1"/>
    <col min="7432" max="7432" width="14.42578125" style="1" customWidth="1"/>
    <col min="7433" max="7433" width="11.140625" style="1" customWidth="1"/>
    <col min="7434" max="7434" width="10.28515625" style="1" customWidth="1"/>
    <col min="7435" max="7435" width="13" style="1" customWidth="1"/>
    <col min="7436" max="7436" width="8.28515625" style="1" customWidth="1"/>
    <col min="7437" max="7681" width="10" style="1"/>
    <col min="7682" max="7682" width="2.5703125" style="1" customWidth="1"/>
    <col min="7683" max="7683" width="7.140625" style="1" customWidth="1"/>
    <col min="7684" max="7684" width="23.5703125" style="1" customWidth="1"/>
    <col min="7685" max="7685" width="9.7109375" style="1" customWidth="1"/>
    <col min="7686" max="7686" width="0" style="1" hidden="1" customWidth="1"/>
    <col min="7687" max="7687" width="4.7109375" style="1" customWidth="1"/>
    <col min="7688" max="7688" width="14.42578125" style="1" customWidth="1"/>
    <col min="7689" max="7689" width="11.140625" style="1" customWidth="1"/>
    <col min="7690" max="7690" width="10.28515625" style="1" customWidth="1"/>
    <col min="7691" max="7691" width="13" style="1" customWidth="1"/>
    <col min="7692" max="7692" width="8.28515625" style="1" customWidth="1"/>
    <col min="7693" max="7937" width="10" style="1"/>
    <col min="7938" max="7938" width="2.5703125" style="1" customWidth="1"/>
    <col min="7939" max="7939" width="7.140625" style="1" customWidth="1"/>
    <col min="7940" max="7940" width="23.5703125" style="1" customWidth="1"/>
    <col min="7941" max="7941" width="9.7109375" style="1" customWidth="1"/>
    <col min="7942" max="7942" width="0" style="1" hidden="1" customWidth="1"/>
    <col min="7943" max="7943" width="4.7109375" style="1" customWidth="1"/>
    <col min="7944" max="7944" width="14.42578125" style="1" customWidth="1"/>
    <col min="7945" max="7945" width="11.140625" style="1" customWidth="1"/>
    <col min="7946" max="7946" width="10.28515625" style="1" customWidth="1"/>
    <col min="7947" max="7947" width="13" style="1" customWidth="1"/>
    <col min="7948" max="7948" width="8.28515625" style="1" customWidth="1"/>
    <col min="7949" max="8193" width="10" style="1"/>
    <col min="8194" max="8194" width="2.5703125" style="1" customWidth="1"/>
    <col min="8195" max="8195" width="7.140625" style="1" customWidth="1"/>
    <col min="8196" max="8196" width="23.5703125" style="1" customWidth="1"/>
    <col min="8197" max="8197" width="9.7109375" style="1" customWidth="1"/>
    <col min="8198" max="8198" width="0" style="1" hidden="1" customWidth="1"/>
    <col min="8199" max="8199" width="4.7109375" style="1" customWidth="1"/>
    <col min="8200" max="8200" width="14.42578125" style="1" customWidth="1"/>
    <col min="8201" max="8201" width="11.140625" style="1" customWidth="1"/>
    <col min="8202" max="8202" width="10.28515625" style="1" customWidth="1"/>
    <col min="8203" max="8203" width="13" style="1" customWidth="1"/>
    <col min="8204" max="8204" width="8.28515625" style="1" customWidth="1"/>
    <col min="8205" max="8449" width="10" style="1"/>
    <col min="8450" max="8450" width="2.5703125" style="1" customWidth="1"/>
    <col min="8451" max="8451" width="7.140625" style="1" customWidth="1"/>
    <col min="8452" max="8452" width="23.5703125" style="1" customWidth="1"/>
    <col min="8453" max="8453" width="9.7109375" style="1" customWidth="1"/>
    <col min="8454" max="8454" width="0" style="1" hidden="1" customWidth="1"/>
    <col min="8455" max="8455" width="4.7109375" style="1" customWidth="1"/>
    <col min="8456" max="8456" width="14.42578125" style="1" customWidth="1"/>
    <col min="8457" max="8457" width="11.140625" style="1" customWidth="1"/>
    <col min="8458" max="8458" width="10.28515625" style="1" customWidth="1"/>
    <col min="8459" max="8459" width="13" style="1" customWidth="1"/>
    <col min="8460" max="8460" width="8.28515625" style="1" customWidth="1"/>
    <col min="8461" max="8705" width="10" style="1"/>
    <col min="8706" max="8706" width="2.5703125" style="1" customWidth="1"/>
    <col min="8707" max="8707" width="7.140625" style="1" customWidth="1"/>
    <col min="8708" max="8708" width="23.5703125" style="1" customWidth="1"/>
    <col min="8709" max="8709" width="9.7109375" style="1" customWidth="1"/>
    <col min="8710" max="8710" width="0" style="1" hidden="1" customWidth="1"/>
    <col min="8711" max="8711" width="4.7109375" style="1" customWidth="1"/>
    <col min="8712" max="8712" width="14.42578125" style="1" customWidth="1"/>
    <col min="8713" max="8713" width="11.140625" style="1" customWidth="1"/>
    <col min="8714" max="8714" width="10.28515625" style="1" customWidth="1"/>
    <col min="8715" max="8715" width="13" style="1" customWidth="1"/>
    <col min="8716" max="8716" width="8.28515625" style="1" customWidth="1"/>
    <col min="8717" max="8961" width="10" style="1"/>
    <col min="8962" max="8962" width="2.5703125" style="1" customWidth="1"/>
    <col min="8963" max="8963" width="7.140625" style="1" customWidth="1"/>
    <col min="8964" max="8964" width="23.5703125" style="1" customWidth="1"/>
    <col min="8965" max="8965" width="9.7109375" style="1" customWidth="1"/>
    <col min="8966" max="8966" width="0" style="1" hidden="1" customWidth="1"/>
    <col min="8967" max="8967" width="4.7109375" style="1" customWidth="1"/>
    <col min="8968" max="8968" width="14.42578125" style="1" customWidth="1"/>
    <col min="8969" max="8969" width="11.140625" style="1" customWidth="1"/>
    <col min="8970" max="8970" width="10.28515625" style="1" customWidth="1"/>
    <col min="8971" max="8971" width="13" style="1" customWidth="1"/>
    <col min="8972" max="8972" width="8.28515625" style="1" customWidth="1"/>
    <col min="8973" max="9217" width="10" style="1"/>
    <col min="9218" max="9218" width="2.5703125" style="1" customWidth="1"/>
    <col min="9219" max="9219" width="7.140625" style="1" customWidth="1"/>
    <col min="9220" max="9220" width="23.5703125" style="1" customWidth="1"/>
    <col min="9221" max="9221" width="9.7109375" style="1" customWidth="1"/>
    <col min="9222" max="9222" width="0" style="1" hidden="1" customWidth="1"/>
    <col min="9223" max="9223" width="4.7109375" style="1" customWidth="1"/>
    <col min="9224" max="9224" width="14.42578125" style="1" customWidth="1"/>
    <col min="9225" max="9225" width="11.140625" style="1" customWidth="1"/>
    <col min="9226" max="9226" width="10.28515625" style="1" customWidth="1"/>
    <col min="9227" max="9227" width="13" style="1" customWidth="1"/>
    <col min="9228" max="9228" width="8.28515625" style="1" customWidth="1"/>
    <col min="9229" max="9473" width="10" style="1"/>
    <col min="9474" max="9474" width="2.5703125" style="1" customWidth="1"/>
    <col min="9475" max="9475" width="7.140625" style="1" customWidth="1"/>
    <col min="9476" max="9476" width="23.5703125" style="1" customWidth="1"/>
    <col min="9477" max="9477" width="9.7109375" style="1" customWidth="1"/>
    <col min="9478" max="9478" width="0" style="1" hidden="1" customWidth="1"/>
    <col min="9479" max="9479" width="4.7109375" style="1" customWidth="1"/>
    <col min="9480" max="9480" width="14.42578125" style="1" customWidth="1"/>
    <col min="9481" max="9481" width="11.140625" style="1" customWidth="1"/>
    <col min="9482" max="9482" width="10.28515625" style="1" customWidth="1"/>
    <col min="9483" max="9483" width="13" style="1" customWidth="1"/>
    <col min="9484" max="9484" width="8.28515625" style="1" customWidth="1"/>
    <col min="9485" max="9729" width="10" style="1"/>
    <col min="9730" max="9730" width="2.5703125" style="1" customWidth="1"/>
    <col min="9731" max="9731" width="7.140625" style="1" customWidth="1"/>
    <col min="9732" max="9732" width="23.5703125" style="1" customWidth="1"/>
    <col min="9733" max="9733" width="9.7109375" style="1" customWidth="1"/>
    <col min="9734" max="9734" width="0" style="1" hidden="1" customWidth="1"/>
    <col min="9735" max="9735" width="4.7109375" style="1" customWidth="1"/>
    <col min="9736" max="9736" width="14.42578125" style="1" customWidth="1"/>
    <col min="9737" max="9737" width="11.140625" style="1" customWidth="1"/>
    <col min="9738" max="9738" width="10.28515625" style="1" customWidth="1"/>
    <col min="9739" max="9739" width="13" style="1" customWidth="1"/>
    <col min="9740" max="9740" width="8.28515625" style="1" customWidth="1"/>
    <col min="9741" max="9985" width="10" style="1"/>
    <col min="9986" max="9986" width="2.5703125" style="1" customWidth="1"/>
    <col min="9987" max="9987" width="7.140625" style="1" customWidth="1"/>
    <col min="9988" max="9988" width="23.5703125" style="1" customWidth="1"/>
    <col min="9989" max="9989" width="9.7109375" style="1" customWidth="1"/>
    <col min="9990" max="9990" width="0" style="1" hidden="1" customWidth="1"/>
    <col min="9991" max="9991" width="4.7109375" style="1" customWidth="1"/>
    <col min="9992" max="9992" width="14.42578125" style="1" customWidth="1"/>
    <col min="9993" max="9993" width="11.140625" style="1" customWidth="1"/>
    <col min="9994" max="9994" width="10.28515625" style="1" customWidth="1"/>
    <col min="9995" max="9995" width="13" style="1" customWidth="1"/>
    <col min="9996" max="9996" width="8.28515625" style="1" customWidth="1"/>
    <col min="9997" max="10241" width="10" style="1"/>
    <col min="10242" max="10242" width="2.5703125" style="1" customWidth="1"/>
    <col min="10243" max="10243" width="7.140625" style="1" customWidth="1"/>
    <col min="10244" max="10244" width="23.5703125" style="1" customWidth="1"/>
    <col min="10245" max="10245" width="9.7109375" style="1" customWidth="1"/>
    <col min="10246" max="10246" width="0" style="1" hidden="1" customWidth="1"/>
    <col min="10247" max="10247" width="4.7109375" style="1" customWidth="1"/>
    <col min="10248" max="10248" width="14.42578125" style="1" customWidth="1"/>
    <col min="10249" max="10249" width="11.140625" style="1" customWidth="1"/>
    <col min="10250" max="10250" width="10.28515625" style="1" customWidth="1"/>
    <col min="10251" max="10251" width="13" style="1" customWidth="1"/>
    <col min="10252" max="10252" width="8.28515625" style="1" customWidth="1"/>
    <col min="10253" max="10497" width="10" style="1"/>
    <col min="10498" max="10498" width="2.5703125" style="1" customWidth="1"/>
    <col min="10499" max="10499" width="7.140625" style="1" customWidth="1"/>
    <col min="10500" max="10500" width="23.5703125" style="1" customWidth="1"/>
    <col min="10501" max="10501" width="9.7109375" style="1" customWidth="1"/>
    <col min="10502" max="10502" width="0" style="1" hidden="1" customWidth="1"/>
    <col min="10503" max="10503" width="4.7109375" style="1" customWidth="1"/>
    <col min="10504" max="10504" width="14.42578125" style="1" customWidth="1"/>
    <col min="10505" max="10505" width="11.140625" style="1" customWidth="1"/>
    <col min="10506" max="10506" width="10.28515625" style="1" customWidth="1"/>
    <col min="10507" max="10507" width="13" style="1" customWidth="1"/>
    <col min="10508" max="10508" width="8.28515625" style="1" customWidth="1"/>
    <col min="10509" max="10753" width="10" style="1"/>
    <col min="10754" max="10754" width="2.5703125" style="1" customWidth="1"/>
    <col min="10755" max="10755" width="7.140625" style="1" customWidth="1"/>
    <col min="10756" max="10756" width="23.5703125" style="1" customWidth="1"/>
    <col min="10757" max="10757" width="9.7109375" style="1" customWidth="1"/>
    <col min="10758" max="10758" width="0" style="1" hidden="1" customWidth="1"/>
    <col min="10759" max="10759" width="4.7109375" style="1" customWidth="1"/>
    <col min="10760" max="10760" width="14.42578125" style="1" customWidth="1"/>
    <col min="10761" max="10761" width="11.140625" style="1" customWidth="1"/>
    <col min="10762" max="10762" width="10.28515625" style="1" customWidth="1"/>
    <col min="10763" max="10763" width="13" style="1" customWidth="1"/>
    <col min="10764" max="10764" width="8.28515625" style="1" customWidth="1"/>
    <col min="10765" max="11009" width="10" style="1"/>
    <col min="11010" max="11010" width="2.5703125" style="1" customWidth="1"/>
    <col min="11011" max="11011" width="7.140625" style="1" customWidth="1"/>
    <col min="11012" max="11012" width="23.5703125" style="1" customWidth="1"/>
    <col min="11013" max="11013" width="9.7109375" style="1" customWidth="1"/>
    <col min="11014" max="11014" width="0" style="1" hidden="1" customWidth="1"/>
    <col min="11015" max="11015" width="4.7109375" style="1" customWidth="1"/>
    <col min="11016" max="11016" width="14.42578125" style="1" customWidth="1"/>
    <col min="11017" max="11017" width="11.140625" style="1" customWidth="1"/>
    <col min="11018" max="11018" width="10.28515625" style="1" customWidth="1"/>
    <col min="11019" max="11019" width="13" style="1" customWidth="1"/>
    <col min="11020" max="11020" width="8.28515625" style="1" customWidth="1"/>
    <col min="11021" max="11265" width="10" style="1"/>
    <col min="11266" max="11266" width="2.5703125" style="1" customWidth="1"/>
    <col min="11267" max="11267" width="7.140625" style="1" customWidth="1"/>
    <col min="11268" max="11268" width="23.5703125" style="1" customWidth="1"/>
    <col min="11269" max="11269" width="9.7109375" style="1" customWidth="1"/>
    <col min="11270" max="11270" width="0" style="1" hidden="1" customWidth="1"/>
    <col min="11271" max="11271" width="4.7109375" style="1" customWidth="1"/>
    <col min="11272" max="11272" width="14.42578125" style="1" customWidth="1"/>
    <col min="11273" max="11273" width="11.140625" style="1" customWidth="1"/>
    <col min="11274" max="11274" width="10.28515625" style="1" customWidth="1"/>
    <col min="11275" max="11275" width="13" style="1" customWidth="1"/>
    <col min="11276" max="11276" width="8.28515625" style="1" customWidth="1"/>
    <col min="11277" max="11521" width="10" style="1"/>
    <col min="11522" max="11522" width="2.5703125" style="1" customWidth="1"/>
    <col min="11523" max="11523" width="7.140625" style="1" customWidth="1"/>
    <col min="11524" max="11524" width="23.5703125" style="1" customWidth="1"/>
    <col min="11525" max="11525" width="9.7109375" style="1" customWidth="1"/>
    <col min="11526" max="11526" width="0" style="1" hidden="1" customWidth="1"/>
    <col min="11527" max="11527" width="4.7109375" style="1" customWidth="1"/>
    <col min="11528" max="11528" width="14.42578125" style="1" customWidth="1"/>
    <col min="11529" max="11529" width="11.140625" style="1" customWidth="1"/>
    <col min="11530" max="11530" width="10.28515625" style="1" customWidth="1"/>
    <col min="11531" max="11531" width="13" style="1" customWidth="1"/>
    <col min="11532" max="11532" width="8.28515625" style="1" customWidth="1"/>
    <col min="11533" max="11777" width="10" style="1"/>
    <col min="11778" max="11778" width="2.5703125" style="1" customWidth="1"/>
    <col min="11779" max="11779" width="7.140625" style="1" customWidth="1"/>
    <col min="11780" max="11780" width="23.5703125" style="1" customWidth="1"/>
    <col min="11781" max="11781" width="9.7109375" style="1" customWidth="1"/>
    <col min="11782" max="11782" width="0" style="1" hidden="1" customWidth="1"/>
    <col min="11783" max="11783" width="4.7109375" style="1" customWidth="1"/>
    <col min="11784" max="11784" width="14.42578125" style="1" customWidth="1"/>
    <col min="11785" max="11785" width="11.140625" style="1" customWidth="1"/>
    <col min="11786" max="11786" width="10.28515625" style="1" customWidth="1"/>
    <col min="11787" max="11787" width="13" style="1" customWidth="1"/>
    <col min="11788" max="11788" width="8.28515625" style="1" customWidth="1"/>
    <col min="11789" max="12033" width="10" style="1"/>
    <col min="12034" max="12034" width="2.5703125" style="1" customWidth="1"/>
    <col min="12035" max="12035" width="7.140625" style="1" customWidth="1"/>
    <col min="12036" max="12036" width="23.5703125" style="1" customWidth="1"/>
    <col min="12037" max="12037" width="9.7109375" style="1" customWidth="1"/>
    <col min="12038" max="12038" width="0" style="1" hidden="1" customWidth="1"/>
    <col min="12039" max="12039" width="4.7109375" style="1" customWidth="1"/>
    <col min="12040" max="12040" width="14.42578125" style="1" customWidth="1"/>
    <col min="12041" max="12041" width="11.140625" style="1" customWidth="1"/>
    <col min="12042" max="12042" width="10.28515625" style="1" customWidth="1"/>
    <col min="12043" max="12043" width="13" style="1" customWidth="1"/>
    <col min="12044" max="12044" width="8.28515625" style="1" customWidth="1"/>
    <col min="12045" max="12289" width="10" style="1"/>
    <col min="12290" max="12290" width="2.5703125" style="1" customWidth="1"/>
    <col min="12291" max="12291" width="7.140625" style="1" customWidth="1"/>
    <col min="12292" max="12292" width="23.5703125" style="1" customWidth="1"/>
    <col min="12293" max="12293" width="9.7109375" style="1" customWidth="1"/>
    <col min="12294" max="12294" width="0" style="1" hidden="1" customWidth="1"/>
    <col min="12295" max="12295" width="4.7109375" style="1" customWidth="1"/>
    <col min="12296" max="12296" width="14.42578125" style="1" customWidth="1"/>
    <col min="12297" max="12297" width="11.140625" style="1" customWidth="1"/>
    <col min="12298" max="12298" width="10.28515625" style="1" customWidth="1"/>
    <col min="12299" max="12299" width="13" style="1" customWidth="1"/>
    <col min="12300" max="12300" width="8.28515625" style="1" customWidth="1"/>
    <col min="12301" max="12545" width="10" style="1"/>
    <col min="12546" max="12546" width="2.5703125" style="1" customWidth="1"/>
    <col min="12547" max="12547" width="7.140625" style="1" customWidth="1"/>
    <col min="12548" max="12548" width="23.5703125" style="1" customWidth="1"/>
    <col min="12549" max="12549" width="9.7109375" style="1" customWidth="1"/>
    <col min="12550" max="12550" width="0" style="1" hidden="1" customWidth="1"/>
    <col min="12551" max="12551" width="4.7109375" style="1" customWidth="1"/>
    <col min="12552" max="12552" width="14.42578125" style="1" customWidth="1"/>
    <col min="12553" max="12553" width="11.140625" style="1" customWidth="1"/>
    <col min="12554" max="12554" width="10.28515625" style="1" customWidth="1"/>
    <col min="12555" max="12555" width="13" style="1" customWidth="1"/>
    <col min="12556" max="12556" width="8.28515625" style="1" customWidth="1"/>
    <col min="12557" max="12801" width="10" style="1"/>
    <col min="12802" max="12802" width="2.5703125" style="1" customWidth="1"/>
    <col min="12803" max="12803" width="7.140625" style="1" customWidth="1"/>
    <col min="12804" max="12804" width="23.5703125" style="1" customWidth="1"/>
    <col min="12805" max="12805" width="9.7109375" style="1" customWidth="1"/>
    <col min="12806" max="12806" width="0" style="1" hidden="1" customWidth="1"/>
    <col min="12807" max="12807" width="4.7109375" style="1" customWidth="1"/>
    <col min="12808" max="12808" width="14.42578125" style="1" customWidth="1"/>
    <col min="12809" max="12809" width="11.140625" style="1" customWidth="1"/>
    <col min="12810" max="12810" width="10.28515625" style="1" customWidth="1"/>
    <col min="12811" max="12811" width="13" style="1" customWidth="1"/>
    <col min="12812" max="12812" width="8.28515625" style="1" customWidth="1"/>
    <col min="12813" max="13057" width="10" style="1"/>
    <col min="13058" max="13058" width="2.5703125" style="1" customWidth="1"/>
    <col min="13059" max="13059" width="7.140625" style="1" customWidth="1"/>
    <col min="13060" max="13060" width="23.5703125" style="1" customWidth="1"/>
    <col min="13061" max="13061" width="9.7109375" style="1" customWidth="1"/>
    <col min="13062" max="13062" width="0" style="1" hidden="1" customWidth="1"/>
    <col min="13063" max="13063" width="4.7109375" style="1" customWidth="1"/>
    <col min="13064" max="13064" width="14.42578125" style="1" customWidth="1"/>
    <col min="13065" max="13065" width="11.140625" style="1" customWidth="1"/>
    <col min="13066" max="13066" width="10.28515625" style="1" customWidth="1"/>
    <col min="13067" max="13067" width="13" style="1" customWidth="1"/>
    <col min="13068" max="13068" width="8.28515625" style="1" customWidth="1"/>
    <col min="13069" max="13313" width="10" style="1"/>
    <col min="13314" max="13314" width="2.5703125" style="1" customWidth="1"/>
    <col min="13315" max="13315" width="7.140625" style="1" customWidth="1"/>
    <col min="13316" max="13316" width="23.5703125" style="1" customWidth="1"/>
    <col min="13317" max="13317" width="9.7109375" style="1" customWidth="1"/>
    <col min="13318" max="13318" width="0" style="1" hidden="1" customWidth="1"/>
    <col min="13319" max="13319" width="4.7109375" style="1" customWidth="1"/>
    <col min="13320" max="13320" width="14.42578125" style="1" customWidth="1"/>
    <col min="13321" max="13321" width="11.140625" style="1" customWidth="1"/>
    <col min="13322" max="13322" width="10.28515625" style="1" customWidth="1"/>
    <col min="13323" max="13323" width="13" style="1" customWidth="1"/>
    <col min="13324" max="13324" width="8.28515625" style="1" customWidth="1"/>
    <col min="13325" max="13569" width="10" style="1"/>
    <col min="13570" max="13570" width="2.5703125" style="1" customWidth="1"/>
    <col min="13571" max="13571" width="7.140625" style="1" customWidth="1"/>
    <col min="13572" max="13572" width="23.5703125" style="1" customWidth="1"/>
    <col min="13573" max="13573" width="9.7109375" style="1" customWidth="1"/>
    <col min="13574" max="13574" width="0" style="1" hidden="1" customWidth="1"/>
    <col min="13575" max="13575" width="4.7109375" style="1" customWidth="1"/>
    <col min="13576" max="13576" width="14.42578125" style="1" customWidth="1"/>
    <col min="13577" max="13577" width="11.140625" style="1" customWidth="1"/>
    <col min="13578" max="13578" width="10.28515625" style="1" customWidth="1"/>
    <col min="13579" max="13579" width="13" style="1" customWidth="1"/>
    <col min="13580" max="13580" width="8.28515625" style="1" customWidth="1"/>
    <col min="13581" max="13825" width="10" style="1"/>
    <col min="13826" max="13826" width="2.5703125" style="1" customWidth="1"/>
    <col min="13827" max="13827" width="7.140625" style="1" customWidth="1"/>
    <col min="13828" max="13828" width="23.5703125" style="1" customWidth="1"/>
    <col min="13829" max="13829" width="9.7109375" style="1" customWidth="1"/>
    <col min="13830" max="13830" width="0" style="1" hidden="1" customWidth="1"/>
    <col min="13831" max="13831" width="4.7109375" style="1" customWidth="1"/>
    <col min="13832" max="13832" width="14.42578125" style="1" customWidth="1"/>
    <col min="13833" max="13833" width="11.140625" style="1" customWidth="1"/>
    <col min="13834" max="13834" width="10.28515625" style="1" customWidth="1"/>
    <col min="13835" max="13835" width="13" style="1" customWidth="1"/>
    <col min="13836" max="13836" width="8.28515625" style="1" customWidth="1"/>
    <col min="13837" max="14081" width="10" style="1"/>
    <col min="14082" max="14082" width="2.5703125" style="1" customWidth="1"/>
    <col min="14083" max="14083" width="7.140625" style="1" customWidth="1"/>
    <col min="14084" max="14084" width="23.5703125" style="1" customWidth="1"/>
    <col min="14085" max="14085" width="9.7109375" style="1" customWidth="1"/>
    <col min="14086" max="14086" width="0" style="1" hidden="1" customWidth="1"/>
    <col min="14087" max="14087" width="4.7109375" style="1" customWidth="1"/>
    <col min="14088" max="14088" width="14.42578125" style="1" customWidth="1"/>
    <col min="14089" max="14089" width="11.140625" style="1" customWidth="1"/>
    <col min="14090" max="14090" width="10.28515625" style="1" customWidth="1"/>
    <col min="14091" max="14091" width="13" style="1" customWidth="1"/>
    <col min="14092" max="14092" width="8.28515625" style="1" customWidth="1"/>
    <col min="14093" max="14337" width="10" style="1"/>
    <col min="14338" max="14338" width="2.5703125" style="1" customWidth="1"/>
    <col min="14339" max="14339" width="7.140625" style="1" customWidth="1"/>
    <col min="14340" max="14340" width="23.5703125" style="1" customWidth="1"/>
    <col min="14341" max="14341" width="9.7109375" style="1" customWidth="1"/>
    <col min="14342" max="14342" width="0" style="1" hidden="1" customWidth="1"/>
    <col min="14343" max="14343" width="4.7109375" style="1" customWidth="1"/>
    <col min="14344" max="14344" width="14.42578125" style="1" customWidth="1"/>
    <col min="14345" max="14345" width="11.140625" style="1" customWidth="1"/>
    <col min="14346" max="14346" width="10.28515625" style="1" customWidth="1"/>
    <col min="14347" max="14347" width="13" style="1" customWidth="1"/>
    <col min="14348" max="14348" width="8.28515625" style="1" customWidth="1"/>
    <col min="14349" max="14593" width="10" style="1"/>
    <col min="14594" max="14594" width="2.5703125" style="1" customWidth="1"/>
    <col min="14595" max="14595" width="7.140625" style="1" customWidth="1"/>
    <col min="14596" max="14596" width="23.5703125" style="1" customWidth="1"/>
    <col min="14597" max="14597" width="9.7109375" style="1" customWidth="1"/>
    <col min="14598" max="14598" width="0" style="1" hidden="1" customWidth="1"/>
    <col min="14599" max="14599" width="4.7109375" style="1" customWidth="1"/>
    <col min="14600" max="14600" width="14.42578125" style="1" customWidth="1"/>
    <col min="14601" max="14601" width="11.140625" style="1" customWidth="1"/>
    <col min="14602" max="14602" width="10.28515625" style="1" customWidth="1"/>
    <col min="14603" max="14603" width="13" style="1" customWidth="1"/>
    <col min="14604" max="14604" width="8.28515625" style="1" customWidth="1"/>
    <col min="14605" max="14849" width="10" style="1"/>
    <col min="14850" max="14850" width="2.5703125" style="1" customWidth="1"/>
    <col min="14851" max="14851" width="7.140625" style="1" customWidth="1"/>
    <col min="14852" max="14852" width="23.5703125" style="1" customWidth="1"/>
    <col min="14853" max="14853" width="9.7109375" style="1" customWidth="1"/>
    <col min="14854" max="14854" width="0" style="1" hidden="1" customWidth="1"/>
    <col min="14855" max="14855" width="4.7109375" style="1" customWidth="1"/>
    <col min="14856" max="14856" width="14.42578125" style="1" customWidth="1"/>
    <col min="14857" max="14857" width="11.140625" style="1" customWidth="1"/>
    <col min="14858" max="14858" width="10.28515625" style="1" customWidth="1"/>
    <col min="14859" max="14859" width="13" style="1" customWidth="1"/>
    <col min="14860" max="14860" width="8.28515625" style="1" customWidth="1"/>
    <col min="14861" max="15105" width="10" style="1"/>
    <col min="15106" max="15106" width="2.5703125" style="1" customWidth="1"/>
    <col min="15107" max="15107" width="7.140625" style="1" customWidth="1"/>
    <col min="15108" max="15108" width="23.5703125" style="1" customWidth="1"/>
    <col min="15109" max="15109" width="9.7109375" style="1" customWidth="1"/>
    <col min="15110" max="15110" width="0" style="1" hidden="1" customWidth="1"/>
    <col min="15111" max="15111" width="4.7109375" style="1" customWidth="1"/>
    <col min="15112" max="15112" width="14.42578125" style="1" customWidth="1"/>
    <col min="15113" max="15113" width="11.140625" style="1" customWidth="1"/>
    <col min="15114" max="15114" width="10.28515625" style="1" customWidth="1"/>
    <col min="15115" max="15115" width="13" style="1" customWidth="1"/>
    <col min="15116" max="15116" width="8.28515625" style="1" customWidth="1"/>
    <col min="15117" max="15361" width="10" style="1"/>
    <col min="15362" max="15362" width="2.5703125" style="1" customWidth="1"/>
    <col min="15363" max="15363" width="7.140625" style="1" customWidth="1"/>
    <col min="15364" max="15364" width="23.5703125" style="1" customWidth="1"/>
    <col min="15365" max="15365" width="9.7109375" style="1" customWidth="1"/>
    <col min="15366" max="15366" width="0" style="1" hidden="1" customWidth="1"/>
    <col min="15367" max="15367" width="4.7109375" style="1" customWidth="1"/>
    <col min="15368" max="15368" width="14.42578125" style="1" customWidth="1"/>
    <col min="15369" max="15369" width="11.140625" style="1" customWidth="1"/>
    <col min="15370" max="15370" width="10.28515625" style="1" customWidth="1"/>
    <col min="15371" max="15371" width="13" style="1" customWidth="1"/>
    <col min="15372" max="15372" width="8.28515625" style="1" customWidth="1"/>
    <col min="15373" max="15617" width="10" style="1"/>
    <col min="15618" max="15618" width="2.5703125" style="1" customWidth="1"/>
    <col min="15619" max="15619" width="7.140625" style="1" customWidth="1"/>
    <col min="15620" max="15620" width="23.5703125" style="1" customWidth="1"/>
    <col min="15621" max="15621" width="9.7109375" style="1" customWidth="1"/>
    <col min="15622" max="15622" width="0" style="1" hidden="1" customWidth="1"/>
    <col min="15623" max="15623" width="4.7109375" style="1" customWidth="1"/>
    <col min="15624" max="15624" width="14.42578125" style="1" customWidth="1"/>
    <col min="15625" max="15625" width="11.140625" style="1" customWidth="1"/>
    <col min="15626" max="15626" width="10.28515625" style="1" customWidth="1"/>
    <col min="15627" max="15627" width="13" style="1" customWidth="1"/>
    <col min="15628" max="15628" width="8.28515625" style="1" customWidth="1"/>
    <col min="15629" max="15873" width="10" style="1"/>
    <col min="15874" max="15874" width="2.5703125" style="1" customWidth="1"/>
    <col min="15875" max="15875" width="7.140625" style="1" customWidth="1"/>
    <col min="15876" max="15876" width="23.5703125" style="1" customWidth="1"/>
    <col min="15877" max="15877" width="9.7109375" style="1" customWidth="1"/>
    <col min="15878" max="15878" width="0" style="1" hidden="1" customWidth="1"/>
    <col min="15879" max="15879" width="4.7109375" style="1" customWidth="1"/>
    <col min="15880" max="15880" width="14.42578125" style="1" customWidth="1"/>
    <col min="15881" max="15881" width="11.140625" style="1" customWidth="1"/>
    <col min="15882" max="15882" width="10.28515625" style="1" customWidth="1"/>
    <col min="15883" max="15883" width="13" style="1" customWidth="1"/>
    <col min="15884" max="15884" width="8.28515625" style="1" customWidth="1"/>
    <col min="15885" max="16129" width="10" style="1"/>
    <col min="16130" max="16130" width="2.5703125" style="1" customWidth="1"/>
    <col min="16131" max="16131" width="7.140625" style="1" customWidth="1"/>
    <col min="16132" max="16132" width="23.5703125" style="1" customWidth="1"/>
    <col min="16133" max="16133" width="9.7109375" style="1" customWidth="1"/>
    <col min="16134" max="16134" width="0" style="1" hidden="1" customWidth="1"/>
    <col min="16135" max="16135" width="4.7109375" style="1" customWidth="1"/>
    <col min="16136" max="16136" width="14.42578125" style="1" customWidth="1"/>
    <col min="16137" max="16137" width="11.140625" style="1" customWidth="1"/>
    <col min="16138" max="16138" width="10.28515625" style="1" customWidth="1"/>
    <col min="16139" max="16139" width="13" style="1" customWidth="1"/>
    <col min="16140" max="16140" width="8.28515625" style="1" customWidth="1"/>
    <col min="16141" max="16384" width="10" style="1"/>
  </cols>
  <sheetData>
    <row r="1" spans="1:14" ht="12" customHeight="1" x14ac:dyDescent="0.2">
      <c r="B1" s="2" t="s">
        <v>0</v>
      </c>
      <c r="D1" s="3"/>
      <c r="E1" s="3"/>
      <c r="F1" s="3"/>
      <c r="G1" s="3"/>
      <c r="H1" s="237"/>
      <c r="I1" s="237"/>
      <c r="J1" s="237"/>
      <c r="K1" s="237" t="s">
        <v>65</v>
      </c>
      <c r="L1" s="4">
        <v>6.5</v>
      </c>
    </row>
    <row r="2" spans="1:14" ht="12" customHeight="1" x14ac:dyDescent="0.2">
      <c r="B2" s="2" t="s">
        <v>263</v>
      </c>
      <c r="D2" s="3"/>
      <c r="E2" s="3"/>
      <c r="F2" s="3"/>
      <c r="G2" s="3"/>
      <c r="H2" s="237"/>
      <c r="I2" s="237"/>
      <c r="J2" s="237"/>
      <c r="K2" s="237"/>
      <c r="L2" s="4"/>
    </row>
    <row r="3" spans="1:14" ht="12" customHeight="1" x14ac:dyDescent="0.2">
      <c r="B3" s="2" t="s">
        <v>264</v>
      </c>
      <c r="D3" s="3"/>
      <c r="E3" s="3"/>
      <c r="F3" s="3"/>
      <c r="G3" s="3"/>
      <c r="H3" s="237"/>
      <c r="I3" s="237"/>
      <c r="J3" s="237"/>
      <c r="K3" s="237"/>
      <c r="L3" s="4"/>
    </row>
    <row r="4" spans="1:14" ht="12" customHeight="1" x14ac:dyDescent="0.2">
      <c r="D4" s="3"/>
      <c r="E4" s="3"/>
      <c r="F4" s="3"/>
      <c r="G4" s="3"/>
      <c r="H4" s="237"/>
      <c r="I4" s="237"/>
      <c r="J4" s="237"/>
      <c r="K4" s="237"/>
      <c r="L4" s="4"/>
    </row>
    <row r="5" spans="1:14" ht="12" customHeight="1" x14ac:dyDescent="0.2">
      <c r="D5" s="3"/>
      <c r="E5" s="3"/>
      <c r="F5" s="3"/>
      <c r="G5" s="3"/>
      <c r="H5" s="237"/>
      <c r="I5" s="237"/>
      <c r="J5" s="237"/>
      <c r="K5" s="237"/>
      <c r="L5" s="4"/>
    </row>
    <row r="6" spans="1:14" ht="12" customHeight="1" x14ac:dyDescent="0.2">
      <c r="D6" s="3"/>
      <c r="E6" s="3"/>
      <c r="F6" s="3"/>
      <c r="G6" s="3" t="s">
        <v>1</v>
      </c>
      <c r="H6" s="237"/>
      <c r="I6" s="237"/>
      <c r="J6" s="237"/>
      <c r="K6" s="237" t="s">
        <v>266</v>
      </c>
      <c r="L6" s="4"/>
    </row>
    <row r="7" spans="1:14" ht="12" customHeight="1" x14ac:dyDescent="0.2">
      <c r="D7" s="5" t="s">
        <v>3</v>
      </c>
      <c r="E7" s="5"/>
      <c r="F7" s="5" t="s">
        <v>4</v>
      </c>
      <c r="G7" s="5" t="s">
        <v>5</v>
      </c>
      <c r="H7" s="238" t="s">
        <v>6</v>
      </c>
      <c r="I7" s="238" t="s">
        <v>6</v>
      </c>
      <c r="J7" s="238" t="s">
        <v>7</v>
      </c>
      <c r="K7" s="238" t="s">
        <v>8</v>
      </c>
      <c r="L7" s="6" t="s">
        <v>9</v>
      </c>
    </row>
    <row r="8" spans="1:14" ht="12" customHeight="1" x14ac:dyDescent="0.2">
      <c r="A8" s="7"/>
      <c r="B8" s="8" t="s">
        <v>10</v>
      </c>
      <c r="C8" s="7"/>
      <c r="D8" s="9"/>
      <c r="E8" s="9"/>
      <c r="F8" s="9"/>
      <c r="G8" s="9"/>
      <c r="H8" s="20"/>
      <c r="I8" s="20"/>
      <c r="J8" s="20"/>
      <c r="K8" s="58"/>
      <c r="L8" s="11"/>
    </row>
    <row r="9" spans="1:14" ht="12" customHeight="1" x14ac:dyDescent="0.2">
      <c r="A9" s="7"/>
      <c r="J9" s="22"/>
      <c r="K9" s="23"/>
      <c r="L9" s="11"/>
      <c r="M9" s="13"/>
      <c r="N9" s="14"/>
    </row>
    <row r="10" spans="1:14" ht="12" customHeight="1" x14ac:dyDescent="0.2">
      <c r="A10" s="7"/>
      <c r="B10" s="15" t="s">
        <v>11</v>
      </c>
      <c r="C10" s="7"/>
      <c r="D10" s="9" t="s">
        <v>12</v>
      </c>
      <c r="E10" s="9" t="str">
        <f t="shared" ref="E10:E47" si="0">D10&amp;H10</f>
        <v>403SPCAGE</v>
      </c>
      <c r="F10" s="9" t="s">
        <v>13</v>
      </c>
      <c r="G10" s="10">
        <f>SUMIF('Page 6.5.6 - 6.5.7'!$H$11:$H$134,'Page 6.5'!E10,'Page 6.5.6 - 6.5.7'!$K$11:$K$134)</f>
        <v>135760387.91800776</v>
      </c>
      <c r="H10" s="240" t="s">
        <v>14</v>
      </c>
      <c r="I10" s="240" t="s">
        <v>14</v>
      </c>
      <c r="J10" s="24">
        <v>0</v>
      </c>
      <c r="K10" s="23">
        <f>IF(J10="Situs",IF(H10="WA",G10,0),J10*G10)</f>
        <v>0</v>
      </c>
      <c r="L10" s="11"/>
      <c r="M10" s="17"/>
      <c r="N10" s="14"/>
    </row>
    <row r="11" spans="1:14" ht="12" customHeight="1" x14ac:dyDescent="0.2">
      <c r="A11" s="7"/>
      <c r="B11" s="15" t="s">
        <v>11</v>
      </c>
      <c r="C11" s="7"/>
      <c r="D11" s="9" t="s">
        <v>12</v>
      </c>
      <c r="E11" s="9" t="str">
        <f t="shared" si="0"/>
        <v>403SPCAGW</v>
      </c>
      <c r="F11" s="9" t="s">
        <v>13</v>
      </c>
      <c r="G11" s="10">
        <f>SUMIF('Page 6.5.6 - 6.5.7'!$H$11:$H$134,'Page 6.5'!E11,'Page 6.5.6 - 6.5.7'!$K$11:$K$134)</f>
        <v>-2476947.8318041554</v>
      </c>
      <c r="H11" s="240" t="s">
        <v>15</v>
      </c>
      <c r="I11" s="240" t="s">
        <v>15</v>
      </c>
      <c r="J11" s="24">
        <v>0.21577192756641544</v>
      </c>
      <c r="K11" s="23">
        <f t="shared" ref="K11:K51" si="1">IF(J11="Situs",IF(H11="WA",G11,0),J11*G11)</f>
        <v>-534455.80814983603</v>
      </c>
      <c r="L11" s="11"/>
      <c r="M11" s="17"/>
      <c r="N11" s="18"/>
    </row>
    <row r="12" spans="1:14" ht="12" customHeight="1" x14ac:dyDescent="0.2">
      <c r="A12" s="7"/>
      <c r="B12" s="15" t="s">
        <v>11</v>
      </c>
      <c r="C12" s="7"/>
      <c r="D12" s="9" t="s">
        <v>12</v>
      </c>
      <c r="E12" s="9" t="str">
        <f t="shared" si="0"/>
        <v>403SPSG</v>
      </c>
      <c r="F12" s="9" t="s">
        <v>13</v>
      </c>
      <c r="G12" s="10">
        <f>SUMIF('Page 6.5.6 - 6.5.7'!$H$11:$H$134,'Page 6.5'!E12,'Page 6.5.6 - 6.5.7'!$K$11:$K$134)</f>
        <v>1998573.6908280007</v>
      </c>
      <c r="H12" s="240" t="s">
        <v>16</v>
      </c>
      <c r="I12" s="240" t="s">
        <v>16</v>
      </c>
      <c r="J12" s="24">
        <v>7.8111041399714837E-2</v>
      </c>
      <c r="K12" s="23">
        <f t="shared" si="1"/>
        <v>156110.67230464684</v>
      </c>
      <c r="L12" s="11"/>
      <c r="M12" s="17"/>
      <c r="N12" s="18"/>
    </row>
    <row r="13" spans="1:14" ht="12" customHeight="1" x14ac:dyDescent="0.2">
      <c r="A13" s="7"/>
      <c r="B13" s="15" t="s">
        <v>11</v>
      </c>
      <c r="C13" s="7"/>
      <c r="D13" s="9" t="s">
        <v>12</v>
      </c>
      <c r="E13" s="9" t="str">
        <f t="shared" si="0"/>
        <v>403SPSG</v>
      </c>
      <c r="F13" s="9" t="s">
        <v>13</v>
      </c>
      <c r="G13" s="10">
        <f>SUM('Page 6.5.6 - 6.5.7'!K14:K15)</f>
        <v>3885134.4021414248</v>
      </c>
      <c r="H13" s="240" t="s">
        <v>16</v>
      </c>
      <c r="I13" s="240" t="s">
        <v>16</v>
      </c>
      <c r="J13" s="24">
        <v>7.8111041399714837E-2</v>
      </c>
      <c r="K13" s="23">
        <f t="shared" si="1"/>
        <v>303471.89412912517</v>
      </c>
      <c r="L13" s="11"/>
      <c r="M13" s="17"/>
      <c r="N13" s="18"/>
    </row>
    <row r="14" spans="1:14" ht="12" customHeight="1" x14ac:dyDescent="0.2">
      <c r="A14" s="7"/>
      <c r="B14" s="15" t="s">
        <v>11</v>
      </c>
      <c r="C14" s="7"/>
      <c r="D14" s="9" t="s">
        <v>12</v>
      </c>
      <c r="E14" s="9" t="str">
        <f t="shared" si="0"/>
        <v>403SPJBG</v>
      </c>
      <c r="F14" s="9" t="s">
        <v>13</v>
      </c>
      <c r="G14" s="10">
        <f>SUMIF('Page 6.5.6 - 6.5.7'!$H$11:$H$134,'Page 6.5'!E14,'Page 6.5.6 - 6.5.7'!$K$11:$K$134)</f>
        <v>-39929475.802629471</v>
      </c>
      <c r="H14" s="240" t="s">
        <v>18</v>
      </c>
      <c r="I14" s="240" t="s">
        <v>18</v>
      </c>
      <c r="J14" s="24">
        <v>0.21577192756641544</v>
      </c>
      <c r="K14" s="23">
        <f t="shared" si="1"/>
        <v>-8615659.9606499039</v>
      </c>
      <c r="L14" s="11"/>
      <c r="M14" s="17"/>
      <c r="N14" s="18"/>
    </row>
    <row r="15" spans="1:14" ht="12" customHeight="1" x14ac:dyDescent="0.2">
      <c r="A15" s="7"/>
      <c r="B15" s="15" t="s">
        <v>19</v>
      </c>
      <c r="C15" s="7"/>
      <c r="D15" s="9" t="s">
        <v>20</v>
      </c>
      <c r="E15" s="9" t="str">
        <f t="shared" si="0"/>
        <v>403HPSG</v>
      </c>
      <c r="F15" s="9" t="s">
        <v>13</v>
      </c>
      <c r="G15" s="10">
        <f>'Page 6.5.6 - 6.5.7'!K20</f>
        <v>-1783846.2354516732</v>
      </c>
      <c r="H15" s="240" t="s">
        <v>16</v>
      </c>
      <c r="I15" s="240" t="s">
        <v>16</v>
      </c>
      <c r="J15" s="24">
        <v>7.8111041399714837E-2</v>
      </c>
      <c r="K15" s="23">
        <f t="shared" si="1"/>
        <v>-139338.08714809112</v>
      </c>
      <c r="L15" s="11"/>
      <c r="M15" s="17"/>
      <c r="N15" s="18"/>
    </row>
    <row r="16" spans="1:14" ht="12" customHeight="1" x14ac:dyDescent="0.2">
      <c r="A16" s="7"/>
      <c r="B16" s="15" t="s">
        <v>19</v>
      </c>
      <c r="C16" s="7"/>
      <c r="D16" s="9" t="s">
        <v>20</v>
      </c>
      <c r="E16" s="9" t="str">
        <f t="shared" si="0"/>
        <v>403HPSG</v>
      </c>
      <c r="F16" s="9" t="s">
        <v>13</v>
      </c>
      <c r="G16" s="10">
        <f>SUM('Page 6.5.6 - 6.5.7'!K21:K22)</f>
        <v>4780771.3397156373</v>
      </c>
      <c r="H16" s="240" t="s">
        <v>16</v>
      </c>
      <c r="I16" s="240" t="s">
        <v>16</v>
      </c>
      <c r="J16" s="24">
        <v>7.8111041399714837E-2</v>
      </c>
      <c r="K16" s="23">
        <f t="shared" si="1"/>
        <v>373431.02803909831</v>
      </c>
      <c r="L16" s="11"/>
      <c r="M16" s="17"/>
      <c r="N16" s="14"/>
    </row>
    <row r="17" spans="1:19" ht="12" customHeight="1" x14ac:dyDescent="0.2">
      <c r="A17" s="7"/>
      <c r="B17" s="15" t="s">
        <v>21</v>
      </c>
      <c r="C17" s="7"/>
      <c r="D17" s="9" t="s">
        <v>22</v>
      </c>
      <c r="E17" s="9" t="str">
        <f>D17&amp;H17</f>
        <v>403OPCAGE</v>
      </c>
      <c r="F17" s="9" t="s">
        <v>13</v>
      </c>
      <c r="G17" s="10">
        <f>SUMIF('Page 6.5.6 - 6.5.7'!$H$11:$H$134,'Page 6.5'!E17,'Page 6.5.6 - 6.5.7'!$K$11:$K$134)</f>
        <v>8541509.3947346881</v>
      </c>
      <c r="H17" s="240" t="s">
        <v>14</v>
      </c>
      <c r="I17" s="240" t="s">
        <v>14</v>
      </c>
      <c r="J17" s="24">
        <v>0</v>
      </c>
      <c r="K17" s="23">
        <f t="shared" si="1"/>
        <v>0</v>
      </c>
      <c r="L17" s="9"/>
      <c r="M17" s="17"/>
      <c r="N17" s="14"/>
    </row>
    <row r="18" spans="1:19" ht="12" customHeight="1" x14ac:dyDescent="0.2">
      <c r="A18" s="7"/>
      <c r="B18" s="15" t="s">
        <v>21</v>
      </c>
      <c r="C18" s="7"/>
      <c r="D18" s="9" t="s">
        <v>22</v>
      </c>
      <c r="E18" s="9" t="str">
        <f t="shared" si="0"/>
        <v>403OPCAGW</v>
      </c>
      <c r="F18" s="9" t="s">
        <v>13</v>
      </c>
      <c r="G18" s="10">
        <f>SUMIF('Page 6.5.6 - 6.5.7'!$H$11:$H$134,'Page 6.5'!E18,'Page 6.5.6 - 6.5.7'!$K$11:$K$134)</f>
        <v>3385156.3360415678</v>
      </c>
      <c r="H18" s="240" t="s">
        <v>15</v>
      </c>
      <c r="I18" s="240" t="s">
        <v>15</v>
      </c>
      <c r="J18" s="24">
        <v>0.21577192756641544</v>
      </c>
      <c r="K18" s="23">
        <f t="shared" si="1"/>
        <v>730421.70774135343</v>
      </c>
      <c r="L18" s="9"/>
      <c r="M18" s="17"/>
      <c r="N18" s="14"/>
    </row>
    <row r="19" spans="1:19" ht="12" customHeight="1" x14ac:dyDescent="0.2">
      <c r="A19" s="7"/>
      <c r="B19" s="15" t="s">
        <v>23</v>
      </c>
      <c r="C19" s="7"/>
      <c r="D19" s="9" t="s">
        <v>22</v>
      </c>
      <c r="E19" s="9" t="str">
        <f t="shared" si="0"/>
        <v>403OPSG</v>
      </c>
      <c r="F19" s="9" t="s">
        <v>13</v>
      </c>
      <c r="G19" s="10">
        <f>'Page 6.5.6 - 6.5.7'!K28</f>
        <v>19830836.176657669</v>
      </c>
      <c r="H19" s="240" t="s">
        <v>16</v>
      </c>
      <c r="I19" s="240" t="s">
        <v>16</v>
      </c>
      <c r="J19" s="24">
        <v>7.8111041399714837E-2</v>
      </c>
      <c r="K19" s="23">
        <f t="shared" si="1"/>
        <v>1549007.2655858698</v>
      </c>
      <c r="L19" s="20"/>
      <c r="M19" s="17"/>
      <c r="N19" s="14"/>
    </row>
    <row r="20" spans="1:19" ht="12" customHeight="1" x14ac:dyDescent="0.2">
      <c r="A20" s="7"/>
      <c r="B20" s="15" t="s">
        <v>23</v>
      </c>
      <c r="C20" s="7"/>
      <c r="D20" s="9" t="s">
        <v>22</v>
      </c>
      <c r="E20" s="9" t="str">
        <f t="shared" si="0"/>
        <v>403OPSG</v>
      </c>
      <c r="F20" s="9" t="s">
        <v>13</v>
      </c>
      <c r="G20" s="10">
        <f>'Page 6.5.6 - 6.5.7'!K29</f>
        <v>11131675.920188468</v>
      </c>
      <c r="H20" s="240" t="s">
        <v>16</v>
      </c>
      <c r="I20" s="240" t="s">
        <v>16</v>
      </c>
      <c r="J20" s="24">
        <v>7.8111041399714837E-2</v>
      </c>
      <c r="K20" s="23">
        <f t="shared" si="1"/>
        <v>869506.79865005019</v>
      </c>
      <c r="L20" s="20"/>
      <c r="M20" s="17"/>
      <c r="N20" s="14"/>
    </row>
    <row r="21" spans="1:19" ht="12" customHeight="1" x14ac:dyDescent="0.2">
      <c r="A21" s="7"/>
      <c r="B21" s="15" t="s">
        <v>25</v>
      </c>
      <c r="C21" s="7"/>
      <c r="D21" s="9" t="s">
        <v>26</v>
      </c>
      <c r="E21" s="9" t="str">
        <f t="shared" si="0"/>
        <v>403TPCAGE</v>
      </c>
      <c r="F21" s="9" t="s">
        <v>13</v>
      </c>
      <c r="G21" s="10">
        <f>SUMIF('Page 6.5.6 - 6.5.7'!$H$11:$H$134,'Page 6.5'!E21,'Page 6.5.6 - 6.5.7'!$K$11:$K$134)</f>
        <v>8101101.8162147133</v>
      </c>
      <c r="H21" s="240" t="s">
        <v>14</v>
      </c>
      <c r="I21" s="240" t="s">
        <v>14</v>
      </c>
      <c r="J21" s="24">
        <v>0</v>
      </c>
      <c r="K21" s="23">
        <f t="shared" si="1"/>
        <v>0</v>
      </c>
      <c r="L21" s="20"/>
      <c r="M21" s="17"/>
      <c r="N21" s="14"/>
    </row>
    <row r="22" spans="1:19" ht="12" customHeight="1" x14ac:dyDescent="0.2">
      <c r="A22" s="7"/>
      <c r="B22" s="15" t="s">
        <v>25</v>
      </c>
      <c r="C22" s="7"/>
      <c r="D22" s="9" t="s">
        <v>26</v>
      </c>
      <c r="E22" s="9" t="str">
        <f t="shared" si="0"/>
        <v>403TPCAGW</v>
      </c>
      <c r="F22" s="9" t="s">
        <v>13</v>
      </c>
      <c r="G22" s="10">
        <f>SUMIF('Page 6.5.6 - 6.5.7'!$H$11:$H$134,'Page 6.5'!E22,'Page 6.5.6 - 6.5.7'!$K$11:$K$134)</f>
        <v>3413678.7355184979</v>
      </c>
      <c r="H22" s="240" t="s">
        <v>15</v>
      </c>
      <c r="I22" s="240" t="s">
        <v>15</v>
      </c>
      <c r="J22" s="24">
        <v>0.21577192756641544</v>
      </c>
      <c r="K22" s="23">
        <f t="shared" si="1"/>
        <v>736576.04085531004</v>
      </c>
      <c r="L22" s="20"/>
      <c r="M22" s="234"/>
      <c r="N22" s="349"/>
      <c r="O22" s="349"/>
      <c r="P22" s="349"/>
      <c r="Q22" s="349"/>
      <c r="R22" s="349"/>
      <c r="S22" s="349"/>
    </row>
    <row r="23" spans="1:19" ht="12" customHeight="1" x14ac:dyDescent="0.2">
      <c r="A23" s="7"/>
      <c r="B23" s="15" t="s">
        <v>25</v>
      </c>
      <c r="C23" s="7"/>
      <c r="D23" s="9" t="s">
        <v>26</v>
      </c>
      <c r="E23" s="9" t="str">
        <f t="shared" si="0"/>
        <v>403TPSG</v>
      </c>
      <c r="F23" s="9" t="s">
        <v>13</v>
      </c>
      <c r="G23" s="10">
        <f>SUMIF('Page 6.5.6 - 6.5.7'!$H$11:$H$134,'Page 6.5'!E23,'Page 6.5.6 - 6.5.7'!$K$11:$K$134)</f>
        <v>-7296.1022181262379</v>
      </c>
      <c r="H23" s="240" t="s">
        <v>16</v>
      </c>
      <c r="I23" s="240" t="s">
        <v>16</v>
      </c>
      <c r="J23" s="24">
        <v>7.8111041399714837E-2</v>
      </c>
      <c r="K23" s="23">
        <f t="shared" si="1"/>
        <v>-569.90614241660978</v>
      </c>
      <c r="L23" s="20"/>
      <c r="M23" s="234"/>
      <c r="N23" s="58"/>
      <c r="O23" s="58"/>
      <c r="P23" s="58"/>
      <c r="Q23" s="58"/>
      <c r="R23" s="58"/>
      <c r="S23" s="58"/>
    </row>
    <row r="24" spans="1:19" ht="12" customHeight="1" x14ac:dyDescent="0.2">
      <c r="A24" s="7"/>
      <c r="B24" s="15" t="s">
        <v>25</v>
      </c>
      <c r="C24" s="7"/>
      <c r="D24" s="9" t="s">
        <v>26</v>
      </c>
      <c r="E24" s="9" t="str">
        <f t="shared" si="0"/>
        <v>403TPJBG</v>
      </c>
      <c r="F24" s="9" t="s">
        <v>13</v>
      </c>
      <c r="G24" s="10">
        <f>SUMIF('Page 6.5.6 - 6.5.7'!$H$11:$H$134,'Page 6.5'!E24,'Page 6.5.6 - 6.5.7'!$K$11:$K$134)</f>
        <v>-172129.21251609293</v>
      </c>
      <c r="H24" s="240" t="s">
        <v>18</v>
      </c>
      <c r="I24" s="240" t="s">
        <v>18</v>
      </c>
      <c r="J24" s="24">
        <v>0.21577192756641544</v>
      </c>
      <c r="K24" s="23">
        <f t="shared" si="1"/>
        <v>-37140.651975086534</v>
      </c>
      <c r="L24" s="20"/>
      <c r="M24" s="234"/>
      <c r="N24" s="20"/>
      <c r="O24" s="20"/>
      <c r="P24" s="20"/>
      <c r="Q24" s="20"/>
      <c r="R24" s="20"/>
      <c r="S24" s="20"/>
    </row>
    <row r="25" spans="1:19" ht="12" customHeight="1" x14ac:dyDescent="0.2">
      <c r="A25" s="7"/>
      <c r="B25" s="15" t="s">
        <v>33</v>
      </c>
      <c r="C25" s="7"/>
      <c r="D25" s="9">
        <v>403360</v>
      </c>
      <c r="E25" s="9" t="str">
        <f t="shared" si="0"/>
        <v>403360WA</v>
      </c>
      <c r="F25" s="9" t="s">
        <v>13</v>
      </c>
      <c r="G25" s="10">
        <v>1257.4091299362049</v>
      </c>
      <c r="H25" s="22" t="s">
        <v>31</v>
      </c>
      <c r="I25" s="22" t="s">
        <v>31</v>
      </c>
      <c r="J25" s="24" t="s">
        <v>269</v>
      </c>
      <c r="K25" s="23">
        <f t="shared" si="1"/>
        <v>1257.4091299362049</v>
      </c>
      <c r="L25" s="20"/>
      <c r="M25" s="24"/>
      <c r="N25" s="235"/>
      <c r="O25" s="235"/>
      <c r="P25" s="235"/>
      <c r="Q25" s="235"/>
      <c r="R25" s="235"/>
      <c r="S25" s="235"/>
    </row>
    <row r="26" spans="1:19" ht="12" customHeight="1" x14ac:dyDescent="0.2">
      <c r="A26" s="7"/>
      <c r="B26" s="15" t="s">
        <v>33</v>
      </c>
      <c r="C26" s="7"/>
      <c r="D26" s="9">
        <v>403361</v>
      </c>
      <c r="E26" s="9" t="str">
        <f t="shared" si="0"/>
        <v>403361WA</v>
      </c>
      <c r="F26" s="9" t="s">
        <v>13</v>
      </c>
      <c r="G26" s="10">
        <v>2409.0189155026824</v>
      </c>
      <c r="H26" s="22" t="s">
        <v>31</v>
      </c>
      <c r="I26" s="22" t="s">
        <v>31</v>
      </c>
      <c r="J26" s="24" t="s">
        <v>269</v>
      </c>
      <c r="K26" s="23">
        <f t="shared" si="1"/>
        <v>2409.0189155026824</v>
      </c>
      <c r="L26" s="20"/>
      <c r="M26" s="24"/>
      <c r="N26" s="235"/>
      <c r="O26" s="235"/>
      <c r="P26" s="235"/>
      <c r="Q26" s="235"/>
      <c r="R26" s="235"/>
      <c r="S26" s="235"/>
    </row>
    <row r="27" spans="1:19" ht="12" customHeight="1" x14ac:dyDescent="0.2">
      <c r="A27" s="7"/>
      <c r="B27" s="15" t="s">
        <v>33</v>
      </c>
      <c r="C27" s="7"/>
      <c r="D27" s="9">
        <v>403362</v>
      </c>
      <c r="E27" s="9" t="str">
        <f t="shared" si="0"/>
        <v>403362WA</v>
      </c>
      <c r="F27" s="9" t="s">
        <v>13</v>
      </c>
      <c r="G27" s="10">
        <v>20226.739304991675</v>
      </c>
      <c r="H27" s="22" t="s">
        <v>31</v>
      </c>
      <c r="I27" s="22" t="s">
        <v>31</v>
      </c>
      <c r="J27" s="24" t="s">
        <v>269</v>
      </c>
      <c r="K27" s="23">
        <f t="shared" si="1"/>
        <v>20226.739304991675</v>
      </c>
      <c r="L27" s="234"/>
      <c r="M27" s="24"/>
      <c r="N27" s="235"/>
      <c r="O27" s="235"/>
      <c r="P27" s="235"/>
      <c r="Q27" s="235"/>
      <c r="R27" s="235"/>
      <c r="S27" s="235"/>
    </row>
    <row r="28" spans="1:19" ht="12" customHeight="1" x14ac:dyDescent="0.2">
      <c r="A28" s="7"/>
      <c r="B28" s="15" t="s">
        <v>33</v>
      </c>
      <c r="C28" s="7"/>
      <c r="D28" s="9">
        <v>403364</v>
      </c>
      <c r="E28" s="9" t="str">
        <f t="shared" si="0"/>
        <v>403364WA</v>
      </c>
      <c r="F28" s="9" t="s">
        <v>13</v>
      </c>
      <c r="G28" s="10">
        <v>24343.879915899452</v>
      </c>
      <c r="H28" s="22" t="s">
        <v>31</v>
      </c>
      <c r="I28" s="22" t="s">
        <v>31</v>
      </c>
      <c r="J28" s="24" t="s">
        <v>269</v>
      </c>
      <c r="K28" s="23">
        <f t="shared" si="1"/>
        <v>24343.879915899452</v>
      </c>
      <c r="L28" s="234"/>
      <c r="M28" s="24"/>
      <c r="N28" s="235"/>
      <c r="O28" s="235"/>
      <c r="P28" s="235"/>
      <c r="Q28" s="235"/>
      <c r="R28" s="235"/>
      <c r="S28" s="235"/>
    </row>
    <row r="29" spans="1:19" ht="12" customHeight="1" x14ac:dyDescent="0.2">
      <c r="A29" s="7"/>
      <c r="B29" s="15" t="s">
        <v>33</v>
      </c>
      <c r="C29" s="7"/>
      <c r="D29" s="9">
        <v>403365</v>
      </c>
      <c r="E29" s="9" t="str">
        <f t="shared" si="0"/>
        <v>403365WA</v>
      </c>
      <c r="F29" s="9" t="s">
        <v>13</v>
      </c>
      <c r="G29" s="10">
        <v>15486.660090092513</v>
      </c>
      <c r="H29" s="22" t="s">
        <v>31</v>
      </c>
      <c r="I29" s="22" t="s">
        <v>31</v>
      </c>
      <c r="J29" s="24" t="s">
        <v>269</v>
      </c>
      <c r="K29" s="23">
        <f t="shared" si="1"/>
        <v>15486.660090092513</v>
      </c>
      <c r="L29" s="234"/>
      <c r="M29" s="24"/>
      <c r="N29" s="235"/>
      <c r="O29" s="235"/>
      <c r="P29" s="235"/>
      <c r="Q29" s="235"/>
      <c r="R29" s="235"/>
      <c r="S29" s="235"/>
    </row>
    <row r="30" spans="1:19" ht="12" customHeight="1" x14ac:dyDescent="0.2">
      <c r="A30" s="7"/>
      <c r="B30" s="15" t="s">
        <v>33</v>
      </c>
      <c r="C30" s="7"/>
      <c r="D30" s="9">
        <v>403366</v>
      </c>
      <c r="E30" s="9" t="str">
        <f t="shared" si="0"/>
        <v>403366WA</v>
      </c>
      <c r="F30" s="9" t="s">
        <v>13</v>
      </c>
      <c r="G30" s="10">
        <v>7681.047858717011</v>
      </c>
      <c r="H30" s="22" t="s">
        <v>31</v>
      </c>
      <c r="I30" s="22" t="s">
        <v>31</v>
      </c>
      <c r="J30" s="24" t="s">
        <v>269</v>
      </c>
      <c r="K30" s="23">
        <f t="shared" si="1"/>
        <v>7681.047858717011</v>
      </c>
      <c r="L30" s="26"/>
      <c r="M30" s="24"/>
      <c r="N30" s="235"/>
      <c r="O30" s="235"/>
      <c r="P30" s="235"/>
      <c r="Q30" s="235"/>
      <c r="R30" s="235"/>
      <c r="S30" s="235"/>
    </row>
    <row r="31" spans="1:19" ht="12" customHeight="1" x14ac:dyDescent="0.2">
      <c r="A31" s="7"/>
      <c r="B31" s="15" t="s">
        <v>33</v>
      </c>
      <c r="C31" s="7"/>
      <c r="D31" s="9">
        <v>403367</v>
      </c>
      <c r="E31" s="9" t="str">
        <f t="shared" si="0"/>
        <v>403367WA</v>
      </c>
      <c r="F31" s="9" t="s">
        <v>13</v>
      </c>
      <c r="G31" s="10">
        <v>17932.369125964611</v>
      </c>
      <c r="H31" s="22" t="s">
        <v>31</v>
      </c>
      <c r="I31" s="22" t="s">
        <v>31</v>
      </c>
      <c r="J31" s="24" t="s">
        <v>269</v>
      </c>
      <c r="K31" s="23">
        <f t="shared" si="1"/>
        <v>17932.369125964611</v>
      </c>
      <c r="L31" s="26"/>
      <c r="M31" s="24"/>
      <c r="N31" s="235"/>
      <c r="O31" s="235"/>
      <c r="P31" s="235"/>
      <c r="Q31" s="235"/>
      <c r="R31" s="235"/>
      <c r="S31" s="235"/>
    </row>
    <row r="32" spans="1:19" ht="12" customHeight="1" x14ac:dyDescent="0.2">
      <c r="A32" s="7"/>
      <c r="B32" s="15" t="s">
        <v>33</v>
      </c>
      <c r="C32" s="7"/>
      <c r="D32" s="9">
        <v>403368</v>
      </c>
      <c r="E32" s="9" t="str">
        <f t="shared" si="0"/>
        <v>403368WA</v>
      </c>
      <c r="F32" s="9" t="s">
        <v>13</v>
      </c>
      <c r="G32" s="10">
        <v>27619.084820607637</v>
      </c>
      <c r="H32" s="22" t="s">
        <v>31</v>
      </c>
      <c r="I32" s="22" t="s">
        <v>31</v>
      </c>
      <c r="J32" s="24" t="s">
        <v>269</v>
      </c>
      <c r="K32" s="23">
        <f t="shared" si="1"/>
        <v>27619.084820607637</v>
      </c>
      <c r="L32" s="26"/>
      <c r="M32" s="24"/>
      <c r="N32" s="235"/>
      <c r="O32" s="235"/>
      <c r="P32" s="235"/>
      <c r="Q32" s="235"/>
      <c r="R32" s="235"/>
      <c r="S32" s="235"/>
    </row>
    <row r="33" spans="1:19" ht="12" customHeight="1" x14ac:dyDescent="0.2">
      <c r="A33" s="7"/>
      <c r="B33" s="15" t="s">
        <v>33</v>
      </c>
      <c r="C33" s="7"/>
      <c r="D33" s="9">
        <v>403369</v>
      </c>
      <c r="E33" s="9" t="str">
        <f t="shared" si="0"/>
        <v>403369WA</v>
      </c>
      <c r="F33" s="9" t="s">
        <v>13</v>
      </c>
      <c r="G33" s="10">
        <v>16538.623852379958</v>
      </c>
      <c r="H33" s="22" t="s">
        <v>31</v>
      </c>
      <c r="I33" s="22" t="s">
        <v>31</v>
      </c>
      <c r="J33" s="24" t="s">
        <v>269</v>
      </c>
      <c r="K33" s="23">
        <f t="shared" si="1"/>
        <v>16538.623852379958</v>
      </c>
      <c r="L33" s="26"/>
      <c r="M33" s="24"/>
      <c r="N33" s="235"/>
      <c r="O33" s="235"/>
      <c r="P33" s="235"/>
      <c r="Q33" s="235"/>
      <c r="R33" s="235"/>
      <c r="S33" s="235"/>
    </row>
    <row r="34" spans="1:19" ht="12" customHeight="1" x14ac:dyDescent="0.2">
      <c r="A34" s="7"/>
      <c r="B34" s="15" t="s">
        <v>33</v>
      </c>
      <c r="C34" s="7"/>
      <c r="D34" s="9">
        <v>403370</v>
      </c>
      <c r="E34" s="9" t="str">
        <f t="shared" si="0"/>
        <v>403370WA</v>
      </c>
      <c r="F34" s="9" t="s">
        <v>13</v>
      </c>
      <c r="G34" s="10">
        <v>4680.0272206783466</v>
      </c>
      <c r="H34" s="22" t="s">
        <v>31</v>
      </c>
      <c r="I34" s="22" t="s">
        <v>31</v>
      </c>
      <c r="J34" s="24" t="s">
        <v>269</v>
      </c>
      <c r="K34" s="23">
        <f t="shared" si="1"/>
        <v>4680.0272206783466</v>
      </c>
      <c r="L34" s="26"/>
      <c r="M34" s="24"/>
      <c r="N34" s="235"/>
      <c r="O34" s="235"/>
      <c r="P34" s="235"/>
      <c r="Q34" s="235"/>
      <c r="R34" s="235"/>
      <c r="S34" s="235"/>
    </row>
    <row r="35" spans="1:19" ht="12" customHeight="1" x14ac:dyDescent="0.2">
      <c r="A35" s="7"/>
      <c r="B35" s="15" t="s">
        <v>33</v>
      </c>
      <c r="C35" s="7"/>
      <c r="D35" s="9">
        <v>403371</v>
      </c>
      <c r="E35" s="9" t="str">
        <f t="shared" si="0"/>
        <v>403371WA</v>
      </c>
      <c r="F35" s="9" t="s">
        <v>13</v>
      </c>
      <c r="G35" s="10">
        <v>173.66465544001727</v>
      </c>
      <c r="H35" s="22" t="s">
        <v>31</v>
      </c>
      <c r="I35" s="22" t="s">
        <v>31</v>
      </c>
      <c r="J35" s="24" t="s">
        <v>269</v>
      </c>
      <c r="K35" s="23">
        <f t="shared" si="1"/>
        <v>173.66465544001727</v>
      </c>
      <c r="L35" s="26"/>
      <c r="M35" s="24"/>
      <c r="N35" s="235"/>
      <c r="O35" s="235"/>
      <c r="P35" s="235"/>
      <c r="Q35" s="235"/>
      <c r="R35" s="235"/>
      <c r="S35" s="235"/>
    </row>
    <row r="36" spans="1:19" ht="12" customHeight="1" x14ac:dyDescent="0.2">
      <c r="A36" s="7"/>
      <c r="B36" s="15" t="s">
        <v>33</v>
      </c>
      <c r="C36" s="7"/>
      <c r="D36" s="9">
        <v>403373</v>
      </c>
      <c r="E36" s="9" t="str">
        <f t="shared" si="0"/>
        <v>403373WA</v>
      </c>
      <c r="F36" s="9" t="s">
        <v>13</v>
      </c>
      <c r="G36" s="10">
        <v>1235.9093841839613</v>
      </c>
      <c r="H36" s="22" t="s">
        <v>31</v>
      </c>
      <c r="I36" s="22" t="s">
        <v>31</v>
      </c>
      <c r="J36" s="24" t="s">
        <v>269</v>
      </c>
      <c r="K36" s="23">
        <f t="shared" si="1"/>
        <v>1235.9093841839613</v>
      </c>
      <c r="L36" s="26"/>
      <c r="M36" s="24"/>
      <c r="N36" s="235"/>
      <c r="O36" s="235"/>
      <c r="P36" s="235"/>
      <c r="Q36" s="235"/>
      <c r="R36" s="235"/>
      <c r="S36" s="235"/>
    </row>
    <row r="37" spans="1:19" ht="12" customHeight="1" x14ac:dyDescent="0.2">
      <c r="A37" s="7"/>
      <c r="B37" s="15" t="s">
        <v>34</v>
      </c>
      <c r="C37" s="7"/>
      <c r="D37" s="9" t="s">
        <v>35</v>
      </c>
      <c r="E37" s="9" t="str">
        <f t="shared" si="0"/>
        <v>403GPCA</v>
      </c>
      <c r="F37" s="9" t="s">
        <v>13</v>
      </c>
      <c r="G37" s="10">
        <f>SUMIF('Page 6.5.6 - 6.5.7'!$H$11:$H$134,'Page 6.5'!E37,'Page 6.5.6 - 6.5.7'!$K$11:$K$134)</f>
        <v>17076.118062183261</v>
      </c>
      <c r="H37" s="240" t="s">
        <v>27</v>
      </c>
      <c r="I37" s="240" t="s">
        <v>27</v>
      </c>
      <c r="J37" s="24" t="s">
        <v>269</v>
      </c>
      <c r="K37" s="23">
        <f t="shared" si="1"/>
        <v>0</v>
      </c>
      <c r="L37" s="20"/>
      <c r="M37" s="20"/>
      <c r="N37" s="235"/>
      <c r="O37" s="235"/>
      <c r="P37" s="235"/>
      <c r="Q37" s="235"/>
      <c r="R37" s="235"/>
      <c r="S37" s="235"/>
    </row>
    <row r="38" spans="1:19" ht="12" customHeight="1" x14ac:dyDescent="0.2">
      <c r="A38" s="7"/>
      <c r="B38" s="15" t="s">
        <v>34</v>
      </c>
      <c r="C38" s="7"/>
      <c r="D38" s="9" t="s">
        <v>35</v>
      </c>
      <c r="E38" s="9" t="str">
        <f t="shared" si="0"/>
        <v>403GPOR</v>
      </c>
      <c r="F38" s="9" t="s">
        <v>13</v>
      </c>
      <c r="G38" s="10">
        <f>SUMIF('Page 6.5.6 - 6.5.7'!$H$11:$H$134,'Page 6.5'!E38,'Page 6.5.6 - 6.5.7'!$K$11:$K$134)</f>
        <v>159100.6216084864</v>
      </c>
      <c r="H38" s="240" t="s">
        <v>29</v>
      </c>
      <c r="I38" s="240" t="s">
        <v>29</v>
      </c>
      <c r="J38" s="24" t="s">
        <v>269</v>
      </c>
      <c r="K38" s="23">
        <f t="shared" si="1"/>
        <v>0</v>
      </c>
      <c r="L38" s="20"/>
      <c r="M38" s="234"/>
      <c r="N38" s="236"/>
      <c r="O38" s="236"/>
      <c r="P38" s="234"/>
      <c r="Q38" s="234"/>
      <c r="R38" s="234"/>
      <c r="S38" s="234"/>
    </row>
    <row r="39" spans="1:19" ht="12" customHeight="1" x14ac:dyDescent="0.2">
      <c r="A39" s="7"/>
      <c r="B39" s="15" t="s">
        <v>34</v>
      </c>
      <c r="C39" s="7"/>
      <c r="D39" s="9" t="s">
        <v>35</v>
      </c>
      <c r="E39" s="9" t="str">
        <f t="shared" si="0"/>
        <v>403GPWA</v>
      </c>
      <c r="F39" s="9" t="s">
        <v>13</v>
      </c>
      <c r="G39" s="10">
        <f>SUMIF('Page 6.5.6 - 6.5.7'!$H$11:$H$134,'Page 6.5'!E39,'Page 6.5.6 - 6.5.7'!$K$11:$K$134)</f>
        <v>-28095.136716620298</v>
      </c>
      <c r="H39" s="240" t="s">
        <v>31</v>
      </c>
      <c r="I39" s="240" t="s">
        <v>31</v>
      </c>
      <c r="J39" s="24" t="s">
        <v>269</v>
      </c>
      <c r="K39" s="23">
        <f t="shared" si="1"/>
        <v>-28095.136716620298</v>
      </c>
      <c r="L39" s="20"/>
    </row>
    <row r="40" spans="1:19" ht="12" customHeight="1" x14ac:dyDescent="0.2">
      <c r="A40" s="7"/>
      <c r="B40" s="15" t="s">
        <v>34</v>
      </c>
      <c r="C40" s="7"/>
      <c r="D40" s="9" t="s">
        <v>35</v>
      </c>
      <c r="E40" s="9" t="str">
        <f t="shared" si="0"/>
        <v>403GPWY-ALL</v>
      </c>
      <c r="F40" s="9" t="s">
        <v>13</v>
      </c>
      <c r="G40" s="10">
        <f>SUMIF('Page 6.5.6 - 6.5.7'!$H$11:$H$134,D40&amp;"WYP",'Page 6.5.6 - 6.5.7'!$K$11:$K$134)</f>
        <v>137493.10519101168</v>
      </c>
      <c r="H40" s="240" t="s">
        <v>268</v>
      </c>
      <c r="I40" s="240" t="s">
        <v>268</v>
      </c>
      <c r="J40" s="24" t="s">
        <v>269</v>
      </c>
      <c r="K40" s="23">
        <f t="shared" si="1"/>
        <v>0</v>
      </c>
      <c r="L40" s="20"/>
    </row>
    <row r="41" spans="1:19" ht="12" customHeight="1" x14ac:dyDescent="0.2">
      <c r="A41" s="7"/>
      <c r="B41" s="15" t="s">
        <v>34</v>
      </c>
      <c r="C41" s="7"/>
      <c r="D41" s="9" t="s">
        <v>35</v>
      </c>
      <c r="E41" s="9" t="str">
        <f t="shared" si="0"/>
        <v>403GPUT</v>
      </c>
      <c r="F41" s="9" t="s">
        <v>13</v>
      </c>
      <c r="G41" s="10">
        <f>SUMIF('Page 6.5.6 - 6.5.7'!$H$11:$H$134,'Page 6.5'!E41,'Page 6.5.6 - 6.5.7'!$K$11:$K$134)</f>
        <v>1136682.7327265115</v>
      </c>
      <c r="H41" s="240" t="s">
        <v>30</v>
      </c>
      <c r="I41" s="240" t="s">
        <v>30</v>
      </c>
      <c r="J41" s="24" t="s">
        <v>269</v>
      </c>
      <c r="K41" s="23">
        <f t="shared" si="1"/>
        <v>0</v>
      </c>
      <c r="L41" s="20"/>
    </row>
    <row r="42" spans="1:19" ht="12" customHeight="1" x14ac:dyDescent="0.2">
      <c r="B42" s="15" t="s">
        <v>34</v>
      </c>
      <c r="C42" s="7"/>
      <c r="D42" s="9" t="s">
        <v>35</v>
      </c>
      <c r="E42" s="9" t="str">
        <f t="shared" si="0"/>
        <v>403GPID</v>
      </c>
      <c r="F42" s="9" t="s">
        <v>13</v>
      </c>
      <c r="G42" s="10">
        <f>SUMIF('Page 6.5.6 - 6.5.7'!$H$11:$H$134,'Page 6.5'!E42,'Page 6.5.6 - 6.5.7'!$K$11:$K$134)</f>
        <v>55296.113702594419</v>
      </c>
      <c r="H42" s="240" t="s">
        <v>28</v>
      </c>
      <c r="I42" s="240" t="s">
        <v>28</v>
      </c>
      <c r="J42" s="24" t="s">
        <v>269</v>
      </c>
      <c r="K42" s="23">
        <f t="shared" si="1"/>
        <v>0</v>
      </c>
    </row>
    <row r="43" spans="1:19" ht="12" customHeight="1" x14ac:dyDescent="0.2">
      <c r="B43" s="15" t="s">
        <v>34</v>
      </c>
      <c r="C43" s="7"/>
      <c r="D43" s="9" t="s">
        <v>35</v>
      </c>
      <c r="E43" s="9" t="str">
        <f t="shared" si="0"/>
        <v>403GPWY-ALL</v>
      </c>
      <c r="F43" s="9" t="s">
        <v>13</v>
      </c>
      <c r="G43" s="10">
        <f>SUMIF('Page 6.5.6 - 6.5.7'!$H$11:$H$134,D43&amp;"WYU",'Page 6.5.6 - 6.5.7'!$K$11:$K$134)</f>
        <v>18870.351285522571</v>
      </c>
      <c r="H43" s="240" t="s">
        <v>268</v>
      </c>
      <c r="I43" s="240" t="s">
        <v>268</v>
      </c>
      <c r="J43" s="24" t="s">
        <v>269</v>
      </c>
      <c r="K43" s="23">
        <f t="shared" si="1"/>
        <v>0</v>
      </c>
    </row>
    <row r="44" spans="1:19" ht="12" customHeight="1" x14ac:dyDescent="0.2">
      <c r="B44" s="15" t="s">
        <v>34</v>
      </c>
      <c r="C44" s="7"/>
      <c r="D44" s="9" t="s">
        <v>35</v>
      </c>
      <c r="E44" s="9" t="str">
        <f t="shared" si="0"/>
        <v>403GPCAGE</v>
      </c>
      <c r="F44" s="9" t="s">
        <v>13</v>
      </c>
      <c r="G44" s="10">
        <f>SUMIF('Page 6.5.6 - 6.5.7'!$H$11:$H$134,'Page 6.5'!E44,'Page 6.5.6 - 6.5.7'!$K$11:$K$134)</f>
        <v>121201.57557880785</v>
      </c>
      <c r="H44" s="240" t="s">
        <v>14</v>
      </c>
      <c r="I44" s="240" t="s">
        <v>14</v>
      </c>
      <c r="J44" s="24">
        <v>0</v>
      </c>
      <c r="K44" s="23">
        <f t="shared" si="1"/>
        <v>0</v>
      </c>
    </row>
    <row r="45" spans="1:19" ht="12" customHeight="1" x14ac:dyDescent="0.2">
      <c r="B45" s="15" t="s">
        <v>34</v>
      </c>
      <c r="C45" s="7"/>
      <c r="D45" s="9" t="s">
        <v>35</v>
      </c>
      <c r="E45" s="9" t="str">
        <f t="shared" si="0"/>
        <v>403GPCAGW</v>
      </c>
      <c r="F45" s="9" t="s">
        <v>13</v>
      </c>
      <c r="G45" s="10">
        <f>SUMIF('Page 6.5.6 - 6.5.7'!$H$11:$H$134,'Page 6.5'!E45,'Page 6.5.6 - 6.5.7'!$K$11:$K$134)</f>
        <v>187458.19868634874</v>
      </c>
      <c r="H45" s="240" t="s">
        <v>15</v>
      </c>
      <c r="I45" s="240" t="s">
        <v>15</v>
      </c>
      <c r="J45" s="24">
        <v>0.21577192756641544</v>
      </c>
      <c r="K45" s="23">
        <f t="shared" si="1"/>
        <v>40448.216868681557</v>
      </c>
    </row>
    <row r="46" spans="1:19" ht="12" customHeight="1" x14ac:dyDescent="0.2">
      <c r="B46" s="15" t="s">
        <v>34</v>
      </c>
      <c r="C46" s="7"/>
      <c r="D46" s="9" t="s">
        <v>35</v>
      </c>
      <c r="E46" s="9" t="str">
        <f t="shared" si="0"/>
        <v>403GPSG</v>
      </c>
      <c r="F46" s="9" t="s">
        <v>13</v>
      </c>
      <c r="G46" s="10">
        <f>SUMIF('Page 6.5.6 - 6.5.7'!$H$11:$H$134,'Page 6.5'!E46,'Page 6.5.6 - 6.5.7'!$K$11:$K$134)</f>
        <v>0</v>
      </c>
      <c r="H46" s="240" t="s">
        <v>16</v>
      </c>
      <c r="I46" s="240" t="s">
        <v>16</v>
      </c>
      <c r="J46" s="24">
        <v>7.8111041399714837E-2</v>
      </c>
      <c r="K46" s="23">
        <f t="shared" si="1"/>
        <v>0</v>
      </c>
      <c r="L46" s="26"/>
    </row>
    <row r="47" spans="1:19" ht="12" customHeight="1" x14ac:dyDescent="0.2">
      <c r="B47" s="15" t="s">
        <v>37</v>
      </c>
      <c r="C47" s="7"/>
      <c r="D47" s="9" t="s">
        <v>35</v>
      </c>
      <c r="E47" s="9" t="str">
        <f t="shared" si="0"/>
        <v>403GPSO</v>
      </c>
      <c r="F47" s="9" t="s">
        <v>13</v>
      </c>
      <c r="G47" s="10">
        <f>SUMIF('Page 6.5.6 - 6.5.7'!$H$11:$H$134,'Page 6.5'!E47,'Page 6.5.6 - 6.5.7'!$K$11:$K$134)</f>
        <v>1438182.7422293033</v>
      </c>
      <c r="H47" s="240" t="s">
        <v>38</v>
      </c>
      <c r="I47" s="240" t="s">
        <v>38</v>
      </c>
      <c r="J47" s="24">
        <v>6.7017620954721469E-2</v>
      </c>
      <c r="K47" s="23">
        <f t="shared" si="1"/>
        <v>96383.585882345345</v>
      </c>
      <c r="L47" s="26"/>
    </row>
    <row r="48" spans="1:19" ht="12" customHeight="1" x14ac:dyDescent="0.2">
      <c r="A48" s="7"/>
      <c r="B48" s="15" t="s">
        <v>34</v>
      </c>
      <c r="C48" s="7"/>
      <c r="D48" s="9" t="s">
        <v>35</v>
      </c>
      <c r="E48" s="9" t="str">
        <f>D48&amp;H48</f>
        <v>403GPJBG</v>
      </c>
      <c r="F48" s="9" t="s">
        <v>13</v>
      </c>
      <c r="G48" s="10">
        <f>SUMIF('Page 6.5.6 - 6.5.7'!$H$11:$H$134,'Page 6.5'!E48,'Page 6.5.6 - 6.5.7'!$K$11:$K$134)</f>
        <v>3622.8026867097942</v>
      </c>
      <c r="H48" s="240" t="s">
        <v>18</v>
      </c>
      <c r="I48" s="240" t="s">
        <v>18</v>
      </c>
      <c r="J48" s="24">
        <v>0.21577192756641544</v>
      </c>
      <c r="K48" s="23">
        <f t="shared" si="1"/>
        <v>781.69911890416097</v>
      </c>
      <c r="L48" s="26"/>
    </row>
    <row r="49" spans="1:12" ht="12" customHeight="1" x14ac:dyDescent="0.2">
      <c r="A49" s="7"/>
      <c r="B49" s="15" t="s">
        <v>34</v>
      </c>
      <c r="C49" s="7"/>
      <c r="D49" s="9" t="s">
        <v>35</v>
      </c>
      <c r="E49" s="9" t="str">
        <f t="shared" ref="E49" si="2">D49&amp;H49</f>
        <v>403GPJBE</v>
      </c>
      <c r="F49" s="9" t="s">
        <v>13</v>
      </c>
      <c r="G49" s="10">
        <f>SUMIF('Page 6.5.6 - 6.5.7'!$H$11:$H$134,'Page 6.5'!E49,'Page 6.5.6 - 6.5.7'!$K$11:$K$134)</f>
        <v>0</v>
      </c>
      <c r="H49" s="240" t="s">
        <v>39</v>
      </c>
      <c r="I49" s="240" t="s">
        <v>39</v>
      </c>
      <c r="J49" s="24">
        <v>0.22591574269314921</v>
      </c>
      <c r="K49" s="23">
        <f t="shared" si="1"/>
        <v>0</v>
      </c>
      <c r="L49" s="26"/>
    </row>
    <row r="50" spans="1:12" ht="12" customHeight="1" x14ac:dyDescent="0.2">
      <c r="A50" s="7"/>
      <c r="B50" s="15" t="s">
        <v>34</v>
      </c>
      <c r="C50" s="7"/>
      <c r="D50" s="9" t="s">
        <v>35</v>
      </c>
      <c r="E50" s="9" t="str">
        <f>D50&amp;H50</f>
        <v>403GPCN</v>
      </c>
      <c r="F50" s="9" t="s">
        <v>13</v>
      </c>
      <c r="G50" s="10">
        <f>SUMIF('Page 6.5.6 - 6.5.7'!$H$11:$H$134,'Page 6.5'!E50,'Page 6.5.6 - 6.5.7'!$K$11:$K$134)</f>
        <v>19945.732774031116</v>
      </c>
      <c r="H50" s="240" t="s">
        <v>40</v>
      </c>
      <c r="I50" s="240" t="s">
        <v>40</v>
      </c>
      <c r="J50" s="24">
        <v>6.9360885492844845E-2</v>
      </c>
      <c r="K50" s="23">
        <f t="shared" si="1"/>
        <v>1383.4536870104548</v>
      </c>
      <c r="L50" s="26"/>
    </row>
    <row r="51" spans="1:12" ht="12" customHeight="1" x14ac:dyDescent="0.2">
      <c r="A51" s="7"/>
      <c r="B51" s="15" t="s">
        <v>34</v>
      </c>
      <c r="C51" s="7"/>
      <c r="D51" s="9" t="s">
        <v>35</v>
      </c>
      <c r="E51" s="9" t="str">
        <f>D51&amp;H51</f>
        <v>403GPCAEE</v>
      </c>
      <c r="F51" s="9" t="s">
        <v>13</v>
      </c>
      <c r="G51" s="10">
        <f>SUMIF('Page 6.5.6 - 6.5.7'!$H$11:$H$134,'Page 6.5'!E51,'Page 6.5.6 - 6.5.7'!$K$11:$K$134)</f>
        <v>11930.091976542724</v>
      </c>
      <c r="H51" s="240" t="s">
        <v>41</v>
      </c>
      <c r="I51" s="240" t="s">
        <v>41</v>
      </c>
      <c r="J51" s="24">
        <v>0</v>
      </c>
      <c r="K51" s="23">
        <f t="shared" si="1"/>
        <v>0</v>
      </c>
      <c r="L51" s="26"/>
    </row>
    <row r="52" spans="1:12" ht="12" customHeight="1" x14ac:dyDescent="0.2">
      <c r="A52" s="7"/>
      <c r="B52" s="21" t="s">
        <v>42</v>
      </c>
      <c r="C52" s="21"/>
      <c r="D52" s="20"/>
      <c r="E52" s="20"/>
      <c r="F52" s="20"/>
      <c r="G52" s="29">
        <f>SUM(G10:G51)</f>
        <v>159877480.02949473</v>
      </c>
      <c r="H52" s="20"/>
      <c r="I52" s="20"/>
      <c r="J52" s="24"/>
      <c r="K52" s="29">
        <f>SUM(K10:K51)</f>
        <v>-4358152.7536451668</v>
      </c>
      <c r="L52" s="26" t="s">
        <v>43</v>
      </c>
    </row>
    <row r="53" spans="1:12" ht="12" customHeight="1" x14ac:dyDescent="0.2">
      <c r="A53" s="7"/>
      <c r="B53" s="21"/>
      <c r="C53" s="21"/>
      <c r="D53" s="20"/>
      <c r="E53" s="20"/>
      <c r="F53" s="20"/>
      <c r="G53" s="23"/>
      <c r="H53" s="20"/>
      <c r="I53" s="20"/>
      <c r="J53" s="24"/>
      <c r="K53" s="23"/>
      <c r="L53" s="26"/>
    </row>
    <row r="54" spans="1:12" ht="12" customHeight="1" x14ac:dyDescent="0.2">
      <c r="A54" s="7"/>
      <c r="B54" s="8" t="s">
        <v>10</v>
      </c>
      <c r="C54" s="7"/>
      <c r="D54" s="9"/>
      <c r="E54" s="9"/>
      <c r="F54" s="9"/>
      <c r="G54" s="10"/>
      <c r="H54" s="20"/>
      <c r="I54" s="20"/>
      <c r="J54" s="24"/>
      <c r="K54" s="23"/>
      <c r="L54" s="26"/>
    </row>
    <row r="55" spans="1:12" ht="12" customHeight="1" x14ac:dyDescent="0.2">
      <c r="A55" s="7"/>
      <c r="B55" s="15" t="s">
        <v>44</v>
      </c>
      <c r="C55" s="7"/>
      <c r="D55" s="9" t="s">
        <v>20</v>
      </c>
      <c r="E55" s="9"/>
      <c r="F55" s="9" t="s">
        <v>13</v>
      </c>
      <c r="G55" s="10">
        <f>'Page 6.5.16'!D42</f>
        <v>-2150653.2000000002</v>
      </c>
      <c r="H55" s="20" t="s">
        <v>16</v>
      </c>
      <c r="I55" s="240" t="s">
        <v>16</v>
      </c>
      <c r="J55" s="24">
        <v>7.8111041399714837E-2</v>
      </c>
      <c r="K55" s="23">
        <f t="shared" ref="K55:K56" si="3">IF(J55="Situs",IF(H55="WA",G55,0),J55*G55)</f>
        <v>-167989.76114162922</v>
      </c>
      <c r="L55" s="11" t="s">
        <v>107</v>
      </c>
    </row>
    <row r="56" spans="1:12" ht="12" customHeight="1" x14ac:dyDescent="0.2">
      <c r="A56" s="7"/>
      <c r="B56" s="15" t="s">
        <v>44</v>
      </c>
      <c r="C56" s="7"/>
      <c r="D56" s="9" t="s">
        <v>20</v>
      </c>
      <c r="E56" s="9"/>
      <c r="F56" s="9" t="s">
        <v>13</v>
      </c>
      <c r="G56" s="30">
        <f>'Page 6.5.16'!I42</f>
        <v>526034.64000000013</v>
      </c>
      <c r="H56" s="20" t="s">
        <v>16</v>
      </c>
      <c r="I56" s="240" t="s">
        <v>16</v>
      </c>
      <c r="J56" s="24">
        <v>7.8111041399714837E-2</v>
      </c>
      <c r="K56" s="23">
        <f t="shared" si="3"/>
        <v>41089.113542724102</v>
      </c>
      <c r="L56" s="11" t="s">
        <v>107</v>
      </c>
    </row>
    <row r="57" spans="1:12" ht="12" customHeight="1" x14ac:dyDescent="0.2">
      <c r="A57" s="7"/>
      <c r="B57" s="31"/>
      <c r="C57" s="21"/>
      <c r="D57" s="20"/>
      <c r="E57" s="20"/>
      <c r="F57" s="20"/>
      <c r="G57" s="29">
        <f>SUM(G55:G56)</f>
        <v>-1624618.56</v>
      </c>
      <c r="H57" s="20"/>
      <c r="I57" s="20"/>
      <c r="J57" s="20"/>
      <c r="K57" s="29">
        <f>SUM(K55:K56)</f>
        <v>-126900.64759890511</v>
      </c>
      <c r="L57" s="9"/>
    </row>
    <row r="58" spans="1:12" ht="12" customHeight="1" x14ac:dyDescent="0.2">
      <c r="A58" s="7"/>
      <c r="B58" s="32"/>
      <c r="C58" s="19"/>
      <c r="D58" s="9"/>
      <c r="E58" s="9"/>
      <c r="F58" s="9"/>
      <c r="G58" s="9"/>
      <c r="H58" s="20"/>
      <c r="I58" s="20"/>
      <c r="J58" s="20"/>
      <c r="K58" s="20"/>
      <c r="L58" s="11"/>
    </row>
    <row r="59" spans="1:12" ht="12" customHeight="1" x14ac:dyDescent="0.2">
      <c r="A59" s="7"/>
      <c r="B59" s="32"/>
      <c r="C59" s="19"/>
      <c r="D59" s="9"/>
      <c r="E59" s="9"/>
      <c r="F59" s="9"/>
      <c r="G59" s="9"/>
      <c r="H59" s="20"/>
      <c r="I59" s="20"/>
      <c r="J59" s="20"/>
      <c r="K59" s="20"/>
      <c r="L59" s="11"/>
    </row>
    <row r="60" spans="1:12" ht="12" customHeight="1" thickBot="1" x14ac:dyDescent="0.25">
      <c r="A60" s="7"/>
      <c r="B60" s="33" t="s">
        <v>47</v>
      </c>
      <c r="C60" s="7"/>
      <c r="D60" s="9"/>
      <c r="E60" s="9"/>
      <c r="F60" s="9"/>
      <c r="G60" s="9"/>
      <c r="H60" s="20"/>
      <c r="I60" s="20"/>
      <c r="J60" s="20"/>
      <c r="K60" s="20"/>
      <c r="L60" s="11"/>
    </row>
    <row r="61" spans="1:12" ht="12" customHeight="1" x14ac:dyDescent="0.2">
      <c r="A61" s="34"/>
      <c r="B61" s="350" t="s">
        <v>267</v>
      </c>
      <c r="C61" s="351"/>
      <c r="D61" s="351"/>
      <c r="E61" s="351"/>
      <c r="F61" s="351"/>
      <c r="G61" s="351"/>
      <c r="H61" s="351"/>
      <c r="I61" s="351"/>
      <c r="J61" s="351"/>
      <c r="K61" s="351"/>
      <c r="L61" s="352"/>
    </row>
    <row r="62" spans="1:12" ht="12" customHeight="1" x14ac:dyDescent="0.2">
      <c r="A62" s="35"/>
      <c r="B62" s="353"/>
      <c r="C62" s="353"/>
      <c r="D62" s="353"/>
      <c r="E62" s="353"/>
      <c r="F62" s="353"/>
      <c r="G62" s="353"/>
      <c r="H62" s="353"/>
      <c r="I62" s="353"/>
      <c r="J62" s="353"/>
      <c r="K62" s="353"/>
      <c r="L62" s="354"/>
    </row>
    <row r="63" spans="1:12" ht="12" customHeight="1" x14ac:dyDescent="0.2">
      <c r="A63" s="35"/>
      <c r="B63" s="353"/>
      <c r="C63" s="353"/>
      <c r="D63" s="353"/>
      <c r="E63" s="353"/>
      <c r="F63" s="353"/>
      <c r="G63" s="353"/>
      <c r="H63" s="353"/>
      <c r="I63" s="353"/>
      <c r="J63" s="353"/>
      <c r="K63" s="353"/>
      <c r="L63" s="354"/>
    </row>
    <row r="64" spans="1:12" ht="12" customHeight="1" thickBot="1" x14ac:dyDescent="0.25">
      <c r="A64" s="36"/>
      <c r="B64" s="355"/>
      <c r="C64" s="355"/>
      <c r="D64" s="355"/>
      <c r="E64" s="355"/>
      <c r="F64" s="355"/>
      <c r="G64" s="355"/>
      <c r="H64" s="355"/>
      <c r="I64" s="355"/>
      <c r="J64" s="355"/>
      <c r="K64" s="355"/>
      <c r="L64" s="356"/>
    </row>
    <row r="65" spans="1:12" ht="12" customHeight="1" x14ac:dyDescent="0.2">
      <c r="A65" s="7"/>
      <c r="B65" s="7"/>
      <c r="C65" s="7"/>
      <c r="D65" s="9"/>
      <c r="E65" s="9"/>
      <c r="F65" s="9"/>
      <c r="G65" s="9"/>
      <c r="H65" s="20"/>
      <c r="I65" s="20"/>
      <c r="J65" s="20"/>
      <c r="K65" s="20"/>
      <c r="L65" s="9"/>
    </row>
    <row r="66" spans="1:12" ht="12" customHeight="1" x14ac:dyDescent="0.2">
      <c r="A66" s="7"/>
      <c r="B66" s="7"/>
      <c r="C66" s="7"/>
      <c r="D66" s="9"/>
      <c r="E66" s="9"/>
      <c r="F66" s="9"/>
      <c r="G66" s="9"/>
      <c r="H66" s="20"/>
      <c r="I66" s="20"/>
      <c r="J66" s="20"/>
      <c r="K66" s="20"/>
      <c r="L66" s="9"/>
    </row>
    <row r="67" spans="1:12" ht="12" customHeight="1" x14ac:dyDescent="0.2"/>
    <row r="69" spans="1:12" x14ac:dyDescent="0.2">
      <c r="D69" s="5"/>
      <c r="E69" s="5"/>
      <c r="H69" s="241"/>
      <c r="I69" s="241"/>
    </row>
    <row r="70" spans="1:12" x14ac:dyDescent="0.2">
      <c r="D70" s="38"/>
      <c r="E70" s="38"/>
    </row>
    <row r="71" spans="1:12" x14ac:dyDescent="0.2">
      <c r="D71" s="38"/>
      <c r="E71" s="38"/>
    </row>
    <row r="72" spans="1:12" x14ac:dyDescent="0.2">
      <c r="D72" s="38"/>
      <c r="E72" s="38"/>
    </row>
    <row r="73" spans="1:12" x14ac:dyDescent="0.2">
      <c r="D73" s="38"/>
      <c r="E73" s="38"/>
    </row>
    <row r="74" spans="1:12" x14ac:dyDescent="0.2">
      <c r="D74" s="38"/>
      <c r="E74" s="38"/>
    </row>
    <row r="75" spans="1:12" x14ac:dyDescent="0.2">
      <c r="D75" s="38"/>
      <c r="E75" s="38"/>
    </row>
    <row r="76" spans="1:12" x14ac:dyDescent="0.2">
      <c r="D76" s="38"/>
      <c r="E76" s="38"/>
    </row>
    <row r="77" spans="1:12" x14ac:dyDescent="0.2">
      <c r="D77" s="38"/>
      <c r="E77" s="38"/>
    </row>
    <row r="78" spans="1:12" x14ac:dyDescent="0.2">
      <c r="D78" s="38"/>
      <c r="E78" s="38"/>
    </row>
    <row r="79" spans="1:12" x14ac:dyDescent="0.2">
      <c r="D79" s="38"/>
      <c r="E79" s="38"/>
    </row>
    <row r="80" spans="1:12" x14ac:dyDescent="0.2">
      <c r="D80" s="38"/>
      <c r="E80" s="38"/>
    </row>
    <row r="81" spans="4:5" x14ac:dyDescent="0.2">
      <c r="D81" s="38"/>
      <c r="E81" s="38"/>
    </row>
    <row r="82" spans="4:5" x14ac:dyDescent="0.2">
      <c r="D82" s="38"/>
      <c r="E82" s="38"/>
    </row>
    <row r="83" spans="4:5" x14ac:dyDescent="0.2">
      <c r="D83" s="38"/>
      <c r="E83" s="38"/>
    </row>
    <row r="84" spans="4:5" x14ac:dyDescent="0.2">
      <c r="D84" s="38"/>
      <c r="E84" s="38"/>
    </row>
    <row r="85" spans="4:5" x14ac:dyDescent="0.2">
      <c r="D85" s="38"/>
      <c r="E85" s="38"/>
    </row>
    <row r="86" spans="4:5" x14ac:dyDescent="0.2">
      <c r="D86" s="38"/>
      <c r="E86" s="38"/>
    </row>
    <row r="87" spans="4:5" x14ac:dyDescent="0.2">
      <c r="D87" s="38"/>
      <c r="E87" s="38"/>
    </row>
    <row r="88" spans="4:5" x14ac:dyDescent="0.2">
      <c r="D88" s="38"/>
      <c r="E88" s="38"/>
    </row>
    <row r="89" spans="4:5" x14ac:dyDescent="0.2">
      <c r="D89" s="38"/>
      <c r="E89" s="38"/>
    </row>
    <row r="90" spans="4:5" x14ac:dyDescent="0.2">
      <c r="D90" s="38"/>
      <c r="E90" s="38"/>
    </row>
    <row r="91" spans="4:5" x14ac:dyDescent="0.2">
      <c r="D91" s="38"/>
      <c r="E91" s="38"/>
    </row>
    <row r="92" spans="4:5" x14ac:dyDescent="0.2">
      <c r="D92" s="38"/>
      <c r="E92" s="38"/>
    </row>
    <row r="93" spans="4:5" x14ac:dyDescent="0.2">
      <c r="D93" s="38"/>
      <c r="E93" s="38"/>
    </row>
    <row r="94" spans="4:5" x14ac:dyDescent="0.2">
      <c r="D94" s="38"/>
      <c r="E94" s="38"/>
    </row>
    <row r="95" spans="4:5" x14ac:dyDescent="0.2">
      <c r="D95" s="38"/>
      <c r="E95" s="38"/>
    </row>
    <row r="96" spans="4:5" x14ac:dyDescent="0.2">
      <c r="D96" s="38"/>
      <c r="E96" s="38"/>
    </row>
    <row r="97" spans="4:5" x14ac:dyDescent="0.2">
      <c r="D97" s="38"/>
      <c r="E97" s="38"/>
    </row>
    <row r="98" spans="4:5" x14ac:dyDescent="0.2">
      <c r="D98" s="38"/>
      <c r="E98" s="38"/>
    </row>
    <row r="99" spans="4:5" x14ac:dyDescent="0.2">
      <c r="D99" s="38"/>
      <c r="E99" s="38"/>
    </row>
    <row r="100" spans="4:5" x14ac:dyDescent="0.2">
      <c r="D100" s="38"/>
      <c r="E100" s="38"/>
    </row>
    <row r="101" spans="4:5" x14ac:dyDescent="0.2">
      <c r="D101" s="38"/>
      <c r="E101" s="38"/>
    </row>
    <row r="102" spans="4:5" x14ac:dyDescent="0.2">
      <c r="D102" s="38"/>
      <c r="E102" s="38"/>
    </row>
    <row r="103" spans="4:5" x14ac:dyDescent="0.2">
      <c r="D103" s="38"/>
      <c r="E103" s="38"/>
    </row>
    <row r="104" spans="4:5" x14ac:dyDescent="0.2">
      <c r="D104" s="38"/>
      <c r="E104" s="38"/>
    </row>
    <row r="105" spans="4:5" x14ac:dyDescent="0.2">
      <c r="D105" s="38"/>
      <c r="E105" s="38"/>
    </row>
    <row r="106" spans="4:5" x14ac:dyDescent="0.2">
      <c r="D106" s="38"/>
      <c r="E106" s="38"/>
    </row>
    <row r="107" spans="4:5" x14ac:dyDescent="0.2">
      <c r="D107" s="38"/>
      <c r="E107" s="38"/>
    </row>
    <row r="108" spans="4:5" x14ac:dyDescent="0.2">
      <c r="D108" s="38"/>
      <c r="E108" s="38"/>
    </row>
    <row r="109" spans="4:5" x14ac:dyDescent="0.2">
      <c r="D109" s="38"/>
      <c r="E109" s="38"/>
    </row>
    <row r="110" spans="4:5" x14ac:dyDescent="0.2">
      <c r="D110" s="38"/>
      <c r="E110" s="38"/>
    </row>
    <row r="111" spans="4:5" x14ac:dyDescent="0.2">
      <c r="D111" s="38"/>
      <c r="E111" s="38"/>
    </row>
    <row r="112" spans="4:5" x14ac:dyDescent="0.2">
      <c r="D112" s="38"/>
      <c r="E112" s="38"/>
    </row>
    <row r="113" spans="4:5" x14ac:dyDescent="0.2">
      <c r="D113" s="38"/>
      <c r="E113" s="38"/>
    </row>
    <row r="114" spans="4:5" x14ac:dyDescent="0.2">
      <c r="D114" s="38"/>
      <c r="E114" s="38"/>
    </row>
    <row r="115" spans="4:5" x14ac:dyDescent="0.2">
      <c r="D115" s="38"/>
      <c r="E115" s="38"/>
    </row>
    <row r="116" spans="4:5" x14ac:dyDescent="0.2">
      <c r="D116" s="38"/>
      <c r="E116" s="38"/>
    </row>
    <row r="117" spans="4:5" x14ac:dyDescent="0.2">
      <c r="D117" s="38"/>
      <c r="E117" s="38"/>
    </row>
    <row r="118" spans="4:5" x14ac:dyDescent="0.2">
      <c r="D118" s="38"/>
      <c r="E118" s="38"/>
    </row>
    <row r="119" spans="4:5" x14ac:dyDescent="0.2">
      <c r="D119" s="38"/>
      <c r="E119" s="38"/>
    </row>
    <row r="120" spans="4:5" x14ac:dyDescent="0.2">
      <c r="D120" s="38"/>
      <c r="E120" s="38"/>
    </row>
    <row r="121" spans="4:5" x14ac:dyDescent="0.2">
      <c r="D121" s="38"/>
      <c r="E121" s="38"/>
    </row>
    <row r="122" spans="4:5" x14ac:dyDescent="0.2">
      <c r="D122" s="38"/>
      <c r="E122" s="38"/>
    </row>
    <row r="123" spans="4:5" x14ac:dyDescent="0.2">
      <c r="D123" s="38"/>
      <c r="E123" s="38"/>
    </row>
    <row r="124" spans="4:5" x14ac:dyDescent="0.2">
      <c r="D124" s="38"/>
      <c r="E124" s="38"/>
    </row>
    <row r="125" spans="4:5" x14ac:dyDescent="0.2">
      <c r="D125" s="38"/>
      <c r="E125" s="38"/>
    </row>
    <row r="126" spans="4:5" x14ac:dyDescent="0.2">
      <c r="D126" s="38"/>
      <c r="E126" s="38"/>
    </row>
    <row r="127" spans="4:5" x14ac:dyDescent="0.2">
      <c r="D127" s="38"/>
      <c r="E127" s="38"/>
    </row>
    <row r="128" spans="4:5" x14ac:dyDescent="0.2">
      <c r="D128" s="38"/>
      <c r="E128" s="38"/>
    </row>
    <row r="129" spans="4:5" x14ac:dyDescent="0.2">
      <c r="D129" s="38"/>
      <c r="E129" s="38"/>
    </row>
    <row r="130" spans="4:5" x14ac:dyDescent="0.2">
      <c r="D130" s="38"/>
      <c r="E130" s="38"/>
    </row>
    <row r="131" spans="4:5" x14ac:dyDescent="0.2">
      <c r="D131" s="38"/>
      <c r="E131" s="38"/>
    </row>
    <row r="132" spans="4:5" x14ac:dyDescent="0.2">
      <c r="D132" s="38"/>
      <c r="E132" s="38"/>
    </row>
    <row r="133" spans="4:5" x14ac:dyDescent="0.2">
      <c r="D133" s="38"/>
      <c r="E133" s="38"/>
    </row>
    <row r="134" spans="4:5" x14ac:dyDescent="0.2">
      <c r="D134" s="38"/>
      <c r="E134" s="38"/>
    </row>
    <row r="135" spans="4:5" x14ac:dyDescent="0.2">
      <c r="D135" s="38"/>
      <c r="E135" s="38"/>
    </row>
    <row r="136" spans="4:5" x14ac:dyDescent="0.2">
      <c r="D136" s="38"/>
      <c r="E136" s="38"/>
    </row>
    <row r="137" spans="4:5" x14ac:dyDescent="0.2">
      <c r="D137" s="38"/>
      <c r="E137" s="38"/>
    </row>
    <row r="138" spans="4:5" x14ac:dyDescent="0.2">
      <c r="D138" s="38"/>
      <c r="E138" s="38"/>
    </row>
    <row r="139" spans="4:5" x14ac:dyDescent="0.2">
      <c r="D139" s="38"/>
      <c r="E139" s="38"/>
    </row>
    <row r="140" spans="4:5" x14ac:dyDescent="0.2">
      <c r="D140" s="38"/>
      <c r="E140" s="38"/>
    </row>
    <row r="141" spans="4:5" x14ac:dyDescent="0.2">
      <c r="D141" s="38"/>
      <c r="E141" s="38"/>
    </row>
    <row r="142" spans="4:5" x14ac:dyDescent="0.2">
      <c r="D142" s="38"/>
      <c r="E142" s="38"/>
    </row>
    <row r="143" spans="4:5" x14ac:dyDescent="0.2">
      <c r="D143" s="38"/>
      <c r="E143" s="38"/>
    </row>
    <row r="144" spans="4:5" x14ac:dyDescent="0.2">
      <c r="D144" s="38"/>
      <c r="E144" s="38"/>
    </row>
    <row r="145" spans="4:5" x14ac:dyDescent="0.2">
      <c r="D145" s="38"/>
      <c r="E145" s="38"/>
    </row>
    <row r="146" spans="4:5" x14ac:dyDescent="0.2">
      <c r="D146" s="38"/>
      <c r="E146" s="38"/>
    </row>
    <row r="147" spans="4:5" x14ac:dyDescent="0.2">
      <c r="D147" s="38"/>
      <c r="E147" s="38"/>
    </row>
    <row r="148" spans="4:5" x14ac:dyDescent="0.2">
      <c r="D148" s="38"/>
      <c r="E148" s="38"/>
    </row>
    <row r="149" spans="4:5" x14ac:dyDescent="0.2">
      <c r="D149" s="38"/>
      <c r="E149" s="38"/>
    </row>
    <row r="150" spans="4:5" x14ac:dyDescent="0.2">
      <c r="D150" s="38"/>
      <c r="E150" s="38"/>
    </row>
    <row r="151" spans="4:5" x14ac:dyDescent="0.2">
      <c r="D151" s="38"/>
      <c r="E151" s="38"/>
    </row>
    <row r="152" spans="4:5" x14ac:dyDescent="0.2">
      <c r="D152" s="38"/>
      <c r="E152" s="38"/>
    </row>
    <row r="153" spans="4:5" x14ac:dyDescent="0.2">
      <c r="D153" s="38"/>
      <c r="E153" s="38"/>
    </row>
    <row r="154" spans="4:5" x14ac:dyDescent="0.2">
      <c r="D154" s="38"/>
      <c r="E154" s="38"/>
    </row>
    <row r="155" spans="4:5" x14ac:dyDescent="0.2">
      <c r="D155" s="38"/>
      <c r="E155" s="38"/>
    </row>
    <row r="156" spans="4:5" x14ac:dyDescent="0.2">
      <c r="D156" s="38"/>
      <c r="E156" s="38"/>
    </row>
    <row r="157" spans="4:5" x14ac:dyDescent="0.2">
      <c r="D157" s="38"/>
      <c r="E157" s="38"/>
    </row>
    <row r="158" spans="4:5" x14ac:dyDescent="0.2">
      <c r="D158" s="38"/>
      <c r="E158" s="38"/>
    </row>
    <row r="159" spans="4:5" x14ac:dyDescent="0.2">
      <c r="D159" s="38"/>
      <c r="E159" s="38"/>
    </row>
    <row r="160" spans="4:5" x14ac:dyDescent="0.2">
      <c r="D160" s="38"/>
      <c r="E160" s="38"/>
    </row>
    <row r="161" spans="4:5" x14ac:dyDescent="0.2">
      <c r="D161" s="38"/>
      <c r="E161" s="38"/>
    </row>
    <row r="162" spans="4:5" x14ac:dyDescent="0.2">
      <c r="D162" s="38"/>
      <c r="E162" s="38"/>
    </row>
    <row r="163" spans="4:5" x14ac:dyDescent="0.2">
      <c r="D163" s="38"/>
      <c r="E163" s="38"/>
    </row>
    <row r="164" spans="4:5" x14ac:dyDescent="0.2">
      <c r="D164" s="38"/>
      <c r="E164" s="38"/>
    </row>
    <row r="165" spans="4:5" x14ac:dyDescent="0.2">
      <c r="D165" s="38"/>
      <c r="E165" s="38"/>
    </row>
    <row r="166" spans="4:5" x14ac:dyDescent="0.2">
      <c r="D166" s="38"/>
      <c r="E166" s="38"/>
    </row>
    <row r="167" spans="4:5" x14ac:dyDescent="0.2">
      <c r="D167" s="38"/>
      <c r="E167" s="38"/>
    </row>
    <row r="168" spans="4:5" x14ac:dyDescent="0.2">
      <c r="D168" s="38"/>
      <c r="E168" s="38"/>
    </row>
    <row r="169" spans="4:5" x14ac:dyDescent="0.2">
      <c r="D169" s="38"/>
      <c r="E169" s="38"/>
    </row>
    <row r="170" spans="4:5" x14ac:dyDescent="0.2">
      <c r="D170" s="38"/>
      <c r="E170" s="38"/>
    </row>
    <row r="171" spans="4:5" x14ac:dyDescent="0.2">
      <c r="D171" s="38"/>
      <c r="E171" s="38"/>
    </row>
    <row r="172" spans="4:5" x14ac:dyDescent="0.2">
      <c r="D172" s="38"/>
      <c r="E172" s="38"/>
    </row>
    <row r="173" spans="4:5" x14ac:dyDescent="0.2">
      <c r="D173" s="38"/>
      <c r="E173" s="38"/>
    </row>
    <row r="174" spans="4:5" x14ac:dyDescent="0.2">
      <c r="D174" s="38"/>
      <c r="E174" s="38"/>
    </row>
    <row r="175" spans="4:5" x14ac:dyDescent="0.2">
      <c r="D175" s="38"/>
      <c r="E175" s="38"/>
    </row>
    <row r="176" spans="4:5" x14ac:dyDescent="0.2">
      <c r="D176" s="38"/>
      <c r="E176" s="38"/>
    </row>
    <row r="177" spans="4:5" x14ac:dyDescent="0.2">
      <c r="D177" s="38"/>
      <c r="E177" s="38"/>
    </row>
    <row r="178" spans="4:5" x14ac:dyDescent="0.2">
      <c r="D178" s="38"/>
      <c r="E178" s="38"/>
    </row>
    <row r="179" spans="4:5" x14ac:dyDescent="0.2">
      <c r="D179" s="38"/>
      <c r="E179" s="38"/>
    </row>
    <row r="180" spans="4:5" x14ac:dyDescent="0.2">
      <c r="D180" s="38"/>
      <c r="E180" s="38"/>
    </row>
    <row r="181" spans="4:5" x14ac:dyDescent="0.2">
      <c r="D181" s="38"/>
      <c r="E181" s="38"/>
    </row>
    <row r="182" spans="4:5" x14ac:dyDescent="0.2">
      <c r="D182" s="38"/>
      <c r="E182" s="38"/>
    </row>
    <row r="183" spans="4:5" x14ac:dyDescent="0.2">
      <c r="D183" s="38"/>
      <c r="E183" s="38"/>
    </row>
    <row r="184" spans="4:5" x14ac:dyDescent="0.2">
      <c r="D184" s="38"/>
      <c r="E184" s="38"/>
    </row>
    <row r="185" spans="4:5" x14ac:dyDescent="0.2">
      <c r="D185" s="38"/>
      <c r="E185" s="38"/>
    </row>
    <row r="186" spans="4:5" x14ac:dyDescent="0.2">
      <c r="D186" s="38"/>
      <c r="E186" s="38"/>
    </row>
    <row r="187" spans="4:5" x14ac:dyDescent="0.2">
      <c r="D187" s="38"/>
      <c r="E187" s="38"/>
    </row>
    <row r="188" spans="4:5" x14ac:dyDescent="0.2">
      <c r="D188" s="38"/>
      <c r="E188" s="38"/>
    </row>
    <row r="189" spans="4:5" x14ac:dyDescent="0.2">
      <c r="D189" s="38"/>
      <c r="E189" s="38"/>
    </row>
    <row r="190" spans="4:5" x14ac:dyDescent="0.2">
      <c r="D190" s="38"/>
      <c r="E190" s="38"/>
    </row>
    <row r="191" spans="4:5" x14ac:dyDescent="0.2">
      <c r="D191" s="38"/>
      <c r="E191" s="38"/>
    </row>
    <row r="192" spans="4:5" x14ac:dyDescent="0.2">
      <c r="D192" s="38"/>
      <c r="E192" s="38"/>
    </row>
    <row r="193" spans="4:5" x14ac:dyDescent="0.2">
      <c r="D193" s="38"/>
      <c r="E193" s="38"/>
    </row>
    <row r="194" spans="4:5" x14ac:dyDescent="0.2">
      <c r="D194" s="38"/>
      <c r="E194" s="38"/>
    </row>
    <row r="195" spans="4:5" x14ac:dyDescent="0.2">
      <c r="D195" s="38"/>
      <c r="E195" s="38"/>
    </row>
    <row r="196" spans="4:5" x14ac:dyDescent="0.2">
      <c r="D196" s="38"/>
      <c r="E196" s="38"/>
    </row>
    <row r="197" spans="4:5" x14ac:dyDescent="0.2">
      <c r="D197" s="38"/>
      <c r="E197" s="38"/>
    </row>
    <row r="198" spans="4:5" x14ac:dyDescent="0.2">
      <c r="D198" s="38"/>
      <c r="E198" s="38"/>
    </row>
    <row r="199" spans="4:5" x14ac:dyDescent="0.2">
      <c r="D199" s="38"/>
      <c r="E199" s="38"/>
    </row>
    <row r="200" spans="4:5" x14ac:dyDescent="0.2">
      <c r="D200" s="38"/>
      <c r="E200" s="38"/>
    </row>
    <row r="201" spans="4:5" x14ac:dyDescent="0.2">
      <c r="D201" s="38"/>
      <c r="E201" s="38"/>
    </row>
    <row r="202" spans="4:5" x14ac:dyDescent="0.2">
      <c r="D202" s="38"/>
      <c r="E202" s="38"/>
    </row>
    <row r="203" spans="4:5" x14ac:dyDescent="0.2">
      <c r="D203" s="38"/>
      <c r="E203" s="38"/>
    </row>
    <row r="204" spans="4:5" x14ac:dyDescent="0.2">
      <c r="D204" s="38"/>
      <c r="E204" s="38"/>
    </row>
    <row r="205" spans="4:5" x14ac:dyDescent="0.2">
      <c r="D205" s="38"/>
      <c r="E205" s="38"/>
    </row>
    <row r="206" spans="4:5" x14ac:dyDescent="0.2">
      <c r="D206" s="38"/>
      <c r="E206" s="38"/>
    </row>
    <row r="207" spans="4:5" x14ac:dyDescent="0.2">
      <c r="D207" s="38"/>
      <c r="E207" s="38"/>
    </row>
    <row r="208" spans="4:5" x14ac:dyDescent="0.2">
      <c r="D208" s="38"/>
      <c r="E208" s="38"/>
    </row>
    <row r="209" spans="4:5" x14ac:dyDescent="0.2">
      <c r="D209" s="38"/>
      <c r="E209" s="38"/>
    </row>
    <row r="210" spans="4:5" x14ac:dyDescent="0.2">
      <c r="D210" s="38"/>
      <c r="E210" s="38"/>
    </row>
    <row r="211" spans="4:5" x14ac:dyDescent="0.2">
      <c r="D211" s="38"/>
      <c r="E211" s="38"/>
    </row>
    <row r="212" spans="4:5" x14ac:dyDescent="0.2">
      <c r="D212" s="38"/>
      <c r="E212" s="38"/>
    </row>
    <row r="213" spans="4:5" x14ac:dyDescent="0.2">
      <c r="D213" s="38"/>
      <c r="E213" s="38"/>
    </row>
    <row r="214" spans="4:5" x14ac:dyDescent="0.2">
      <c r="D214" s="38"/>
      <c r="E214" s="38"/>
    </row>
    <row r="215" spans="4:5" x14ac:dyDescent="0.2">
      <c r="D215" s="38"/>
      <c r="E215" s="38"/>
    </row>
    <row r="216" spans="4:5" x14ac:dyDescent="0.2">
      <c r="D216" s="38"/>
      <c r="E216" s="38"/>
    </row>
    <row r="217" spans="4:5" x14ac:dyDescent="0.2">
      <c r="D217" s="38"/>
      <c r="E217" s="38"/>
    </row>
    <row r="218" spans="4:5" x14ac:dyDescent="0.2">
      <c r="D218" s="38"/>
      <c r="E218" s="38"/>
    </row>
    <row r="219" spans="4:5" x14ac:dyDescent="0.2">
      <c r="D219" s="38"/>
      <c r="E219" s="38"/>
    </row>
    <row r="220" spans="4:5" x14ac:dyDescent="0.2">
      <c r="D220" s="38"/>
      <c r="E220" s="38"/>
    </row>
    <row r="221" spans="4:5" x14ac:dyDescent="0.2">
      <c r="D221" s="38"/>
      <c r="E221" s="38"/>
    </row>
    <row r="222" spans="4:5" x14ac:dyDescent="0.2">
      <c r="D222" s="38"/>
      <c r="E222" s="38"/>
    </row>
    <row r="223" spans="4:5" x14ac:dyDescent="0.2">
      <c r="D223" s="38"/>
      <c r="E223" s="38"/>
    </row>
    <row r="224" spans="4:5" x14ac:dyDescent="0.2">
      <c r="D224" s="38"/>
      <c r="E224" s="38"/>
    </row>
    <row r="225" spans="4:5" x14ac:dyDescent="0.2">
      <c r="D225" s="38"/>
      <c r="E225" s="38"/>
    </row>
    <row r="226" spans="4:5" x14ac:dyDescent="0.2">
      <c r="D226" s="38"/>
      <c r="E226" s="38"/>
    </row>
    <row r="227" spans="4:5" x14ac:dyDescent="0.2">
      <c r="D227" s="38"/>
      <c r="E227" s="38"/>
    </row>
    <row r="228" spans="4:5" x14ac:dyDescent="0.2">
      <c r="D228" s="38"/>
      <c r="E228" s="38"/>
    </row>
    <row r="229" spans="4:5" x14ac:dyDescent="0.2">
      <c r="D229" s="38"/>
      <c r="E229" s="38"/>
    </row>
    <row r="230" spans="4:5" x14ac:dyDescent="0.2">
      <c r="D230" s="38"/>
      <c r="E230" s="38"/>
    </row>
    <row r="231" spans="4:5" x14ac:dyDescent="0.2">
      <c r="D231" s="38"/>
      <c r="E231" s="38"/>
    </row>
    <row r="232" spans="4:5" x14ac:dyDescent="0.2">
      <c r="D232" s="38"/>
      <c r="E232" s="38"/>
    </row>
    <row r="233" spans="4:5" x14ac:dyDescent="0.2">
      <c r="D233" s="38"/>
      <c r="E233" s="38"/>
    </row>
    <row r="234" spans="4:5" x14ac:dyDescent="0.2">
      <c r="D234" s="38"/>
      <c r="E234" s="38"/>
    </row>
    <row r="235" spans="4:5" x14ac:dyDescent="0.2">
      <c r="D235" s="38"/>
      <c r="E235" s="38"/>
    </row>
    <row r="236" spans="4:5" x14ac:dyDescent="0.2">
      <c r="D236" s="38"/>
      <c r="E236" s="38"/>
    </row>
    <row r="237" spans="4:5" x14ac:dyDescent="0.2">
      <c r="D237" s="38"/>
      <c r="E237" s="38"/>
    </row>
    <row r="238" spans="4:5" x14ac:dyDescent="0.2">
      <c r="D238" s="38"/>
      <c r="E238" s="38"/>
    </row>
    <row r="239" spans="4:5" x14ac:dyDescent="0.2">
      <c r="D239" s="38"/>
      <c r="E239" s="38"/>
    </row>
    <row r="240" spans="4:5" x14ac:dyDescent="0.2">
      <c r="D240" s="38"/>
      <c r="E240" s="38"/>
    </row>
    <row r="241" spans="4:5" x14ac:dyDescent="0.2">
      <c r="D241" s="38"/>
      <c r="E241" s="38"/>
    </row>
    <row r="242" spans="4:5" x14ac:dyDescent="0.2">
      <c r="D242" s="38"/>
      <c r="E242" s="38"/>
    </row>
    <row r="243" spans="4:5" x14ac:dyDescent="0.2">
      <c r="D243" s="38"/>
      <c r="E243" s="38"/>
    </row>
    <row r="244" spans="4:5" x14ac:dyDescent="0.2">
      <c r="D244" s="38"/>
      <c r="E244" s="38"/>
    </row>
    <row r="245" spans="4:5" x14ac:dyDescent="0.2">
      <c r="D245" s="38"/>
      <c r="E245" s="38"/>
    </row>
    <row r="246" spans="4:5" x14ac:dyDescent="0.2">
      <c r="D246" s="38"/>
      <c r="E246" s="38"/>
    </row>
    <row r="247" spans="4:5" x14ac:dyDescent="0.2">
      <c r="D247" s="38"/>
      <c r="E247" s="38"/>
    </row>
    <row r="248" spans="4:5" x14ac:dyDescent="0.2">
      <c r="D248" s="38"/>
      <c r="E248" s="38"/>
    </row>
    <row r="249" spans="4:5" x14ac:dyDescent="0.2">
      <c r="D249" s="38"/>
      <c r="E249" s="38"/>
    </row>
    <row r="250" spans="4:5" x14ac:dyDescent="0.2">
      <c r="D250" s="38"/>
      <c r="E250" s="38"/>
    </row>
    <row r="251" spans="4:5" x14ac:dyDescent="0.2">
      <c r="D251" s="38"/>
      <c r="E251" s="38"/>
    </row>
    <row r="252" spans="4:5" x14ac:dyDescent="0.2">
      <c r="D252" s="38"/>
      <c r="E252" s="38"/>
    </row>
    <row r="253" spans="4:5" x14ac:dyDescent="0.2">
      <c r="D253" s="38"/>
      <c r="E253" s="38"/>
    </row>
    <row r="254" spans="4:5" x14ac:dyDescent="0.2">
      <c r="D254" s="38"/>
      <c r="E254" s="38"/>
    </row>
    <row r="255" spans="4:5" x14ac:dyDescent="0.2">
      <c r="D255" s="38"/>
      <c r="E255" s="38"/>
    </row>
    <row r="256" spans="4:5" x14ac:dyDescent="0.2">
      <c r="D256" s="38"/>
      <c r="E256" s="38"/>
    </row>
    <row r="257" spans="4:5" x14ac:dyDescent="0.2">
      <c r="D257" s="38"/>
      <c r="E257" s="38"/>
    </row>
    <row r="258" spans="4:5" x14ac:dyDescent="0.2">
      <c r="D258" s="38"/>
      <c r="E258" s="38"/>
    </row>
    <row r="259" spans="4:5" x14ac:dyDescent="0.2">
      <c r="D259" s="38"/>
      <c r="E259" s="38"/>
    </row>
    <row r="260" spans="4:5" x14ac:dyDescent="0.2">
      <c r="D260" s="38"/>
      <c r="E260" s="38"/>
    </row>
    <row r="261" spans="4:5" x14ac:dyDescent="0.2">
      <c r="D261" s="38"/>
      <c r="E261" s="38"/>
    </row>
    <row r="262" spans="4:5" x14ac:dyDescent="0.2">
      <c r="D262" s="38"/>
      <c r="E262" s="38"/>
    </row>
    <row r="263" spans="4:5" x14ac:dyDescent="0.2">
      <c r="D263" s="38"/>
      <c r="E263" s="38"/>
    </row>
    <row r="264" spans="4:5" x14ac:dyDescent="0.2">
      <c r="D264" s="38"/>
      <c r="E264" s="38"/>
    </row>
    <row r="265" spans="4:5" x14ac:dyDescent="0.2">
      <c r="D265" s="38"/>
      <c r="E265" s="38"/>
    </row>
    <row r="266" spans="4:5" x14ac:dyDescent="0.2">
      <c r="D266" s="38"/>
      <c r="E266" s="38"/>
    </row>
    <row r="267" spans="4:5" x14ac:dyDescent="0.2">
      <c r="D267" s="38"/>
      <c r="E267" s="38"/>
    </row>
    <row r="268" spans="4:5" x14ac:dyDescent="0.2">
      <c r="D268" s="38"/>
      <c r="E268" s="38"/>
    </row>
    <row r="269" spans="4:5" x14ac:dyDescent="0.2">
      <c r="D269" s="38"/>
      <c r="E269" s="38"/>
    </row>
    <row r="270" spans="4:5" x14ac:dyDescent="0.2">
      <c r="D270" s="38"/>
      <c r="E270" s="38"/>
    </row>
    <row r="271" spans="4:5" x14ac:dyDescent="0.2">
      <c r="D271" s="38"/>
      <c r="E271" s="38"/>
    </row>
    <row r="272" spans="4:5" x14ac:dyDescent="0.2">
      <c r="D272" s="38"/>
      <c r="E272" s="38"/>
    </row>
    <row r="273" spans="4:5" x14ac:dyDescent="0.2">
      <c r="D273" s="38"/>
      <c r="E273" s="38"/>
    </row>
    <row r="274" spans="4:5" x14ac:dyDescent="0.2">
      <c r="D274" s="38"/>
      <c r="E274" s="38"/>
    </row>
    <row r="275" spans="4:5" x14ac:dyDescent="0.2">
      <c r="D275" s="38"/>
      <c r="E275" s="38"/>
    </row>
    <row r="276" spans="4:5" x14ac:dyDescent="0.2">
      <c r="D276" s="38"/>
      <c r="E276" s="38"/>
    </row>
    <row r="277" spans="4:5" x14ac:dyDescent="0.2">
      <c r="D277" s="38"/>
      <c r="E277" s="38"/>
    </row>
    <row r="278" spans="4:5" x14ac:dyDescent="0.2">
      <c r="D278" s="38"/>
      <c r="E278" s="38"/>
    </row>
    <row r="279" spans="4:5" x14ac:dyDescent="0.2">
      <c r="D279" s="38"/>
      <c r="E279" s="38"/>
    </row>
    <row r="280" spans="4:5" x14ac:dyDescent="0.2">
      <c r="D280" s="38"/>
      <c r="E280" s="38"/>
    </row>
    <row r="281" spans="4:5" x14ac:dyDescent="0.2">
      <c r="D281" s="38"/>
      <c r="E281" s="38"/>
    </row>
    <row r="282" spans="4:5" x14ac:dyDescent="0.2">
      <c r="D282" s="38"/>
      <c r="E282" s="38"/>
    </row>
    <row r="283" spans="4:5" x14ac:dyDescent="0.2">
      <c r="D283" s="38"/>
      <c r="E283" s="38"/>
    </row>
    <row r="284" spans="4:5" x14ac:dyDescent="0.2">
      <c r="D284" s="38"/>
      <c r="E284" s="38"/>
    </row>
    <row r="285" spans="4:5" x14ac:dyDescent="0.2">
      <c r="D285" s="38"/>
      <c r="E285" s="38"/>
    </row>
    <row r="286" spans="4:5" x14ac:dyDescent="0.2">
      <c r="D286" s="38"/>
      <c r="E286" s="38"/>
    </row>
    <row r="287" spans="4:5" x14ac:dyDescent="0.2">
      <c r="D287" s="38"/>
      <c r="E287" s="38"/>
    </row>
    <row r="288" spans="4:5" x14ac:dyDescent="0.2">
      <c r="D288" s="38"/>
      <c r="E288" s="38"/>
    </row>
    <row r="289" spans="4:5" x14ac:dyDescent="0.2">
      <c r="D289" s="38"/>
      <c r="E289" s="38"/>
    </row>
    <row r="290" spans="4:5" x14ac:dyDescent="0.2">
      <c r="D290" s="38"/>
      <c r="E290" s="38"/>
    </row>
    <row r="291" spans="4:5" x14ac:dyDescent="0.2">
      <c r="D291" s="38"/>
      <c r="E291" s="38"/>
    </row>
    <row r="292" spans="4:5" x14ac:dyDescent="0.2">
      <c r="D292" s="38"/>
      <c r="E292" s="38"/>
    </row>
    <row r="293" spans="4:5" x14ac:dyDescent="0.2">
      <c r="D293" s="38"/>
      <c r="E293" s="38"/>
    </row>
    <row r="294" spans="4:5" x14ac:dyDescent="0.2">
      <c r="D294" s="38"/>
      <c r="E294" s="38"/>
    </row>
    <row r="295" spans="4:5" x14ac:dyDescent="0.2">
      <c r="D295" s="38"/>
      <c r="E295" s="38"/>
    </row>
    <row r="296" spans="4:5" x14ac:dyDescent="0.2">
      <c r="D296" s="38"/>
      <c r="E296" s="38"/>
    </row>
    <row r="297" spans="4:5" x14ac:dyDescent="0.2">
      <c r="D297" s="38"/>
      <c r="E297" s="38"/>
    </row>
    <row r="298" spans="4:5" x14ac:dyDescent="0.2">
      <c r="D298" s="38"/>
      <c r="E298" s="38"/>
    </row>
    <row r="299" spans="4:5" x14ac:dyDescent="0.2">
      <c r="D299" s="38"/>
      <c r="E299" s="38"/>
    </row>
    <row r="300" spans="4:5" x14ac:dyDescent="0.2">
      <c r="D300" s="38"/>
      <c r="E300" s="38"/>
    </row>
    <row r="301" spans="4:5" x14ac:dyDescent="0.2">
      <c r="D301" s="38"/>
      <c r="E301" s="38"/>
    </row>
    <row r="302" spans="4:5" x14ac:dyDescent="0.2">
      <c r="D302" s="38"/>
      <c r="E302" s="38"/>
    </row>
    <row r="303" spans="4:5" x14ac:dyDescent="0.2">
      <c r="D303" s="38"/>
      <c r="E303" s="38"/>
    </row>
    <row r="304" spans="4:5" x14ac:dyDescent="0.2">
      <c r="D304" s="38"/>
      <c r="E304" s="38"/>
    </row>
    <row r="305" spans="4:5" x14ac:dyDescent="0.2">
      <c r="D305" s="38"/>
      <c r="E305" s="38"/>
    </row>
    <row r="306" spans="4:5" x14ac:dyDescent="0.2">
      <c r="D306" s="38"/>
      <c r="E306" s="38"/>
    </row>
    <row r="307" spans="4:5" x14ac:dyDescent="0.2">
      <c r="D307" s="38"/>
      <c r="E307" s="38"/>
    </row>
    <row r="308" spans="4:5" x14ac:dyDescent="0.2">
      <c r="D308" s="38"/>
      <c r="E308" s="38"/>
    </row>
    <row r="309" spans="4:5" x14ac:dyDescent="0.2">
      <c r="D309" s="38"/>
      <c r="E309" s="38"/>
    </row>
    <row r="310" spans="4:5" x14ac:dyDescent="0.2">
      <c r="D310" s="38"/>
      <c r="E310" s="38"/>
    </row>
    <row r="311" spans="4:5" x14ac:dyDescent="0.2">
      <c r="D311" s="38"/>
      <c r="E311" s="38"/>
    </row>
    <row r="312" spans="4:5" x14ac:dyDescent="0.2">
      <c r="D312" s="38"/>
      <c r="E312" s="38"/>
    </row>
    <row r="313" spans="4:5" x14ac:dyDescent="0.2">
      <c r="D313" s="38"/>
      <c r="E313" s="38"/>
    </row>
    <row r="314" spans="4:5" x14ac:dyDescent="0.2">
      <c r="D314" s="38"/>
      <c r="E314" s="38"/>
    </row>
    <row r="315" spans="4:5" x14ac:dyDescent="0.2">
      <c r="D315" s="38"/>
      <c r="E315" s="38"/>
    </row>
    <row r="316" spans="4:5" x14ac:dyDescent="0.2">
      <c r="D316" s="38"/>
      <c r="E316" s="38"/>
    </row>
    <row r="317" spans="4:5" x14ac:dyDescent="0.2">
      <c r="D317" s="38"/>
      <c r="E317" s="38"/>
    </row>
    <row r="318" spans="4:5" x14ac:dyDescent="0.2">
      <c r="D318" s="38"/>
      <c r="E318" s="38"/>
    </row>
    <row r="319" spans="4:5" x14ac:dyDescent="0.2">
      <c r="D319" s="38"/>
      <c r="E319" s="38"/>
    </row>
    <row r="320" spans="4:5" x14ac:dyDescent="0.2">
      <c r="D320" s="38"/>
      <c r="E320" s="38"/>
    </row>
    <row r="321" spans="4:5" x14ac:dyDescent="0.2">
      <c r="D321" s="38"/>
      <c r="E321" s="38"/>
    </row>
    <row r="322" spans="4:5" x14ac:dyDescent="0.2">
      <c r="D322" s="38"/>
      <c r="E322" s="38"/>
    </row>
    <row r="323" spans="4:5" x14ac:dyDescent="0.2">
      <c r="D323" s="38"/>
      <c r="E323" s="38"/>
    </row>
    <row r="324" spans="4:5" x14ac:dyDescent="0.2">
      <c r="D324" s="38"/>
      <c r="E324" s="38"/>
    </row>
    <row r="325" spans="4:5" x14ac:dyDescent="0.2">
      <c r="D325" s="38"/>
      <c r="E325" s="38"/>
    </row>
    <row r="326" spans="4:5" x14ac:dyDescent="0.2">
      <c r="D326" s="38"/>
      <c r="E326" s="38"/>
    </row>
    <row r="327" spans="4:5" x14ac:dyDescent="0.2">
      <c r="D327" s="38"/>
      <c r="E327" s="38"/>
    </row>
    <row r="328" spans="4:5" x14ac:dyDescent="0.2">
      <c r="D328" s="38"/>
      <c r="E328" s="38"/>
    </row>
    <row r="329" spans="4:5" x14ac:dyDescent="0.2">
      <c r="D329" s="38"/>
      <c r="E329" s="38"/>
    </row>
    <row r="330" spans="4:5" x14ac:dyDescent="0.2">
      <c r="D330" s="38"/>
      <c r="E330" s="38"/>
    </row>
    <row r="331" spans="4:5" x14ac:dyDescent="0.2">
      <c r="D331" s="38"/>
      <c r="E331" s="38"/>
    </row>
    <row r="332" spans="4:5" x14ac:dyDescent="0.2">
      <c r="D332" s="38"/>
      <c r="E332" s="38"/>
    </row>
    <row r="333" spans="4:5" x14ac:dyDescent="0.2">
      <c r="D333" s="38"/>
      <c r="E333" s="38"/>
    </row>
    <row r="334" spans="4:5" x14ac:dyDescent="0.2">
      <c r="D334" s="38"/>
      <c r="E334" s="38"/>
    </row>
    <row r="335" spans="4:5" x14ac:dyDescent="0.2">
      <c r="D335" s="38"/>
      <c r="E335" s="38"/>
    </row>
    <row r="336" spans="4:5" x14ac:dyDescent="0.2">
      <c r="D336" s="38"/>
      <c r="E336" s="38"/>
    </row>
    <row r="337" spans="4:5" x14ac:dyDescent="0.2">
      <c r="D337" s="38"/>
      <c r="E337" s="38"/>
    </row>
    <row r="338" spans="4:5" x14ac:dyDescent="0.2">
      <c r="D338" s="38"/>
      <c r="E338" s="38"/>
    </row>
    <row r="339" spans="4:5" x14ac:dyDescent="0.2">
      <c r="D339" s="38"/>
      <c r="E339" s="38"/>
    </row>
    <row r="340" spans="4:5" x14ac:dyDescent="0.2">
      <c r="D340" s="38"/>
      <c r="E340" s="38"/>
    </row>
    <row r="341" spans="4:5" x14ac:dyDescent="0.2">
      <c r="D341" s="38"/>
      <c r="E341" s="38"/>
    </row>
    <row r="342" spans="4:5" x14ac:dyDescent="0.2">
      <c r="D342" s="38"/>
      <c r="E342" s="38"/>
    </row>
    <row r="343" spans="4:5" x14ac:dyDescent="0.2">
      <c r="D343" s="38"/>
      <c r="E343" s="38"/>
    </row>
    <row r="344" spans="4:5" x14ac:dyDescent="0.2">
      <c r="D344" s="38"/>
      <c r="E344" s="38"/>
    </row>
    <row r="345" spans="4:5" x14ac:dyDescent="0.2">
      <c r="D345" s="38"/>
      <c r="E345" s="38"/>
    </row>
    <row r="346" spans="4:5" x14ac:dyDescent="0.2">
      <c r="D346" s="38"/>
      <c r="E346" s="38"/>
    </row>
    <row r="347" spans="4:5" x14ac:dyDescent="0.2">
      <c r="D347" s="38"/>
      <c r="E347" s="38"/>
    </row>
    <row r="348" spans="4:5" x14ac:dyDescent="0.2">
      <c r="D348" s="38"/>
      <c r="E348" s="38"/>
    </row>
    <row r="349" spans="4:5" x14ac:dyDescent="0.2">
      <c r="D349" s="38"/>
      <c r="E349" s="38"/>
    </row>
    <row r="350" spans="4:5" x14ac:dyDescent="0.2">
      <c r="D350" s="38"/>
      <c r="E350" s="38"/>
    </row>
    <row r="351" spans="4:5" x14ac:dyDescent="0.2">
      <c r="D351" s="38"/>
      <c r="E351" s="38"/>
    </row>
    <row r="352" spans="4:5" x14ac:dyDescent="0.2">
      <c r="D352" s="38"/>
      <c r="E352" s="38"/>
    </row>
    <row r="353" spans="4:5" x14ac:dyDescent="0.2">
      <c r="D353" s="38"/>
      <c r="E353" s="38"/>
    </row>
    <row r="354" spans="4:5" x14ac:dyDescent="0.2">
      <c r="D354" s="38"/>
      <c r="E354" s="38"/>
    </row>
    <row r="355" spans="4:5" x14ac:dyDescent="0.2">
      <c r="D355" s="38"/>
      <c r="E355" s="38"/>
    </row>
    <row r="356" spans="4:5" x14ac:dyDescent="0.2">
      <c r="D356" s="38"/>
      <c r="E356" s="38"/>
    </row>
    <row r="357" spans="4:5" x14ac:dyDescent="0.2">
      <c r="D357" s="38"/>
      <c r="E357" s="38"/>
    </row>
    <row r="358" spans="4:5" x14ac:dyDescent="0.2">
      <c r="D358" s="38"/>
      <c r="E358" s="38"/>
    </row>
    <row r="359" spans="4:5" x14ac:dyDescent="0.2">
      <c r="D359" s="38"/>
      <c r="E359" s="38"/>
    </row>
    <row r="360" spans="4:5" x14ac:dyDescent="0.2">
      <c r="D360" s="38"/>
      <c r="E360" s="38"/>
    </row>
    <row r="361" spans="4:5" x14ac:dyDescent="0.2">
      <c r="D361" s="38"/>
      <c r="E361" s="38"/>
    </row>
    <row r="362" spans="4:5" x14ac:dyDescent="0.2">
      <c r="D362" s="38"/>
      <c r="E362" s="38"/>
    </row>
    <row r="363" spans="4:5" x14ac:dyDescent="0.2">
      <c r="D363" s="38"/>
      <c r="E363" s="38"/>
    </row>
    <row r="364" spans="4:5" x14ac:dyDescent="0.2">
      <c r="D364" s="38"/>
      <c r="E364" s="38"/>
    </row>
    <row r="365" spans="4:5" x14ac:dyDescent="0.2">
      <c r="D365" s="38"/>
      <c r="E365" s="38"/>
    </row>
    <row r="366" spans="4:5" x14ac:dyDescent="0.2">
      <c r="D366" s="38"/>
      <c r="E366" s="38"/>
    </row>
    <row r="367" spans="4:5" x14ac:dyDescent="0.2">
      <c r="D367" s="38"/>
      <c r="E367" s="38"/>
    </row>
    <row r="368" spans="4:5" x14ac:dyDescent="0.2">
      <c r="D368" s="38"/>
      <c r="E368" s="38"/>
    </row>
    <row r="369" spans="4:5" x14ac:dyDescent="0.2">
      <c r="D369" s="38"/>
      <c r="E369" s="38"/>
    </row>
    <row r="370" spans="4:5" x14ac:dyDescent="0.2">
      <c r="D370" s="38"/>
      <c r="E370" s="38"/>
    </row>
    <row r="371" spans="4:5" x14ac:dyDescent="0.2">
      <c r="D371" s="38"/>
      <c r="E371" s="38"/>
    </row>
    <row r="372" spans="4:5" x14ac:dyDescent="0.2">
      <c r="D372" s="38"/>
      <c r="E372" s="38"/>
    </row>
    <row r="373" spans="4:5" x14ac:dyDescent="0.2">
      <c r="D373" s="38"/>
      <c r="E373" s="38"/>
    </row>
    <row r="374" spans="4:5" x14ac:dyDescent="0.2">
      <c r="D374" s="38"/>
      <c r="E374" s="38"/>
    </row>
    <row r="375" spans="4:5" x14ac:dyDescent="0.2">
      <c r="D375" s="38"/>
      <c r="E375" s="38"/>
    </row>
    <row r="376" spans="4:5" x14ac:dyDescent="0.2">
      <c r="D376" s="38"/>
      <c r="E376" s="38"/>
    </row>
    <row r="377" spans="4:5" x14ac:dyDescent="0.2">
      <c r="D377" s="38"/>
      <c r="E377" s="38"/>
    </row>
    <row r="378" spans="4:5" x14ac:dyDescent="0.2">
      <c r="D378" s="38"/>
      <c r="E378" s="38"/>
    </row>
    <row r="379" spans="4:5" x14ac:dyDescent="0.2">
      <c r="D379" s="38"/>
      <c r="E379" s="38"/>
    </row>
    <row r="380" spans="4:5" x14ac:dyDescent="0.2">
      <c r="D380" s="38"/>
      <c r="E380" s="38"/>
    </row>
    <row r="381" spans="4:5" x14ac:dyDescent="0.2">
      <c r="D381" s="38"/>
      <c r="E381" s="38"/>
    </row>
    <row r="382" spans="4:5" x14ac:dyDescent="0.2">
      <c r="D382" s="38"/>
      <c r="E382" s="38"/>
    </row>
    <row r="383" spans="4:5" x14ac:dyDescent="0.2">
      <c r="D383" s="38"/>
      <c r="E383" s="38"/>
    </row>
    <row r="384" spans="4:5" x14ac:dyDescent="0.2">
      <c r="D384" s="38"/>
      <c r="E384" s="38"/>
    </row>
    <row r="385" spans="4:5" x14ac:dyDescent="0.2">
      <c r="D385" s="38"/>
      <c r="E385" s="38"/>
    </row>
    <row r="386" spans="4:5" x14ac:dyDescent="0.2">
      <c r="D386" s="38"/>
      <c r="E386" s="38"/>
    </row>
    <row r="387" spans="4:5" x14ac:dyDescent="0.2">
      <c r="D387" s="38"/>
      <c r="E387" s="38"/>
    </row>
    <row r="388" spans="4:5" x14ac:dyDescent="0.2">
      <c r="D388" s="38"/>
      <c r="E388" s="38"/>
    </row>
    <row r="389" spans="4:5" x14ac:dyDescent="0.2">
      <c r="D389" s="38"/>
      <c r="E389" s="38"/>
    </row>
    <row r="390" spans="4:5" x14ac:dyDescent="0.2">
      <c r="D390" s="38"/>
      <c r="E390" s="38"/>
    </row>
    <row r="391" spans="4:5" x14ac:dyDescent="0.2">
      <c r="D391" s="38"/>
      <c r="E391" s="38"/>
    </row>
    <row r="392" spans="4:5" x14ac:dyDescent="0.2">
      <c r="D392" s="38"/>
      <c r="E392" s="38"/>
    </row>
    <row r="393" spans="4:5" x14ac:dyDescent="0.2">
      <c r="D393" s="38"/>
      <c r="E393" s="38"/>
    </row>
    <row r="394" spans="4:5" x14ac:dyDescent="0.2">
      <c r="D394" s="38"/>
      <c r="E394" s="38"/>
    </row>
    <row r="395" spans="4:5" x14ac:dyDescent="0.2">
      <c r="D395" s="38"/>
      <c r="E395" s="38"/>
    </row>
    <row r="396" spans="4:5" x14ac:dyDescent="0.2">
      <c r="D396" s="38"/>
      <c r="E396" s="38"/>
    </row>
    <row r="397" spans="4:5" x14ac:dyDescent="0.2">
      <c r="D397" s="38"/>
      <c r="E397" s="38"/>
    </row>
    <row r="398" spans="4:5" x14ac:dyDescent="0.2">
      <c r="D398" s="38"/>
      <c r="E398" s="38"/>
    </row>
    <row r="399" spans="4:5" x14ac:dyDescent="0.2">
      <c r="D399" s="38"/>
      <c r="E399" s="38"/>
    </row>
    <row r="400" spans="4:5" x14ac:dyDescent="0.2">
      <c r="D400" s="38"/>
      <c r="E400" s="38"/>
    </row>
    <row r="401" spans="4:5" x14ac:dyDescent="0.2">
      <c r="D401" s="38"/>
      <c r="E401" s="38"/>
    </row>
    <row r="402" spans="4:5" x14ac:dyDescent="0.2">
      <c r="D402" s="38"/>
      <c r="E402" s="38"/>
    </row>
    <row r="403" spans="4:5" x14ac:dyDescent="0.2">
      <c r="D403" s="38"/>
      <c r="E403" s="38"/>
    </row>
    <row r="404" spans="4:5" x14ac:dyDescent="0.2">
      <c r="D404" s="38"/>
      <c r="E404" s="38"/>
    </row>
  </sheetData>
  <mergeCells count="2">
    <mergeCell ref="N22:S22"/>
    <mergeCell ref="B61:L64"/>
  </mergeCells>
  <conditionalFormatting sqref="B8 B10:B51">
    <cfRule type="cellIs" dxfId="19" priority="3" stopIfTrue="1" operator="equal">
      <formula>"Adjustment to Income/Expense/Rate Base:"</formula>
    </cfRule>
  </conditionalFormatting>
  <conditionalFormatting sqref="L1">
    <cfRule type="cellIs" dxfId="18" priority="2" stopIfTrue="1" operator="equal">
      <formula>"x.x"</formula>
    </cfRule>
  </conditionalFormatting>
  <conditionalFormatting sqref="B54:B56">
    <cfRule type="cellIs" dxfId="17" priority="1" stopIfTrue="1" operator="equal">
      <formula>"Adjustment to Income/Expense/Rate Base:"</formula>
    </cfRule>
  </conditionalFormatting>
  <dataValidations count="6">
    <dataValidation type="list" errorStyle="warning" allowBlank="1" showInputMessage="1" showErrorMessage="1" errorTitle="Factor" error="This factor is not included in the drop-down list. Is this the factor you want to use?" sqref="WVQ983086:WVQ983090 WBY983086:WBY983090 VSC983086:VSC983090 VIG983086:VIG983090 UYK983086:UYK983090 UOO983086:UOO983090 UES983086:UES983090 TUW983086:TUW983090 TLA983086:TLA983090 TBE983086:TBE983090 SRI983086:SRI983090 SHM983086:SHM983090 RXQ983086:RXQ983090 RNU983086:RNU983090 RDY983086:RDY983090 QUC983086:QUC983090 QKG983086:QKG983090 QAK983086:QAK983090 PQO983086:PQO983090 PGS983086:PGS983090 OWW983086:OWW983090 ONA983086:ONA983090 ODE983086:ODE983090 NTI983086:NTI983090 NJM983086:NJM983090 MZQ983086:MZQ983090 MPU983086:MPU983090 MFY983086:MFY983090 LWC983086:LWC983090 LMG983086:LMG983090 LCK983086:LCK983090 KSO983086:KSO983090 KIS983086:KIS983090 JYW983086:JYW983090 JPA983086:JPA983090 JFE983086:JFE983090 IVI983086:IVI983090 ILM983086:ILM983090 IBQ983086:IBQ983090 HRU983086:HRU983090 HHY983086:HHY983090 GYC983086:GYC983090 GOG983086:GOG983090 GEK983086:GEK983090 FUO983086:FUO983090 FKS983086:FKS983090 FAW983086:FAW983090 ERA983086:ERA983090 EHE983086:EHE983090 DXI983086:DXI983090 DNM983086:DNM983090 DDQ983086:DDQ983090 CTU983086:CTU983090 CJY983086:CJY983090 CAC983086:CAC983090 BQG983086:BQG983090 BGK983086:BGK983090 AWO983086:AWO983090 AMS983086:AMS983090 ACW983086:ACW983090 TA983086:TA983090 JE983086:JE983090 H983086:I983090 WVQ917550:WVQ917554 WLU917550:WLU917554 WBY917550:WBY917554 VSC917550:VSC917554 VIG917550:VIG917554 UYK917550:UYK917554 UOO917550:UOO917554 UES917550:UES917554 TUW917550:TUW917554 TLA917550:TLA917554 TBE917550:TBE917554 SRI917550:SRI917554 SHM917550:SHM917554 RXQ917550:RXQ917554 RNU917550:RNU917554 RDY917550:RDY917554 QUC917550:QUC917554 QKG917550:QKG917554 QAK917550:QAK917554 PQO917550:PQO917554 PGS917550:PGS917554 OWW917550:OWW917554 ONA917550:ONA917554 ODE917550:ODE917554 NTI917550:NTI917554 NJM917550:NJM917554 MZQ917550:MZQ917554 MPU917550:MPU917554 MFY917550:MFY917554 LWC917550:LWC917554 LMG917550:LMG917554 LCK917550:LCK917554 KSO917550:KSO917554 KIS917550:KIS917554 JYW917550:JYW917554 JPA917550:JPA917554 JFE917550:JFE917554 IVI917550:IVI917554 ILM917550:ILM917554 IBQ917550:IBQ917554 HRU917550:HRU917554 HHY917550:HHY917554 GYC917550:GYC917554 GOG917550:GOG917554 GEK917550:GEK917554 FUO917550:FUO917554 FKS917550:FKS917554 FAW917550:FAW917554 ERA917550:ERA917554 EHE917550:EHE917554 DXI917550:DXI917554 DNM917550:DNM917554 DDQ917550:DDQ917554 CTU917550:CTU917554 CJY917550:CJY917554 CAC917550:CAC917554 BQG917550:BQG917554 BGK917550:BGK917554 AWO917550:AWO917554 AMS917550:AMS917554 ACW917550:ACW917554 TA917550:TA917554 JE917550:JE917554 H917550:I917554 WVQ852014:WVQ852018 WLU852014:WLU852018 WBY852014:WBY852018 VSC852014:VSC852018 VIG852014:VIG852018 UYK852014:UYK852018 UOO852014:UOO852018 UES852014:UES852018 TUW852014:TUW852018 TLA852014:TLA852018 TBE852014:TBE852018 SRI852014:SRI852018 SHM852014:SHM852018 RXQ852014:RXQ852018 RNU852014:RNU852018 RDY852014:RDY852018 QUC852014:QUC852018 QKG852014:QKG852018 QAK852014:QAK852018 PQO852014:PQO852018 PGS852014:PGS852018 OWW852014:OWW852018 ONA852014:ONA852018 ODE852014:ODE852018 NTI852014:NTI852018 NJM852014:NJM852018 MZQ852014:MZQ852018 MPU852014:MPU852018 MFY852014:MFY852018 LWC852014:LWC852018 LMG852014:LMG852018 LCK852014:LCK852018 KSO852014:KSO852018 KIS852014:KIS852018 JYW852014:JYW852018 JPA852014:JPA852018 JFE852014:JFE852018 IVI852014:IVI852018 ILM852014:ILM852018 IBQ852014:IBQ852018 HRU852014:HRU852018 HHY852014:HHY852018 GYC852014:GYC852018 GOG852014:GOG852018 GEK852014:GEK852018 FUO852014:FUO852018 FKS852014:FKS852018 FAW852014:FAW852018 ERA852014:ERA852018 EHE852014:EHE852018 DXI852014:DXI852018 DNM852014:DNM852018 DDQ852014:DDQ852018 CTU852014:CTU852018 CJY852014:CJY852018 CAC852014:CAC852018 BQG852014:BQG852018 BGK852014:BGK852018 AWO852014:AWO852018 AMS852014:AMS852018 ACW852014:ACW852018 TA852014:TA852018 JE852014:JE852018 H852014:I852018 WVQ786478:WVQ786482 WLU786478:WLU786482 WBY786478:WBY786482 VSC786478:VSC786482 VIG786478:VIG786482 UYK786478:UYK786482 UOO786478:UOO786482 UES786478:UES786482 TUW786478:TUW786482 TLA786478:TLA786482 TBE786478:TBE786482 SRI786478:SRI786482 SHM786478:SHM786482 RXQ786478:RXQ786482 RNU786478:RNU786482 RDY786478:RDY786482 QUC786478:QUC786482 QKG786478:QKG786482 QAK786478:QAK786482 PQO786478:PQO786482 PGS786478:PGS786482 OWW786478:OWW786482 ONA786478:ONA786482 ODE786478:ODE786482 NTI786478:NTI786482 NJM786478:NJM786482 MZQ786478:MZQ786482 MPU786478:MPU786482 MFY786478:MFY786482 LWC786478:LWC786482 LMG786478:LMG786482 LCK786478:LCK786482 KSO786478:KSO786482 KIS786478:KIS786482 JYW786478:JYW786482 JPA786478:JPA786482 JFE786478:JFE786482 IVI786478:IVI786482 ILM786478:ILM786482 IBQ786478:IBQ786482 HRU786478:HRU786482 HHY786478:HHY786482 GYC786478:GYC786482 GOG786478:GOG786482 GEK786478:GEK786482 FUO786478:FUO786482 FKS786478:FKS786482 FAW786478:FAW786482 ERA786478:ERA786482 EHE786478:EHE786482 DXI786478:DXI786482 DNM786478:DNM786482 DDQ786478:DDQ786482 CTU786478:CTU786482 CJY786478:CJY786482 CAC786478:CAC786482 BQG786478:BQG786482 BGK786478:BGK786482 AWO786478:AWO786482 AMS786478:AMS786482 ACW786478:ACW786482 TA786478:TA786482 JE786478:JE786482 H786478:I786482 WVQ720942:WVQ720946 WLU720942:WLU720946 WBY720942:WBY720946 VSC720942:VSC720946 VIG720942:VIG720946 UYK720942:UYK720946 UOO720942:UOO720946 UES720942:UES720946 TUW720942:TUW720946 TLA720942:TLA720946 TBE720942:TBE720946 SRI720942:SRI720946 SHM720942:SHM720946 RXQ720942:RXQ720946 RNU720942:RNU720946 RDY720942:RDY720946 QUC720942:QUC720946 QKG720942:QKG720946 QAK720942:QAK720946 PQO720942:PQO720946 PGS720942:PGS720946 OWW720942:OWW720946 ONA720942:ONA720946 ODE720942:ODE720946 NTI720942:NTI720946 NJM720942:NJM720946 MZQ720942:MZQ720946 MPU720942:MPU720946 MFY720942:MFY720946 LWC720942:LWC720946 LMG720942:LMG720946 LCK720942:LCK720946 KSO720942:KSO720946 KIS720942:KIS720946 JYW720942:JYW720946 JPA720942:JPA720946 JFE720942:JFE720946 IVI720942:IVI720946 ILM720942:ILM720946 IBQ720942:IBQ720946 HRU720942:HRU720946 HHY720942:HHY720946 GYC720942:GYC720946 GOG720942:GOG720946 GEK720942:GEK720946 FUO720942:FUO720946 FKS720942:FKS720946 FAW720942:FAW720946 ERA720942:ERA720946 EHE720942:EHE720946 DXI720942:DXI720946 DNM720942:DNM720946 DDQ720942:DDQ720946 CTU720942:CTU720946 CJY720942:CJY720946 CAC720942:CAC720946 BQG720942:BQG720946 BGK720942:BGK720946 AWO720942:AWO720946 AMS720942:AMS720946 ACW720942:ACW720946 TA720942:TA720946 JE720942:JE720946 H720942:I720946 WVQ655406:WVQ655410 WLU655406:WLU655410 WBY655406:WBY655410 VSC655406:VSC655410 VIG655406:VIG655410 UYK655406:UYK655410 UOO655406:UOO655410 UES655406:UES655410 TUW655406:TUW655410 TLA655406:TLA655410 TBE655406:TBE655410 SRI655406:SRI655410 SHM655406:SHM655410 RXQ655406:RXQ655410 RNU655406:RNU655410 RDY655406:RDY655410 QUC655406:QUC655410 QKG655406:QKG655410 QAK655406:QAK655410 PQO655406:PQO655410 PGS655406:PGS655410 OWW655406:OWW655410 ONA655406:ONA655410 ODE655406:ODE655410 NTI655406:NTI655410 NJM655406:NJM655410 MZQ655406:MZQ655410 MPU655406:MPU655410 MFY655406:MFY655410 LWC655406:LWC655410 LMG655406:LMG655410 LCK655406:LCK655410 KSO655406:KSO655410 KIS655406:KIS655410 JYW655406:JYW655410 JPA655406:JPA655410 JFE655406:JFE655410 IVI655406:IVI655410 ILM655406:ILM655410 IBQ655406:IBQ655410 HRU655406:HRU655410 HHY655406:HHY655410 GYC655406:GYC655410 GOG655406:GOG655410 GEK655406:GEK655410 FUO655406:FUO655410 FKS655406:FKS655410 FAW655406:FAW655410 ERA655406:ERA655410 EHE655406:EHE655410 DXI655406:DXI655410 DNM655406:DNM655410 DDQ655406:DDQ655410 CTU655406:CTU655410 CJY655406:CJY655410 CAC655406:CAC655410 BQG655406:BQG655410 BGK655406:BGK655410 AWO655406:AWO655410 AMS655406:AMS655410 ACW655406:ACW655410 TA655406:TA655410 JE655406:JE655410 H655406:I655410 WVQ589870:WVQ589874 WLU589870:WLU589874 WBY589870:WBY589874 VSC589870:VSC589874 VIG589870:VIG589874 UYK589870:UYK589874 UOO589870:UOO589874 UES589870:UES589874 TUW589870:TUW589874 TLA589870:TLA589874 TBE589870:TBE589874 SRI589870:SRI589874 SHM589870:SHM589874 RXQ589870:RXQ589874 RNU589870:RNU589874 RDY589870:RDY589874 QUC589870:QUC589874 QKG589870:QKG589874 QAK589870:QAK589874 PQO589870:PQO589874 PGS589870:PGS589874 OWW589870:OWW589874 ONA589870:ONA589874 ODE589870:ODE589874 NTI589870:NTI589874 NJM589870:NJM589874 MZQ589870:MZQ589874 MPU589870:MPU589874 MFY589870:MFY589874 LWC589870:LWC589874 LMG589870:LMG589874 LCK589870:LCK589874 KSO589870:KSO589874 KIS589870:KIS589874 JYW589870:JYW589874 JPA589870:JPA589874 JFE589870:JFE589874 IVI589870:IVI589874 ILM589870:ILM589874 IBQ589870:IBQ589874 HRU589870:HRU589874 HHY589870:HHY589874 GYC589870:GYC589874 GOG589870:GOG589874 GEK589870:GEK589874 FUO589870:FUO589874 FKS589870:FKS589874 FAW589870:FAW589874 ERA589870:ERA589874 EHE589870:EHE589874 DXI589870:DXI589874 DNM589870:DNM589874 DDQ589870:DDQ589874 CTU589870:CTU589874 CJY589870:CJY589874 CAC589870:CAC589874 BQG589870:BQG589874 BGK589870:BGK589874 AWO589870:AWO589874 AMS589870:AMS589874 ACW589870:ACW589874 TA589870:TA589874 JE589870:JE589874 H589870:I589874 WVQ524334:WVQ524338 WLU524334:WLU524338 WBY524334:WBY524338 VSC524334:VSC524338 VIG524334:VIG524338 UYK524334:UYK524338 UOO524334:UOO524338 UES524334:UES524338 TUW524334:TUW524338 TLA524334:TLA524338 TBE524334:TBE524338 SRI524334:SRI524338 SHM524334:SHM524338 RXQ524334:RXQ524338 RNU524334:RNU524338 RDY524334:RDY524338 QUC524334:QUC524338 QKG524334:QKG524338 QAK524334:QAK524338 PQO524334:PQO524338 PGS524334:PGS524338 OWW524334:OWW524338 ONA524334:ONA524338 ODE524334:ODE524338 NTI524334:NTI524338 NJM524334:NJM524338 MZQ524334:MZQ524338 MPU524334:MPU524338 MFY524334:MFY524338 LWC524334:LWC524338 LMG524334:LMG524338 LCK524334:LCK524338 KSO524334:KSO524338 KIS524334:KIS524338 JYW524334:JYW524338 JPA524334:JPA524338 JFE524334:JFE524338 IVI524334:IVI524338 ILM524334:ILM524338 IBQ524334:IBQ524338 HRU524334:HRU524338 HHY524334:HHY524338 GYC524334:GYC524338 GOG524334:GOG524338 GEK524334:GEK524338 FUO524334:FUO524338 FKS524334:FKS524338 FAW524334:FAW524338 ERA524334:ERA524338 EHE524334:EHE524338 DXI524334:DXI524338 DNM524334:DNM524338 DDQ524334:DDQ524338 CTU524334:CTU524338 CJY524334:CJY524338 CAC524334:CAC524338 BQG524334:BQG524338 BGK524334:BGK524338 AWO524334:AWO524338 AMS524334:AMS524338 ACW524334:ACW524338 TA524334:TA524338 JE524334:JE524338 H524334:I524338 WVQ458798:WVQ458802 WLU458798:WLU458802 WBY458798:WBY458802 VSC458798:VSC458802 VIG458798:VIG458802 UYK458798:UYK458802 UOO458798:UOO458802 UES458798:UES458802 TUW458798:TUW458802 TLA458798:TLA458802 TBE458798:TBE458802 SRI458798:SRI458802 SHM458798:SHM458802 RXQ458798:RXQ458802 RNU458798:RNU458802 RDY458798:RDY458802 QUC458798:QUC458802 QKG458798:QKG458802 QAK458798:QAK458802 PQO458798:PQO458802 PGS458798:PGS458802 OWW458798:OWW458802 ONA458798:ONA458802 ODE458798:ODE458802 NTI458798:NTI458802 NJM458798:NJM458802 MZQ458798:MZQ458802 MPU458798:MPU458802 MFY458798:MFY458802 LWC458798:LWC458802 LMG458798:LMG458802 LCK458798:LCK458802 KSO458798:KSO458802 KIS458798:KIS458802 JYW458798:JYW458802 JPA458798:JPA458802 JFE458798:JFE458802 IVI458798:IVI458802 ILM458798:ILM458802 IBQ458798:IBQ458802 HRU458798:HRU458802 HHY458798:HHY458802 GYC458798:GYC458802 GOG458798:GOG458802 GEK458798:GEK458802 FUO458798:FUO458802 FKS458798:FKS458802 FAW458798:FAW458802 ERA458798:ERA458802 EHE458798:EHE458802 DXI458798:DXI458802 DNM458798:DNM458802 DDQ458798:DDQ458802 CTU458798:CTU458802 CJY458798:CJY458802 CAC458798:CAC458802 BQG458798:BQG458802 BGK458798:BGK458802 AWO458798:AWO458802 AMS458798:AMS458802 ACW458798:ACW458802 TA458798:TA458802 JE458798:JE458802 H458798:I458802 WVQ393262:WVQ393266 WLU393262:WLU393266 WBY393262:WBY393266 VSC393262:VSC393266 VIG393262:VIG393266 UYK393262:UYK393266 UOO393262:UOO393266 UES393262:UES393266 TUW393262:TUW393266 TLA393262:TLA393266 TBE393262:TBE393266 SRI393262:SRI393266 SHM393262:SHM393266 RXQ393262:RXQ393266 RNU393262:RNU393266 RDY393262:RDY393266 QUC393262:QUC393266 QKG393262:QKG393266 QAK393262:QAK393266 PQO393262:PQO393266 PGS393262:PGS393266 OWW393262:OWW393266 ONA393262:ONA393266 ODE393262:ODE393266 NTI393262:NTI393266 NJM393262:NJM393266 MZQ393262:MZQ393266 MPU393262:MPU393266 MFY393262:MFY393266 LWC393262:LWC393266 LMG393262:LMG393266 LCK393262:LCK393266 KSO393262:KSO393266 KIS393262:KIS393266 JYW393262:JYW393266 JPA393262:JPA393266 JFE393262:JFE393266 IVI393262:IVI393266 ILM393262:ILM393266 IBQ393262:IBQ393266 HRU393262:HRU393266 HHY393262:HHY393266 GYC393262:GYC393266 GOG393262:GOG393266 GEK393262:GEK393266 FUO393262:FUO393266 FKS393262:FKS393266 FAW393262:FAW393266 ERA393262:ERA393266 EHE393262:EHE393266 DXI393262:DXI393266 DNM393262:DNM393266 DDQ393262:DDQ393266 CTU393262:CTU393266 CJY393262:CJY393266 CAC393262:CAC393266 BQG393262:BQG393266 BGK393262:BGK393266 AWO393262:AWO393266 AMS393262:AMS393266 ACW393262:ACW393266 TA393262:TA393266 JE393262:JE393266 H393262:I393266 WVQ327726:WVQ327730 WLU327726:WLU327730 WBY327726:WBY327730 VSC327726:VSC327730 VIG327726:VIG327730 UYK327726:UYK327730 UOO327726:UOO327730 UES327726:UES327730 TUW327726:TUW327730 TLA327726:TLA327730 TBE327726:TBE327730 SRI327726:SRI327730 SHM327726:SHM327730 RXQ327726:RXQ327730 RNU327726:RNU327730 RDY327726:RDY327730 QUC327726:QUC327730 QKG327726:QKG327730 QAK327726:QAK327730 PQO327726:PQO327730 PGS327726:PGS327730 OWW327726:OWW327730 ONA327726:ONA327730 ODE327726:ODE327730 NTI327726:NTI327730 NJM327726:NJM327730 MZQ327726:MZQ327730 MPU327726:MPU327730 MFY327726:MFY327730 LWC327726:LWC327730 LMG327726:LMG327730 LCK327726:LCK327730 KSO327726:KSO327730 KIS327726:KIS327730 JYW327726:JYW327730 JPA327726:JPA327730 JFE327726:JFE327730 IVI327726:IVI327730 ILM327726:ILM327730 IBQ327726:IBQ327730 HRU327726:HRU327730 HHY327726:HHY327730 GYC327726:GYC327730 GOG327726:GOG327730 GEK327726:GEK327730 FUO327726:FUO327730 FKS327726:FKS327730 FAW327726:FAW327730 ERA327726:ERA327730 EHE327726:EHE327730 DXI327726:DXI327730 DNM327726:DNM327730 DDQ327726:DDQ327730 CTU327726:CTU327730 CJY327726:CJY327730 CAC327726:CAC327730 BQG327726:BQG327730 BGK327726:BGK327730 AWO327726:AWO327730 AMS327726:AMS327730 ACW327726:ACW327730 TA327726:TA327730 JE327726:JE327730 H327726:I327730 WVQ262190:WVQ262194 WLU262190:WLU262194 WBY262190:WBY262194 VSC262190:VSC262194 VIG262190:VIG262194 UYK262190:UYK262194 UOO262190:UOO262194 UES262190:UES262194 TUW262190:TUW262194 TLA262190:TLA262194 TBE262190:TBE262194 SRI262190:SRI262194 SHM262190:SHM262194 RXQ262190:RXQ262194 RNU262190:RNU262194 RDY262190:RDY262194 QUC262190:QUC262194 QKG262190:QKG262194 QAK262190:QAK262194 PQO262190:PQO262194 PGS262190:PGS262194 OWW262190:OWW262194 ONA262190:ONA262194 ODE262190:ODE262194 NTI262190:NTI262194 NJM262190:NJM262194 MZQ262190:MZQ262194 MPU262190:MPU262194 MFY262190:MFY262194 LWC262190:LWC262194 LMG262190:LMG262194 LCK262190:LCK262194 KSO262190:KSO262194 KIS262190:KIS262194 JYW262190:JYW262194 JPA262190:JPA262194 JFE262190:JFE262194 IVI262190:IVI262194 ILM262190:ILM262194 IBQ262190:IBQ262194 HRU262190:HRU262194 HHY262190:HHY262194 GYC262190:GYC262194 GOG262190:GOG262194 GEK262190:GEK262194 FUO262190:FUO262194 FKS262190:FKS262194 FAW262190:FAW262194 ERA262190:ERA262194 EHE262190:EHE262194 DXI262190:DXI262194 DNM262190:DNM262194 DDQ262190:DDQ262194 CTU262190:CTU262194 CJY262190:CJY262194 CAC262190:CAC262194 BQG262190:BQG262194 BGK262190:BGK262194 AWO262190:AWO262194 AMS262190:AMS262194 ACW262190:ACW262194 TA262190:TA262194 JE262190:JE262194 H262190:I262194 WVQ196654:WVQ196658 WLU196654:WLU196658 WBY196654:WBY196658 VSC196654:VSC196658 VIG196654:VIG196658 UYK196654:UYK196658 UOO196654:UOO196658 UES196654:UES196658 TUW196654:TUW196658 TLA196654:TLA196658 TBE196654:TBE196658 SRI196654:SRI196658 SHM196654:SHM196658 RXQ196654:RXQ196658 RNU196654:RNU196658 RDY196654:RDY196658 QUC196654:QUC196658 QKG196654:QKG196658 QAK196654:QAK196658 PQO196654:PQO196658 PGS196654:PGS196658 OWW196654:OWW196658 ONA196654:ONA196658 ODE196654:ODE196658 NTI196654:NTI196658 NJM196654:NJM196658 MZQ196654:MZQ196658 MPU196654:MPU196658 MFY196654:MFY196658 LWC196654:LWC196658 LMG196654:LMG196658 LCK196654:LCK196658 KSO196654:KSO196658 KIS196654:KIS196658 JYW196654:JYW196658 JPA196654:JPA196658 JFE196654:JFE196658 IVI196654:IVI196658 ILM196654:ILM196658 IBQ196654:IBQ196658 HRU196654:HRU196658 HHY196654:HHY196658 GYC196654:GYC196658 GOG196654:GOG196658 GEK196654:GEK196658 FUO196654:FUO196658 FKS196654:FKS196658 FAW196654:FAW196658 ERA196654:ERA196658 EHE196654:EHE196658 DXI196654:DXI196658 DNM196654:DNM196658 DDQ196654:DDQ196658 CTU196654:CTU196658 CJY196654:CJY196658 CAC196654:CAC196658 BQG196654:BQG196658 BGK196654:BGK196658 AWO196654:AWO196658 AMS196654:AMS196658 ACW196654:ACW196658 TA196654:TA196658 JE196654:JE196658 H196654:I196658 WVQ131118:WVQ131122 WLU131118:WLU131122 WBY131118:WBY131122 VSC131118:VSC131122 VIG131118:VIG131122 UYK131118:UYK131122 UOO131118:UOO131122 UES131118:UES131122 TUW131118:TUW131122 TLA131118:TLA131122 TBE131118:TBE131122 SRI131118:SRI131122 SHM131118:SHM131122 RXQ131118:RXQ131122 RNU131118:RNU131122 RDY131118:RDY131122 QUC131118:QUC131122 QKG131118:QKG131122 QAK131118:QAK131122 PQO131118:PQO131122 PGS131118:PGS131122 OWW131118:OWW131122 ONA131118:ONA131122 ODE131118:ODE131122 NTI131118:NTI131122 NJM131118:NJM131122 MZQ131118:MZQ131122 MPU131118:MPU131122 MFY131118:MFY131122 LWC131118:LWC131122 LMG131118:LMG131122 LCK131118:LCK131122 KSO131118:KSO131122 KIS131118:KIS131122 JYW131118:JYW131122 JPA131118:JPA131122 JFE131118:JFE131122 IVI131118:IVI131122 ILM131118:ILM131122 IBQ131118:IBQ131122 HRU131118:HRU131122 HHY131118:HHY131122 GYC131118:GYC131122 GOG131118:GOG131122 GEK131118:GEK131122 FUO131118:FUO131122 FKS131118:FKS131122 FAW131118:FAW131122 ERA131118:ERA131122 EHE131118:EHE131122 DXI131118:DXI131122 DNM131118:DNM131122 DDQ131118:DDQ131122 CTU131118:CTU131122 CJY131118:CJY131122 CAC131118:CAC131122 BQG131118:BQG131122 BGK131118:BGK131122 AWO131118:AWO131122 AMS131118:AMS131122 ACW131118:ACW131122 TA131118:TA131122 JE131118:JE131122 H131118:I131122 WVQ65582:WVQ65586 WLU65582:WLU65586 WBY65582:WBY65586 VSC65582:VSC65586 VIG65582:VIG65586 UYK65582:UYK65586 UOO65582:UOO65586 UES65582:UES65586 TUW65582:TUW65586 TLA65582:TLA65586 TBE65582:TBE65586 SRI65582:SRI65586 SHM65582:SHM65586 RXQ65582:RXQ65586 RNU65582:RNU65586 RDY65582:RDY65586 QUC65582:QUC65586 QKG65582:QKG65586 QAK65582:QAK65586 PQO65582:PQO65586 PGS65582:PGS65586 OWW65582:OWW65586 ONA65582:ONA65586 ODE65582:ODE65586 NTI65582:NTI65586 NJM65582:NJM65586 MZQ65582:MZQ65586 MPU65582:MPU65586 MFY65582:MFY65586 LWC65582:LWC65586 LMG65582:LMG65586 LCK65582:LCK65586 KSO65582:KSO65586 KIS65582:KIS65586 JYW65582:JYW65586 JPA65582:JPA65586 JFE65582:JFE65586 IVI65582:IVI65586 ILM65582:ILM65586 IBQ65582:IBQ65586 HRU65582:HRU65586 HHY65582:HHY65586 GYC65582:GYC65586 GOG65582:GOG65586 GEK65582:GEK65586 FUO65582:FUO65586 FKS65582:FKS65586 FAW65582:FAW65586 ERA65582:ERA65586 EHE65582:EHE65586 DXI65582:DXI65586 DNM65582:DNM65586 DDQ65582:DDQ65586 CTU65582:CTU65586 CJY65582:CJY65586 CAC65582:CAC65586 BQG65582:BQG65586 BGK65582:BGK65586 AWO65582:AWO65586 AMS65582:AMS65586 ACW65582:ACW65586 TA65582:TA65586 JE65582:JE65586 H65582:I65586 WVQ52:WVQ55 WLU52:WLU55 WBY52:WBY55 VSC52:VSC55 VIG52:VIG55 UYK52:UYK55 UOO52:UOO55 UES52:UES55 TUW52:TUW55 TLA52:TLA55 TBE52:TBE55 SRI52:SRI55 SHM52:SHM55 RXQ52:RXQ55 RNU52:RNU55 RDY52:RDY55 QUC52:QUC55 QKG52:QKG55 QAK52:QAK55 PQO52:PQO55 PGS52:PGS55 OWW52:OWW55 ONA52:ONA55 ODE52:ODE55 NTI52:NTI55 NJM52:NJM55 MZQ52:MZQ55 MPU52:MPU55 MFY52:MFY55 LWC52:LWC55 LMG52:LMG55 LCK52:LCK55 KSO52:KSO55 KIS52:KIS55 JYW52:JYW55 JPA52:JPA55 JFE52:JFE55 IVI52:IVI55 ILM52:ILM55 IBQ52:IBQ55 HRU52:HRU55 HHY52:HHY55 GYC52:GYC55 GOG52:GOG55 GEK52:GEK55 FUO52:FUO55 FKS52:FKS55 FAW52:FAW55 ERA52:ERA55 EHE52:EHE55 DXI52:DXI55 DNM52:DNM55 DDQ52:DDQ55 CTU52:CTU55 CJY52:CJY55 CAC52:CAC55 BQG52:BQG55 BGK52:BGK55 AWO52:AWO55 AMS52:AMS55 ACW52:ACW55 TA52:TA55 JE52:JE55 H52:I53 WLU983086:WLU983090">
      <formula1>$H$70:$H$161</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F65583:F65586 JC65583:JC65586 SY65583:SY65586 ACU65583:ACU65586 AMQ65583:AMQ65586 AWM65583:AWM65586 BGI65583:BGI65586 BQE65583:BQE65586 CAA65583:CAA65586 CJW65583:CJW65586 CTS65583:CTS65586 DDO65583:DDO65586 DNK65583:DNK65586 DXG65583:DXG65586 EHC65583:EHC65586 EQY65583:EQY65586 FAU65583:FAU65586 FKQ65583:FKQ65586 FUM65583:FUM65586 GEI65583:GEI65586 GOE65583:GOE65586 GYA65583:GYA65586 HHW65583:HHW65586 HRS65583:HRS65586 IBO65583:IBO65586 ILK65583:ILK65586 IVG65583:IVG65586 JFC65583:JFC65586 JOY65583:JOY65586 JYU65583:JYU65586 KIQ65583:KIQ65586 KSM65583:KSM65586 LCI65583:LCI65586 LME65583:LME65586 LWA65583:LWA65586 MFW65583:MFW65586 MPS65583:MPS65586 MZO65583:MZO65586 NJK65583:NJK65586 NTG65583:NTG65586 ODC65583:ODC65586 OMY65583:OMY65586 OWU65583:OWU65586 PGQ65583:PGQ65586 PQM65583:PQM65586 QAI65583:QAI65586 QKE65583:QKE65586 QUA65583:QUA65586 RDW65583:RDW65586 RNS65583:RNS65586 RXO65583:RXO65586 SHK65583:SHK65586 SRG65583:SRG65586 TBC65583:TBC65586 TKY65583:TKY65586 TUU65583:TUU65586 UEQ65583:UEQ65586 UOM65583:UOM65586 UYI65583:UYI65586 VIE65583:VIE65586 VSA65583:VSA65586 WBW65583:WBW65586 WLS65583:WLS65586 WVO65583:WVO65586 F131119:F131122 JC131119:JC131122 SY131119:SY131122 ACU131119:ACU131122 AMQ131119:AMQ131122 AWM131119:AWM131122 BGI131119:BGI131122 BQE131119:BQE131122 CAA131119:CAA131122 CJW131119:CJW131122 CTS131119:CTS131122 DDO131119:DDO131122 DNK131119:DNK131122 DXG131119:DXG131122 EHC131119:EHC131122 EQY131119:EQY131122 FAU131119:FAU131122 FKQ131119:FKQ131122 FUM131119:FUM131122 GEI131119:GEI131122 GOE131119:GOE131122 GYA131119:GYA131122 HHW131119:HHW131122 HRS131119:HRS131122 IBO131119:IBO131122 ILK131119:ILK131122 IVG131119:IVG131122 JFC131119:JFC131122 JOY131119:JOY131122 JYU131119:JYU131122 KIQ131119:KIQ131122 KSM131119:KSM131122 LCI131119:LCI131122 LME131119:LME131122 LWA131119:LWA131122 MFW131119:MFW131122 MPS131119:MPS131122 MZO131119:MZO131122 NJK131119:NJK131122 NTG131119:NTG131122 ODC131119:ODC131122 OMY131119:OMY131122 OWU131119:OWU131122 PGQ131119:PGQ131122 PQM131119:PQM131122 QAI131119:QAI131122 QKE131119:QKE131122 QUA131119:QUA131122 RDW131119:RDW131122 RNS131119:RNS131122 RXO131119:RXO131122 SHK131119:SHK131122 SRG131119:SRG131122 TBC131119:TBC131122 TKY131119:TKY131122 TUU131119:TUU131122 UEQ131119:UEQ131122 UOM131119:UOM131122 UYI131119:UYI131122 VIE131119:VIE131122 VSA131119:VSA131122 WBW131119:WBW131122 WLS131119:WLS131122 WVO131119:WVO131122 F196655:F196658 JC196655:JC196658 SY196655:SY196658 ACU196655:ACU196658 AMQ196655:AMQ196658 AWM196655:AWM196658 BGI196655:BGI196658 BQE196655:BQE196658 CAA196655:CAA196658 CJW196655:CJW196658 CTS196655:CTS196658 DDO196655:DDO196658 DNK196655:DNK196658 DXG196655:DXG196658 EHC196655:EHC196658 EQY196655:EQY196658 FAU196655:FAU196658 FKQ196655:FKQ196658 FUM196655:FUM196658 GEI196655:GEI196658 GOE196655:GOE196658 GYA196655:GYA196658 HHW196655:HHW196658 HRS196655:HRS196658 IBO196655:IBO196658 ILK196655:ILK196658 IVG196655:IVG196658 JFC196655:JFC196658 JOY196655:JOY196658 JYU196655:JYU196658 KIQ196655:KIQ196658 KSM196655:KSM196658 LCI196655:LCI196658 LME196655:LME196658 LWA196655:LWA196658 MFW196655:MFW196658 MPS196655:MPS196658 MZO196655:MZO196658 NJK196655:NJK196658 NTG196655:NTG196658 ODC196655:ODC196658 OMY196655:OMY196658 OWU196655:OWU196658 PGQ196655:PGQ196658 PQM196655:PQM196658 QAI196655:QAI196658 QKE196655:QKE196658 QUA196655:QUA196658 RDW196655:RDW196658 RNS196655:RNS196658 RXO196655:RXO196658 SHK196655:SHK196658 SRG196655:SRG196658 TBC196655:TBC196658 TKY196655:TKY196658 TUU196655:TUU196658 UEQ196655:UEQ196658 UOM196655:UOM196658 UYI196655:UYI196658 VIE196655:VIE196658 VSA196655:VSA196658 WBW196655:WBW196658 WLS196655:WLS196658 WVO196655:WVO196658 F262191:F262194 JC262191:JC262194 SY262191:SY262194 ACU262191:ACU262194 AMQ262191:AMQ262194 AWM262191:AWM262194 BGI262191:BGI262194 BQE262191:BQE262194 CAA262191:CAA262194 CJW262191:CJW262194 CTS262191:CTS262194 DDO262191:DDO262194 DNK262191:DNK262194 DXG262191:DXG262194 EHC262191:EHC262194 EQY262191:EQY262194 FAU262191:FAU262194 FKQ262191:FKQ262194 FUM262191:FUM262194 GEI262191:GEI262194 GOE262191:GOE262194 GYA262191:GYA262194 HHW262191:HHW262194 HRS262191:HRS262194 IBO262191:IBO262194 ILK262191:ILK262194 IVG262191:IVG262194 JFC262191:JFC262194 JOY262191:JOY262194 JYU262191:JYU262194 KIQ262191:KIQ262194 KSM262191:KSM262194 LCI262191:LCI262194 LME262191:LME262194 LWA262191:LWA262194 MFW262191:MFW262194 MPS262191:MPS262194 MZO262191:MZO262194 NJK262191:NJK262194 NTG262191:NTG262194 ODC262191:ODC262194 OMY262191:OMY262194 OWU262191:OWU262194 PGQ262191:PGQ262194 PQM262191:PQM262194 QAI262191:QAI262194 QKE262191:QKE262194 QUA262191:QUA262194 RDW262191:RDW262194 RNS262191:RNS262194 RXO262191:RXO262194 SHK262191:SHK262194 SRG262191:SRG262194 TBC262191:TBC262194 TKY262191:TKY262194 TUU262191:TUU262194 UEQ262191:UEQ262194 UOM262191:UOM262194 UYI262191:UYI262194 VIE262191:VIE262194 VSA262191:VSA262194 WBW262191:WBW262194 WLS262191:WLS262194 WVO262191:WVO262194 F327727:F327730 JC327727:JC327730 SY327727:SY327730 ACU327727:ACU327730 AMQ327727:AMQ327730 AWM327727:AWM327730 BGI327727:BGI327730 BQE327727:BQE327730 CAA327727:CAA327730 CJW327727:CJW327730 CTS327727:CTS327730 DDO327727:DDO327730 DNK327727:DNK327730 DXG327727:DXG327730 EHC327727:EHC327730 EQY327727:EQY327730 FAU327727:FAU327730 FKQ327727:FKQ327730 FUM327727:FUM327730 GEI327727:GEI327730 GOE327727:GOE327730 GYA327727:GYA327730 HHW327727:HHW327730 HRS327727:HRS327730 IBO327727:IBO327730 ILK327727:ILK327730 IVG327727:IVG327730 JFC327727:JFC327730 JOY327727:JOY327730 JYU327727:JYU327730 KIQ327727:KIQ327730 KSM327727:KSM327730 LCI327727:LCI327730 LME327727:LME327730 LWA327727:LWA327730 MFW327727:MFW327730 MPS327727:MPS327730 MZO327727:MZO327730 NJK327727:NJK327730 NTG327727:NTG327730 ODC327727:ODC327730 OMY327727:OMY327730 OWU327727:OWU327730 PGQ327727:PGQ327730 PQM327727:PQM327730 QAI327727:QAI327730 QKE327727:QKE327730 QUA327727:QUA327730 RDW327727:RDW327730 RNS327727:RNS327730 RXO327727:RXO327730 SHK327727:SHK327730 SRG327727:SRG327730 TBC327727:TBC327730 TKY327727:TKY327730 TUU327727:TUU327730 UEQ327727:UEQ327730 UOM327727:UOM327730 UYI327727:UYI327730 VIE327727:VIE327730 VSA327727:VSA327730 WBW327727:WBW327730 WLS327727:WLS327730 WVO327727:WVO327730 F393263:F393266 JC393263:JC393266 SY393263:SY393266 ACU393263:ACU393266 AMQ393263:AMQ393266 AWM393263:AWM393266 BGI393263:BGI393266 BQE393263:BQE393266 CAA393263:CAA393266 CJW393263:CJW393266 CTS393263:CTS393266 DDO393263:DDO393266 DNK393263:DNK393266 DXG393263:DXG393266 EHC393263:EHC393266 EQY393263:EQY393266 FAU393263:FAU393266 FKQ393263:FKQ393266 FUM393263:FUM393266 GEI393263:GEI393266 GOE393263:GOE393266 GYA393263:GYA393266 HHW393263:HHW393266 HRS393263:HRS393266 IBO393263:IBO393266 ILK393263:ILK393266 IVG393263:IVG393266 JFC393263:JFC393266 JOY393263:JOY393266 JYU393263:JYU393266 KIQ393263:KIQ393266 KSM393263:KSM393266 LCI393263:LCI393266 LME393263:LME393266 LWA393263:LWA393266 MFW393263:MFW393266 MPS393263:MPS393266 MZO393263:MZO393266 NJK393263:NJK393266 NTG393263:NTG393266 ODC393263:ODC393266 OMY393263:OMY393266 OWU393263:OWU393266 PGQ393263:PGQ393266 PQM393263:PQM393266 QAI393263:QAI393266 QKE393263:QKE393266 QUA393263:QUA393266 RDW393263:RDW393266 RNS393263:RNS393266 RXO393263:RXO393266 SHK393263:SHK393266 SRG393263:SRG393266 TBC393263:TBC393266 TKY393263:TKY393266 TUU393263:TUU393266 UEQ393263:UEQ393266 UOM393263:UOM393266 UYI393263:UYI393266 VIE393263:VIE393266 VSA393263:VSA393266 WBW393263:WBW393266 WLS393263:WLS393266 WVO393263:WVO393266 F458799:F458802 JC458799:JC458802 SY458799:SY458802 ACU458799:ACU458802 AMQ458799:AMQ458802 AWM458799:AWM458802 BGI458799:BGI458802 BQE458799:BQE458802 CAA458799:CAA458802 CJW458799:CJW458802 CTS458799:CTS458802 DDO458799:DDO458802 DNK458799:DNK458802 DXG458799:DXG458802 EHC458799:EHC458802 EQY458799:EQY458802 FAU458799:FAU458802 FKQ458799:FKQ458802 FUM458799:FUM458802 GEI458799:GEI458802 GOE458799:GOE458802 GYA458799:GYA458802 HHW458799:HHW458802 HRS458799:HRS458802 IBO458799:IBO458802 ILK458799:ILK458802 IVG458799:IVG458802 JFC458799:JFC458802 JOY458799:JOY458802 JYU458799:JYU458802 KIQ458799:KIQ458802 KSM458799:KSM458802 LCI458799:LCI458802 LME458799:LME458802 LWA458799:LWA458802 MFW458799:MFW458802 MPS458799:MPS458802 MZO458799:MZO458802 NJK458799:NJK458802 NTG458799:NTG458802 ODC458799:ODC458802 OMY458799:OMY458802 OWU458799:OWU458802 PGQ458799:PGQ458802 PQM458799:PQM458802 QAI458799:QAI458802 QKE458799:QKE458802 QUA458799:QUA458802 RDW458799:RDW458802 RNS458799:RNS458802 RXO458799:RXO458802 SHK458799:SHK458802 SRG458799:SRG458802 TBC458799:TBC458802 TKY458799:TKY458802 TUU458799:TUU458802 UEQ458799:UEQ458802 UOM458799:UOM458802 UYI458799:UYI458802 VIE458799:VIE458802 VSA458799:VSA458802 WBW458799:WBW458802 WLS458799:WLS458802 WVO458799:WVO458802 F524335:F524338 JC524335:JC524338 SY524335:SY524338 ACU524335:ACU524338 AMQ524335:AMQ524338 AWM524335:AWM524338 BGI524335:BGI524338 BQE524335:BQE524338 CAA524335:CAA524338 CJW524335:CJW524338 CTS524335:CTS524338 DDO524335:DDO524338 DNK524335:DNK524338 DXG524335:DXG524338 EHC524335:EHC524338 EQY524335:EQY524338 FAU524335:FAU524338 FKQ524335:FKQ524338 FUM524335:FUM524338 GEI524335:GEI524338 GOE524335:GOE524338 GYA524335:GYA524338 HHW524335:HHW524338 HRS524335:HRS524338 IBO524335:IBO524338 ILK524335:ILK524338 IVG524335:IVG524338 JFC524335:JFC524338 JOY524335:JOY524338 JYU524335:JYU524338 KIQ524335:KIQ524338 KSM524335:KSM524338 LCI524335:LCI524338 LME524335:LME524338 LWA524335:LWA524338 MFW524335:MFW524338 MPS524335:MPS524338 MZO524335:MZO524338 NJK524335:NJK524338 NTG524335:NTG524338 ODC524335:ODC524338 OMY524335:OMY524338 OWU524335:OWU524338 PGQ524335:PGQ524338 PQM524335:PQM524338 QAI524335:QAI524338 QKE524335:QKE524338 QUA524335:QUA524338 RDW524335:RDW524338 RNS524335:RNS524338 RXO524335:RXO524338 SHK524335:SHK524338 SRG524335:SRG524338 TBC524335:TBC524338 TKY524335:TKY524338 TUU524335:TUU524338 UEQ524335:UEQ524338 UOM524335:UOM524338 UYI524335:UYI524338 VIE524335:VIE524338 VSA524335:VSA524338 WBW524335:WBW524338 WLS524335:WLS524338 WVO524335:WVO524338 F589871:F589874 JC589871:JC589874 SY589871:SY589874 ACU589871:ACU589874 AMQ589871:AMQ589874 AWM589871:AWM589874 BGI589871:BGI589874 BQE589871:BQE589874 CAA589871:CAA589874 CJW589871:CJW589874 CTS589871:CTS589874 DDO589871:DDO589874 DNK589871:DNK589874 DXG589871:DXG589874 EHC589871:EHC589874 EQY589871:EQY589874 FAU589871:FAU589874 FKQ589871:FKQ589874 FUM589871:FUM589874 GEI589871:GEI589874 GOE589871:GOE589874 GYA589871:GYA589874 HHW589871:HHW589874 HRS589871:HRS589874 IBO589871:IBO589874 ILK589871:ILK589874 IVG589871:IVG589874 JFC589871:JFC589874 JOY589871:JOY589874 JYU589871:JYU589874 KIQ589871:KIQ589874 KSM589871:KSM589874 LCI589871:LCI589874 LME589871:LME589874 LWA589871:LWA589874 MFW589871:MFW589874 MPS589871:MPS589874 MZO589871:MZO589874 NJK589871:NJK589874 NTG589871:NTG589874 ODC589871:ODC589874 OMY589871:OMY589874 OWU589871:OWU589874 PGQ589871:PGQ589874 PQM589871:PQM589874 QAI589871:QAI589874 QKE589871:QKE589874 QUA589871:QUA589874 RDW589871:RDW589874 RNS589871:RNS589874 RXO589871:RXO589874 SHK589871:SHK589874 SRG589871:SRG589874 TBC589871:TBC589874 TKY589871:TKY589874 TUU589871:TUU589874 UEQ589871:UEQ589874 UOM589871:UOM589874 UYI589871:UYI589874 VIE589871:VIE589874 VSA589871:VSA589874 WBW589871:WBW589874 WLS589871:WLS589874 WVO589871:WVO589874 F655407:F655410 JC655407:JC655410 SY655407:SY655410 ACU655407:ACU655410 AMQ655407:AMQ655410 AWM655407:AWM655410 BGI655407:BGI655410 BQE655407:BQE655410 CAA655407:CAA655410 CJW655407:CJW655410 CTS655407:CTS655410 DDO655407:DDO655410 DNK655407:DNK655410 DXG655407:DXG655410 EHC655407:EHC655410 EQY655407:EQY655410 FAU655407:FAU655410 FKQ655407:FKQ655410 FUM655407:FUM655410 GEI655407:GEI655410 GOE655407:GOE655410 GYA655407:GYA655410 HHW655407:HHW655410 HRS655407:HRS655410 IBO655407:IBO655410 ILK655407:ILK655410 IVG655407:IVG655410 JFC655407:JFC655410 JOY655407:JOY655410 JYU655407:JYU655410 KIQ655407:KIQ655410 KSM655407:KSM655410 LCI655407:LCI655410 LME655407:LME655410 LWA655407:LWA655410 MFW655407:MFW655410 MPS655407:MPS655410 MZO655407:MZO655410 NJK655407:NJK655410 NTG655407:NTG655410 ODC655407:ODC655410 OMY655407:OMY655410 OWU655407:OWU655410 PGQ655407:PGQ655410 PQM655407:PQM655410 QAI655407:QAI655410 QKE655407:QKE655410 QUA655407:QUA655410 RDW655407:RDW655410 RNS655407:RNS655410 RXO655407:RXO655410 SHK655407:SHK655410 SRG655407:SRG655410 TBC655407:TBC655410 TKY655407:TKY655410 TUU655407:TUU655410 UEQ655407:UEQ655410 UOM655407:UOM655410 UYI655407:UYI655410 VIE655407:VIE655410 VSA655407:VSA655410 WBW655407:WBW655410 WLS655407:WLS655410 WVO655407:WVO655410 F720943:F720946 JC720943:JC720946 SY720943:SY720946 ACU720943:ACU720946 AMQ720943:AMQ720946 AWM720943:AWM720946 BGI720943:BGI720946 BQE720943:BQE720946 CAA720943:CAA720946 CJW720943:CJW720946 CTS720943:CTS720946 DDO720943:DDO720946 DNK720943:DNK720946 DXG720943:DXG720946 EHC720943:EHC720946 EQY720943:EQY720946 FAU720943:FAU720946 FKQ720943:FKQ720946 FUM720943:FUM720946 GEI720943:GEI720946 GOE720943:GOE720946 GYA720943:GYA720946 HHW720943:HHW720946 HRS720943:HRS720946 IBO720943:IBO720946 ILK720943:ILK720946 IVG720943:IVG720946 JFC720943:JFC720946 JOY720943:JOY720946 JYU720943:JYU720946 KIQ720943:KIQ720946 KSM720943:KSM720946 LCI720943:LCI720946 LME720943:LME720946 LWA720943:LWA720946 MFW720943:MFW720946 MPS720943:MPS720946 MZO720943:MZO720946 NJK720943:NJK720946 NTG720943:NTG720946 ODC720943:ODC720946 OMY720943:OMY720946 OWU720943:OWU720946 PGQ720943:PGQ720946 PQM720943:PQM720946 QAI720943:QAI720946 QKE720943:QKE720946 QUA720943:QUA720946 RDW720943:RDW720946 RNS720943:RNS720946 RXO720943:RXO720946 SHK720943:SHK720946 SRG720943:SRG720946 TBC720943:TBC720946 TKY720943:TKY720946 TUU720943:TUU720946 UEQ720943:UEQ720946 UOM720943:UOM720946 UYI720943:UYI720946 VIE720943:VIE720946 VSA720943:VSA720946 WBW720943:WBW720946 WLS720943:WLS720946 WVO720943:WVO720946 F786479:F786482 JC786479:JC786482 SY786479:SY786482 ACU786479:ACU786482 AMQ786479:AMQ786482 AWM786479:AWM786482 BGI786479:BGI786482 BQE786479:BQE786482 CAA786479:CAA786482 CJW786479:CJW786482 CTS786479:CTS786482 DDO786479:DDO786482 DNK786479:DNK786482 DXG786479:DXG786482 EHC786479:EHC786482 EQY786479:EQY786482 FAU786479:FAU786482 FKQ786479:FKQ786482 FUM786479:FUM786482 GEI786479:GEI786482 GOE786479:GOE786482 GYA786479:GYA786482 HHW786479:HHW786482 HRS786479:HRS786482 IBO786479:IBO786482 ILK786479:ILK786482 IVG786479:IVG786482 JFC786479:JFC786482 JOY786479:JOY786482 JYU786479:JYU786482 KIQ786479:KIQ786482 KSM786479:KSM786482 LCI786479:LCI786482 LME786479:LME786482 LWA786479:LWA786482 MFW786479:MFW786482 MPS786479:MPS786482 MZO786479:MZO786482 NJK786479:NJK786482 NTG786479:NTG786482 ODC786479:ODC786482 OMY786479:OMY786482 OWU786479:OWU786482 PGQ786479:PGQ786482 PQM786479:PQM786482 QAI786479:QAI786482 QKE786479:QKE786482 QUA786479:QUA786482 RDW786479:RDW786482 RNS786479:RNS786482 RXO786479:RXO786482 SHK786479:SHK786482 SRG786479:SRG786482 TBC786479:TBC786482 TKY786479:TKY786482 TUU786479:TUU786482 UEQ786479:UEQ786482 UOM786479:UOM786482 UYI786479:UYI786482 VIE786479:VIE786482 VSA786479:VSA786482 WBW786479:WBW786482 WLS786479:WLS786482 WVO786479:WVO786482 F852015:F852018 JC852015:JC852018 SY852015:SY852018 ACU852015:ACU852018 AMQ852015:AMQ852018 AWM852015:AWM852018 BGI852015:BGI852018 BQE852015:BQE852018 CAA852015:CAA852018 CJW852015:CJW852018 CTS852015:CTS852018 DDO852015:DDO852018 DNK852015:DNK852018 DXG852015:DXG852018 EHC852015:EHC852018 EQY852015:EQY852018 FAU852015:FAU852018 FKQ852015:FKQ852018 FUM852015:FUM852018 GEI852015:GEI852018 GOE852015:GOE852018 GYA852015:GYA852018 HHW852015:HHW852018 HRS852015:HRS852018 IBO852015:IBO852018 ILK852015:ILK852018 IVG852015:IVG852018 JFC852015:JFC852018 JOY852015:JOY852018 JYU852015:JYU852018 KIQ852015:KIQ852018 KSM852015:KSM852018 LCI852015:LCI852018 LME852015:LME852018 LWA852015:LWA852018 MFW852015:MFW852018 MPS852015:MPS852018 MZO852015:MZO852018 NJK852015:NJK852018 NTG852015:NTG852018 ODC852015:ODC852018 OMY852015:OMY852018 OWU852015:OWU852018 PGQ852015:PGQ852018 PQM852015:PQM852018 QAI852015:QAI852018 QKE852015:QKE852018 QUA852015:QUA852018 RDW852015:RDW852018 RNS852015:RNS852018 RXO852015:RXO852018 SHK852015:SHK852018 SRG852015:SRG852018 TBC852015:TBC852018 TKY852015:TKY852018 TUU852015:TUU852018 UEQ852015:UEQ852018 UOM852015:UOM852018 UYI852015:UYI852018 VIE852015:VIE852018 VSA852015:VSA852018 WBW852015:WBW852018 WLS852015:WLS852018 WVO852015:WVO852018 F917551:F917554 JC917551:JC917554 SY917551:SY917554 ACU917551:ACU917554 AMQ917551:AMQ917554 AWM917551:AWM917554 BGI917551:BGI917554 BQE917551:BQE917554 CAA917551:CAA917554 CJW917551:CJW917554 CTS917551:CTS917554 DDO917551:DDO917554 DNK917551:DNK917554 DXG917551:DXG917554 EHC917551:EHC917554 EQY917551:EQY917554 FAU917551:FAU917554 FKQ917551:FKQ917554 FUM917551:FUM917554 GEI917551:GEI917554 GOE917551:GOE917554 GYA917551:GYA917554 HHW917551:HHW917554 HRS917551:HRS917554 IBO917551:IBO917554 ILK917551:ILK917554 IVG917551:IVG917554 JFC917551:JFC917554 JOY917551:JOY917554 JYU917551:JYU917554 KIQ917551:KIQ917554 KSM917551:KSM917554 LCI917551:LCI917554 LME917551:LME917554 LWA917551:LWA917554 MFW917551:MFW917554 MPS917551:MPS917554 MZO917551:MZO917554 NJK917551:NJK917554 NTG917551:NTG917554 ODC917551:ODC917554 OMY917551:OMY917554 OWU917551:OWU917554 PGQ917551:PGQ917554 PQM917551:PQM917554 QAI917551:QAI917554 QKE917551:QKE917554 QUA917551:QUA917554 RDW917551:RDW917554 RNS917551:RNS917554 RXO917551:RXO917554 SHK917551:SHK917554 SRG917551:SRG917554 TBC917551:TBC917554 TKY917551:TKY917554 TUU917551:TUU917554 UEQ917551:UEQ917554 UOM917551:UOM917554 UYI917551:UYI917554 VIE917551:VIE917554 VSA917551:VSA917554 WBW917551:WBW917554 WLS917551:WLS917554 WVO917551:WVO917554 F983087:F983090 JC983087:JC983090 SY983087:SY983090 ACU983087:ACU983090 AMQ983087:AMQ983090 AWM983087:AWM983090 BGI983087:BGI983090 BQE983087:BQE983090 CAA983087:CAA983090 CJW983087:CJW983090 CTS983087:CTS983090 DDO983087:DDO983090 DNK983087:DNK983090 DXG983087:DXG983090 EHC983087:EHC983090 EQY983087:EQY983090 FAU983087:FAU983090 FKQ983087:FKQ983090 FUM983087:FUM983090 GEI983087:GEI983090 GOE983087:GOE983090 GYA983087:GYA983090 HHW983087:HHW983090 HRS983087:HRS983090 IBO983087:IBO983090 ILK983087:ILK983090 IVG983087:IVG983090 JFC983087:JFC983090 JOY983087:JOY983090 JYU983087:JYU983090 KIQ983087:KIQ983090 KSM983087:KSM983090 LCI983087:LCI983090 LME983087:LME983090 LWA983087:LWA983090 MFW983087:MFW983090 MPS983087:MPS983090 MZO983087:MZO983090 NJK983087:NJK983090 NTG983087:NTG983090 ODC983087:ODC983090 OMY983087:OMY983090 OWU983087:OWU983090 PGQ983087:PGQ983090 PQM983087:PQM983090 QAI983087:QAI983090 QKE983087:QKE983090 QUA983087:QUA983090 RDW983087:RDW983090 RNS983087:RNS983090 RXO983087:RXO983090 SHK983087:SHK983090 SRG983087:SRG983090 TBC983087:TBC983090 TKY983087:TKY983090 TUU983087:TUU983090 UEQ983087:UEQ983090 UOM983087:UOM983090 UYI983087:UYI983090 VIE983087:VIE983090 VSA983087:VSA983090 WBW983087:WBW983090 WLS983087:WLS983090 WVO983087:WVO983090 F52:F53 F57 WVO53:WVO55 WLS53:WLS55 WBW53:WBW55 VSA53:VSA55 VIE53:VIE55 UYI53:UYI55 UOM53:UOM55 UEQ53:UEQ55 TUU53:TUU55 TKY53:TKY55 TBC53:TBC55 SRG53:SRG55 SHK53:SHK55 RXO53:RXO55 RNS53:RNS55 RDW53:RDW55 QUA53:QUA55 QKE53:QKE55 QAI53:QAI55 PQM53:PQM55 PGQ53:PGQ55 OWU53:OWU55 OMY53:OMY55 ODC53:ODC55 NTG53:NTG55 NJK53:NJK55 MZO53:MZO55 MPS53:MPS55 MFW53:MFW55 LWA53:LWA55 LME53:LME55 LCI53:LCI55 KSM53:KSM55 KIQ53:KIQ55 JYU53:JYU55 JOY53:JOY55 JFC53:JFC55 IVG53:IVG55 ILK53:ILK55 IBO53:IBO55 HRS53:HRS55 HHW53:HHW55 GYA53:GYA55 GOE53:GOE55 GEI53:GEI55 FUM53:FUM55 FKQ53:FKQ55 FAU53:FAU55 EQY53:EQY55 EHC53:EHC55 DXG53:DXG55 DNK53:DNK55 DDO53:DDO55 CTS53:CTS55 CJW53:CJW55 CAA53:CAA55 BQE53:BQE55 BGI53:BGI55 AWM53:AWM55 AMQ53:AMQ55 ACU53:ACU55 SY53:SY55 JC53:JC55">
      <formula1>"1, 2, 3"</formula1>
    </dataValidation>
    <dataValidation type="list" errorStyle="warning" allowBlank="1" showInputMessage="1" showErrorMessage="1" errorTitle="FERC ACCOUNT" error="This FERC Account is not included in the drop-down list. Is this the account you want to use?" sqref="WVN983087:WVN983090 D53:E53 WBV983087:WBV983090 VRZ983087:VRZ983090 VID983087:VID983090 UYH983087:UYH983090 UOL983087:UOL983090 UEP983087:UEP983090 TUT983087:TUT983090 TKX983087:TKX983090 TBB983087:TBB983090 SRF983087:SRF983090 SHJ983087:SHJ983090 RXN983087:RXN983090 RNR983087:RNR983090 RDV983087:RDV983090 QTZ983087:QTZ983090 QKD983087:QKD983090 QAH983087:QAH983090 PQL983087:PQL983090 PGP983087:PGP983090 OWT983087:OWT983090 OMX983087:OMX983090 ODB983087:ODB983090 NTF983087:NTF983090 NJJ983087:NJJ983090 MZN983087:MZN983090 MPR983087:MPR983090 MFV983087:MFV983090 LVZ983087:LVZ983090 LMD983087:LMD983090 LCH983087:LCH983090 KSL983087:KSL983090 KIP983087:KIP983090 JYT983087:JYT983090 JOX983087:JOX983090 JFB983087:JFB983090 IVF983087:IVF983090 ILJ983087:ILJ983090 IBN983087:IBN983090 HRR983087:HRR983090 HHV983087:HHV983090 GXZ983087:GXZ983090 GOD983087:GOD983090 GEH983087:GEH983090 FUL983087:FUL983090 FKP983087:FKP983090 FAT983087:FAT983090 EQX983087:EQX983090 EHB983087:EHB983090 DXF983087:DXF983090 DNJ983087:DNJ983090 DDN983087:DDN983090 CTR983087:CTR983090 CJV983087:CJV983090 BZZ983087:BZZ983090 BQD983087:BQD983090 BGH983087:BGH983090 AWL983087:AWL983090 AMP983087:AMP983090 ACT983087:ACT983090 SX983087:SX983090 JB983087:JB983090 E983087:E983090 WVN917551:WVN917554 WLR917551:WLR917554 WBV917551:WBV917554 VRZ917551:VRZ917554 VID917551:VID917554 UYH917551:UYH917554 UOL917551:UOL917554 UEP917551:UEP917554 TUT917551:TUT917554 TKX917551:TKX917554 TBB917551:TBB917554 SRF917551:SRF917554 SHJ917551:SHJ917554 RXN917551:RXN917554 RNR917551:RNR917554 RDV917551:RDV917554 QTZ917551:QTZ917554 QKD917551:QKD917554 QAH917551:QAH917554 PQL917551:PQL917554 PGP917551:PGP917554 OWT917551:OWT917554 OMX917551:OMX917554 ODB917551:ODB917554 NTF917551:NTF917554 NJJ917551:NJJ917554 MZN917551:MZN917554 MPR917551:MPR917554 MFV917551:MFV917554 LVZ917551:LVZ917554 LMD917551:LMD917554 LCH917551:LCH917554 KSL917551:KSL917554 KIP917551:KIP917554 JYT917551:JYT917554 JOX917551:JOX917554 JFB917551:JFB917554 IVF917551:IVF917554 ILJ917551:ILJ917554 IBN917551:IBN917554 HRR917551:HRR917554 HHV917551:HHV917554 GXZ917551:GXZ917554 GOD917551:GOD917554 GEH917551:GEH917554 FUL917551:FUL917554 FKP917551:FKP917554 FAT917551:FAT917554 EQX917551:EQX917554 EHB917551:EHB917554 DXF917551:DXF917554 DNJ917551:DNJ917554 DDN917551:DDN917554 CTR917551:CTR917554 CJV917551:CJV917554 BZZ917551:BZZ917554 BQD917551:BQD917554 BGH917551:BGH917554 AWL917551:AWL917554 AMP917551:AMP917554 ACT917551:ACT917554 SX917551:SX917554 JB917551:JB917554 E917551:E917554 WVN852015:WVN852018 WLR852015:WLR852018 WBV852015:WBV852018 VRZ852015:VRZ852018 VID852015:VID852018 UYH852015:UYH852018 UOL852015:UOL852018 UEP852015:UEP852018 TUT852015:TUT852018 TKX852015:TKX852018 TBB852015:TBB852018 SRF852015:SRF852018 SHJ852015:SHJ852018 RXN852015:RXN852018 RNR852015:RNR852018 RDV852015:RDV852018 QTZ852015:QTZ852018 QKD852015:QKD852018 QAH852015:QAH852018 PQL852015:PQL852018 PGP852015:PGP852018 OWT852015:OWT852018 OMX852015:OMX852018 ODB852015:ODB852018 NTF852015:NTF852018 NJJ852015:NJJ852018 MZN852015:MZN852018 MPR852015:MPR852018 MFV852015:MFV852018 LVZ852015:LVZ852018 LMD852015:LMD852018 LCH852015:LCH852018 KSL852015:KSL852018 KIP852015:KIP852018 JYT852015:JYT852018 JOX852015:JOX852018 JFB852015:JFB852018 IVF852015:IVF852018 ILJ852015:ILJ852018 IBN852015:IBN852018 HRR852015:HRR852018 HHV852015:HHV852018 GXZ852015:GXZ852018 GOD852015:GOD852018 GEH852015:GEH852018 FUL852015:FUL852018 FKP852015:FKP852018 FAT852015:FAT852018 EQX852015:EQX852018 EHB852015:EHB852018 DXF852015:DXF852018 DNJ852015:DNJ852018 DDN852015:DDN852018 CTR852015:CTR852018 CJV852015:CJV852018 BZZ852015:BZZ852018 BQD852015:BQD852018 BGH852015:BGH852018 AWL852015:AWL852018 AMP852015:AMP852018 ACT852015:ACT852018 SX852015:SX852018 JB852015:JB852018 E852015:E852018 WVN786479:WVN786482 WLR786479:WLR786482 WBV786479:WBV786482 VRZ786479:VRZ786482 VID786479:VID786482 UYH786479:UYH786482 UOL786479:UOL786482 UEP786479:UEP786482 TUT786479:TUT786482 TKX786479:TKX786482 TBB786479:TBB786482 SRF786479:SRF786482 SHJ786479:SHJ786482 RXN786479:RXN786482 RNR786479:RNR786482 RDV786479:RDV786482 QTZ786479:QTZ786482 QKD786479:QKD786482 QAH786479:QAH786482 PQL786479:PQL786482 PGP786479:PGP786482 OWT786479:OWT786482 OMX786479:OMX786482 ODB786479:ODB786482 NTF786479:NTF786482 NJJ786479:NJJ786482 MZN786479:MZN786482 MPR786479:MPR786482 MFV786479:MFV786482 LVZ786479:LVZ786482 LMD786479:LMD786482 LCH786479:LCH786482 KSL786479:KSL786482 KIP786479:KIP786482 JYT786479:JYT786482 JOX786479:JOX786482 JFB786479:JFB786482 IVF786479:IVF786482 ILJ786479:ILJ786482 IBN786479:IBN786482 HRR786479:HRR786482 HHV786479:HHV786482 GXZ786479:GXZ786482 GOD786479:GOD786482 GEH786479:GEH786482 FUL786479:FUL786482 FKP786479:FKP786482 FAT786479:FAT786482 EQX786479:EQX786482 EHB786479:EHB786482 DXF786479:DXF786482 DNJ786479:DNJ786482 DDN786479:DDN786482 CTR786479:CTR786482 CJV786479:CJV786482 BZZ786479:BZZ786482 BQD786479:BQD786482 BGH786479:BGH786482 AWL786479:AWL786482 AMP786479:AMP786482 ACT786479:ACT786482 SX786479:SX786482 JB786479:JB786482 E786479:E786482 WVN720943:WVN720946 WLR720943:WLR720946 WBV720943:WBV720946 VRZ720943:VRZ720946 VID720943:VID720946 UYH720943:UYH720946 UOL720943:UOL720946 UEP720943:UEP720946 TUT720943:TUT720946 TKX720943:TKX720946 TBB720943:TBB720946 SRF720943:SRF720946 SHJ720943:SHJ720946 RXN720943:RXN720946 RNR720943:RNR720946 RDV720943:RDV720946 QTZ720943:QTZ720946 QKD720943:QKD720946 QAH720943:QAH720946 PQL720943:PQL720946 PGP720943:PGP720946 OWT720943:OWT720946 OMX720943:OMX720946 ODB720943:ODB720946 NTF720943:NTF720946 NJJ720943:NJJ720946 MZN720943:MZN720946 MPR720943:MPR720946 MFV720943:MFV720946 LVZ720943:LVZ720946 LMD720943:LMD720946 LCH720943:LCH720946 KSL720943:KSL720946 KIP720943:KIP720946 JYT720943:JYT720946 JOX720943:JOX720946 JFB720943:JFB720946 IVF720943:IVF720946 ILJ720943:ILJ720946 IBN720943:IBN720946 HRR720943:HRR720946 HHV720943:HHV720946 GXZ720943:GXZ720946 GOD720943:GOD720946 GEH720943:GEH720946 FUL720943:FUL720946 FKP720943:FKP720946 FAT720943:FAT720946 EQX720943:EQX720946 EHB720943:EHB720946 DXF720943:DXF720946 DNJ720943:DNJ720946 DDN720943:DDN720946 CTR720943:CTR720946 CJV720943:CJV720946 BZZ720943:BZZ720946 BQD720943:BQD720946 BGH720943:BGH720946 AWL720943:AWL720946 AMP720943:AMP720946 ACT720943:ACT720946 SX720943:SX720946 JB720943:JB720946 E720943:E720946 WVN655407:WVN655410 WLR655407:WLR655410 WBV655407:WBV655410 VRZ655407:VRZ655410 VID655407:VID655410 UYH655407:UYH655410 UOL655407:UOL655410 UEP655407:UEP655410 TUT655407:TUT655410 TKX655407:TKX655410 TBB655407:TBB655410 SRF655407:SRF655410 SHJ655407:SHJ655410 RXN655407:RXN655410 RNR655407:RNR655410 RDV655407:RDV655410 QTZ655407:QTZ655410 QKD655407:QKD655410 QAH655407:QAH655410 PQL655407:PQL655410 PGP655407:PGP655410 OWT655407:OWT655410 OMX655407:OMX655410 ODB655407:ODB655410 NTF655407:NTF655410 NJJ655407:NJJ655410 MZN655407:MZN655410 MPR655407:MPR655410 MFV655407:MFV655410 LVZ655407:LVZ655410 LMD655407:LMD655410 LCH655407:LCH655410 KSL655407:KSL655410 KIP655407:KIP655410 JYT655407:JYT655410 JOX655407:JOX655410 JFB655407:JFB655410 IVF655407:IVF655410 ILJ655407:ILJ655410 IBN655407:IBN655410 HRR655407:HRR655410 HHV655407:HHV655410 GXZ655407:GXZ655410 GOD655407:GOD655410 GEH655407:GEH655410 FUL655407:FUL655410 FKP655407:FKP655410 FAT655407:FAT655410 EQX655407:EQX655410 EHB655407:EHB655410 DXF655407:DXF655410 DNJ655407:DNJ655410 DDN655407:DDN655410 CTR655407:CTR655410 CJV655407:CJV655410 BZZ655407:BZZ655410 BQD655407:BQD655410 BGH655407:BGH655410 AWL655407:AWL655410 AMP655407:AMP655410 ACT655407:ACT655410 SX655407:SX655410 JB655407:JB655410 E655407:E655410 WVN589871:WVN589874 WLR589871:WLR589874 WBV589871:WBV589874 VRZ589871:VRZ589874 VID589871:VID589874 UYH589871:UYH589874 UOL589871:UOL589874 UEP589871:UEP589874 TUT589871:TUT589874 TKX589871:TKX589874 TBB589871:TBB589874 SRF589871:SRF589874 SHJ589871:SHJ589874 RXN589871:RXN589874 RNR589871:RNR589874 RDV589871:RDV589874 QTZ589871:QTZ589874 QKD589871:QKD589874 QAH589871:QAH589874 PQL589871:PQL589874 PGP589871:PGP589874 OWT589871:OWT589874 OMX589871:OMX589874 ODB589871:ODB589874 NTF589871:NTF589874 NJJ589871:NJJ589874 MZN589871:MZN589874 MPR589871:MPR589874 MFV589871:MFV589874 LVZ589871:LVZ589874 LMD589871:LMD589874 LCH589871:LCH589874 KSL589871:KSL589874 KIP589871:KIP589874 JYT589871:JYT589874 JOX589871:JOX589874 JFB589871:JFB589874 IVF589871:IVF589874 ILJ589871:ILJ589874 IBN589871:IBN589874 HRR589871:HRR589874 HHV589871:HHV589874 GXZ589871:GXZ589874 GOD589871:GOD589874 GEH589871:GEH589874 FUL589871:FUL589874 FKP589871:FKP589874 FAT589871:FAT589874 EQX589871:EQX589874 EHB589871:EHB589874 DXF589871:DXF589874 DNJ589871:DNJ589874 DDN589871:DDN589874 CTR589871:CTR589874 CJV589871:CJV589874 BZZ589871:BZZ589874 BQD589871:BQD589874 BGH589871:BGH589874 AWL589871:AWL589874 AMP589871:AMP589874 ACT589871:ACT589874 SX589871:SX589874 JB589871:JB589874 E589871:E589874 WVN524335:WVN524338 WLR524335:WLR524338 WBV524335:WBV524338 VRZ524335:VRZ524338 VID524335:VID524338 UYH524335:UYH524338 UOL524335:UOL524338 UEP524335:UEP524338 TUT524335:TUT524338 TKX524335:TKX524338 TBB524335:TBB524338 SRF524335:SRF524338 SHJ524335:SHJ524338 RXN524335:RXN524338 RNR524335:RNR524338 RDV524335:RDV524338 QTZ524335:QTZ524338 QKD524335:QKD524338 QAH524335:QAH524338 PQL524335:PQL524338 PGP524335:PGP524338 OWT524335:OWT524338 OMX524335:OMX524338 ODB524335:ODB524338 NTF524335:NTF524338 NJJ524335:NJJ524338 MZN524335:MZN524338 MPR524335:MPR524338 MFV524335:MFV524338 LVZ524335:LVZ524338 LMD524335:LMD524338 LCH524335:LCH524338 KSL524335:KSL524338 KIP524335:KIP524338 JYT524335:JYT524338 JOX524335:JOX524338 JFB524335:JFB524338 IVF524335:IVF524338 ILJ524335:ILJ524338 IBN524335:IBN524338 HRR524335:HRR524338 HHV524335:HHV524338 GXZ524335:GXZ524338 GOD524335:GOD524338 GEH524335:GEH524338 FUL524335:FUL524338 FKP524335:FKP524338 FAT524335:FAT524338 EQX524335:EQX524338 EHB524335:EHB524338 DXF524335:DXF524338 DNJ524335:DNJ524338 DDN524335:DDN524338 CTR524335:CTR524338 CJV524335:CJV524338 BZZ524335:BZZ524338 BQD524335:BQD524338 BGH524335:BGH524338 AWL524335:AWL524338 AMP524335:AMP524338 ACT524335:ACT524338 SX524335:SX524338 JB524335:JB524338 E524335:E524338 WVN458799:WVN458802 WLR458799:WLR458802 WBV458799:WBV458802 VRZ458799:VRZ458802 VID458799:VID458802 UYH458799:UYH458802 UOL458799:UOL458802 UEP458799:UEP458802 TUT458799:TUT458802 TKX458799:TKX458802 TBB458799:TBB458802 SRF458799:SRF458802 SHJ458799:SHJ458802 RXN458799:RXN458802 RNR458799:RNR458802 RDV458799:RDV458802 QTZ458799:QTZ458802 QKD458799:QKD458802 QAH458799:QAH458802 PQL458799:PQL458802 PGP458799:PGP458802 OWT458799:OWT458802 OMX458799:OMX458802 ODB458799:ODB458802 NTF458799:NTF458802 NJJ458799:NJJ458802 MZN458799:MZN458802 MPR458799:MPR458802 MFV458799:MFV458802 LVZ458799:LVZ458802 LMD458799:LMD458802 LCH458799:LCH458802 KSL458799:KSL458802 KIP458799:KIP458802 JYT458799:JYT458802 JOX458799:JOX458802 JFB458799:JFB458802 IVF458799:IVF458802 ILJ458799:ILJ458802 IBN458799:IBN458802 HRR458799:HRR458802 HHV458799:HHV458802 GXZ458799:GXZ458802 GOD458799:GOD458802 GEH458799:GEH458802 FUL458799:FUL458802 FKP458799:FKP458802 FAT458799:FAT458802 EQX458799:EQX458802 EHB458799:EHB458802 DXF458799:DXF458802 DNJ458799:DNJ458802 DDN458799:DDN458802 CTR458799:CTR458802 CJV458799:CJV458802 BZZ458799:BZZ458802 BQD458799:BQD458802 BGH458799:BGH458802 AWL458799:AWL458802 AMP458799:AMP458802 ACT458799:ACT458802 SX458799:SX458802 JB458799:JB458802 E458799:E458802 WVN393263:WVN393266 WLR393263:WLR393266 WBV393263:WBV393266 VRZ393263:VRZ393266 VID393263:VID393266 UYH393263:UYH393266 UOL393263:UOL393266 UEP393263:UEP393266 TUT393263:TUT393266 TKX393263:TKX393266 TBB393263:TBB393266 SRF393263:SRF393266 SHJ393263:SHJ393266 RXN393263:RXN393266 RNR393263:RNR393266 RDV393263:RDV393266 QTZ393263:QTZ393266 QKD393263:QKD393266 QAH393263:QAH393266 PQL393263:PQL393266 PGP393263:PGP393266 OWT393263:OWT393266 OMX393263:OMX393266 ODB393263:ODB393266 NTF393263:NTF393266 NJJ393263:NJJ393266 MZN393263:MZN393266 MPR393263:MPR393266 MFV393263:MFV393266 LVZ393263:LVZ393266 LMD393263:LMD393266 LCH393263:LCH393266 KSL393263:KSL393266 KIP393263:KIP393266 JYT393263:JYT393266 JOX393263:JOX393266 JFB393263:JFB393266 IVF393263:IVF393266 ILJ393263:ILJ393266 IBN393263:IBN393266 HRR393263:HRR393266 HHV393263:HHV393266 GXZ393263:GXZ393266 GOD393263:GOD393266 GEH393263:GEH393266 FUL393263:FUL393266 FKP393263:FKP393266 FAT393263:FAT393266 EQX393263:EQX393266 EHB393263:EHB393266 DXF393263:DXF393266 DNJ393263:DNJ393266 DDN393263:DDN393266 CTR393263:CTR393266 CJV393263:CJV393266 BZZ393263:BZZ393266 BQD393263:BQD393266 BGH393263:BGH393266 AWL393263:AWL393266 AMP393263:AMP393266 ACT393263:ACT393266 SX393263:SX393266 JB393263:JB393266 E393263:E393266 WVN327727:WVN327730 WLR327727:WLR327730 WBV327727:WBV327730 VRZ327727:VRZ327730 VID327727:VID327730 UYH327727:UYH327730 UOL327727:UOL327730 UEP327727:UEP327730 TUT327727:TUT327730 TKX327727:TKX327730 TBB327727:TBB327730 SRF327727:SRF327730 SHJ327727:SHJ327730 RXN327727:RXN327730 RNR327727:RNR327730 RDV327727:RDV327730 QTZ327727:QTZ327730 QKD327727:QKD327730 QAH327727:QAH327730 PQL327727:PQL327730 PGP327727:PGP327730 OWT327727:OWT327730 OMX327727:OMX327730 ODB327727:ODB327730 NTF327727:NTF327730 NJJ327727:NJJ327730 MZN327727:MZN327730 MPR327727:MPR327730 MFV327727:MFV327730 LVZ327727:LVZ327730 LMD327727:LMD327730 LCH327727:LCH327730 KSL327727:KSL327730 KIP327727:KIP327730 JYT327727:JYT327730 JOX327727:JOX327730 JFB327727:JFB327730 IVF327727:IVF327730 ILJ327727:ILJ327730 IBN327727:IBN327730 HRR327727:HRR327730 HHV327727:HHV327730 GXZ327727:GXZ327730 GOD327727:GOD327730 GEH327727:GEH327730 FUL327727:FUL327730 FKP327727:FKP327730 FAT327727:FAT327730 EQX327727:EQX327730 EHB327727:EHB327730 DXF327727:DXF327730 DNJ327727:DNJ327730 DDN327727:DDN327730 CTR327727:CTR327730 CJV327727:CJV327730 BZZ327727:BZZ327730 BQD327727:BQD327730 BGH327727:BGH327730 AWL327727:AWL327730 AMP327727:AMP327730 ACT327727:ACT327730 SX327727:SX327730 JB327727:JB327730 E327727:E327730 WVN262191:WVN262194 WLR262191:WLR262194 WBV262191:WBV262194 VRZ262191:VRZ262194 VID262191:VID262194 UYH262191:UYH262194 UOL262191:UOL262194 UEP262191:UEP262194 TUT262191:TUT262194 TKX262191:TKX262194 TBB262191:TBB262194 SRF262191:SRF262194 SHJ262191:SHJ262194 RXN262191:RXN262194 RNR262191:RNR262194 RDV262191:RDV262194 QTZ262191:QTZ262194 QKD262191:QKD262194 QAH262191:QAH262194 PQL262191:PQL262194 PGP262191:PGP262194 OWT262191:OWT262194 OMX262191:OMX262194 ODB262191:ODB262194 NTF262191:NTF262194 NJJ262191:NJJ262194 MZN262191:MZN262194 MPR262191:MPR262194 MFV262191:MFV262194 LVZ262191:LVZ262194 LMD262191:LMD262194 LCH262191:LCH262194 KSL262191:KSL262194 KIP262191:KIP262194 JYT262191:JYT262194 JOX262191:JOX262194 JFB262191:JFB262194 IVF262191:IVF262194 ILJ262191:ILJ262194 IBN262191:IBN262194 HRR262191:HRR262194 HHV262191:HHV262194 GXZ262191:GXZ262194 GOD262191:GOD262194 GEH262191:GEH262194 FUL262191:FUL262194 FKP262191:FKP262194 FAT262191:FAT262194 EQX262191:EQX262194 EHB262191:EHB262194 DXF262191:DXF262194 DNJ262191:DNJ262194 DDN262191:DDN262194 CTR262191:CTR262194 CJV262191:CJV262194 BZZ262191:BZZ262194 BQD262191:BQD262194 BGH262191:BGH262194 AWL262191:AWL262194 AMP262191:AMP262194 ACT262191:ACT262194 SX262191:SX262194 JB262191:JB262194 E262191:E262194 WVN196655:WVN196658 WLR196655:WLR196658 WBV196655:WBV196658 VRZ196655:VRZ196658 VID196655:VID196658 UYH196655:UYH196658 UOL196655:UOL196658 UEP196655:UEP196658 TUT196655:TUT196658 TKX196655:TKX196658 TBB196655:TBB196658 SRF196655:SRF196658 SHJ196655:SHJ196658 RXN196655:RXN196658 RNR196655:RNR196658 RDV196655:RDV196658 QTZ196655:QTZ196658 QKD196655:QKD196658 QAH196655:QAH196658 PQL196655:PQL196658 PGP196655:PGP196658 OWT196655:OWT196658 OMX196655:OMX196658 ODB196655:ODB196658 NTF196655:NTF196658 NJJ196655:NJJ196658 MZN196655:MZN196658 MPR196655:MPR196658 MFV196655:MFV196658 LVZ196655:LVZ196658 LMD196655:LMD196658 LCH196655:LCH196658 KSL196655:KSL196658 KIP196655:KIP196658 JYT196655:JYT196658 JOX196655:JOX196658 JFB196655:JFB196658 IVF196655:IVF196658 ILJ196655:ILJ196658 IBN196655:IBN196658 HRR196655:HRR196658 HHV196655:HHV196658 GXZ196655:GXZ196658 GOD196655:GOD196658 GEH196655:GEH196658 FUL196655:FUL196658 FKP196655:FKP196658 FAT196655:FAT196658 EQX196655:EQX196658 EHB196655:EHB196658 DXF196655:DXF196658 DNJ196655:DNJ196658 DDN196655:DDN196658 CTR196655:CTR196658 CJV196655:CJV196658 BZZ196655:BZZ196658 BQD196655:BQD196658 BGH196655:BGH196658 AWL196655:AWL196658 AMP196655:AMP196658 ACT196655:ACT196658 SX196655:SX196658 JB196655:JB196658 E196655:E196658 WVN131119:WVN131122 WLR131119:WLR131122 WBV131119:WBV131122 VRZ131119:VRZ131122 VID131119:VID131122 UYH131119:UYH131122 UOL131119:UOL131122 UEP131119:UEP131122 TUT131119:TUT131122 TKX131119:TKX131122 TBB131119:TBB131122 SRF131119:SRF131122 SHJ131119:SHJ131122 RXN131119:RXN131122 RNR131119:RNR131122 RDV131119:RDV131122 QTZ131119:QTZ131122 QKD131119:QKD131122 QAH131119:QAH131122 PQL131119:PQL131122 PGP131119:PGP131122 OWT131119:OWT131122 OMX131119:OMX131122 ODB131119:ODB131122 NTF131119:NTF131122 NJJ131119:NJJ131122 MZN131119:MZN131122 MPR131119:MPR131122 MFV131119:MFV131122 LVZ131119:LVZ131122 LMD131119:LMD131122 LCH131119:LCH131122 KSL131119:KSL131122 KIP131119:KIP131122 JYT131119:JYT131122 JOX131119:JOX131122 JFB131119:JFB131122 IVF131119:IVF131122 ILJ131119:ILJ131122 IBN131119:IBN131122 HRR131119:HRR131122 HHV131119:HHV131122 GXZ131119:GXZ131122 GOD131119:GOD131122 GEH131119:GEH131122 FUL131119:FUL131122 FKP131119:FKP131122 FAT131119:FAT131122 EQX131119:EQX131122 EHB131119:EHB131122 DXF131119:DXF131122 DNJ131119:DNJ131122 DDN131119:DDN131122 CTR131119:CTR131122 CJV131119:CJV131122 BZZ131119:BZZ131122 BQD131119:BQD131122 BGH131119:BGH131122 AWL131119:AWL131122 AMP131119:AMP131122 ACT131119:ACT131122 SX131119:SX131122 JB131119:JB131122 E131119:E131122 WVN65583:WVN65586 WLR65583:WLR65586 WBV65583:WBV65586 VRZ65583:VRZ65586 VID65583:VID65586 UYH65583:UYH65586 UOL65583:UOL65586 UEP65583:UEP65586 TUT65583:TUT65586 TKX65583:TKX65586 TBB65583:TBB65586 SRF65583:SRF65586 SHJ65583:SHJ65586 RXN65583:RXN65586 RNR65583:RNR65586 RDV65583:RDV65586 QTZ65583:QTZ65586 QKD65583:QKD65586 QAH65583:QAH65586 PQL65583:PQL65586 PGP65583:PGP65586 OWT65583:OWT65586 OMX65583:OMX65586 ODB65583:ODB65586 NTF65583:NTF65586 NJJ65583:NJJ65586 MZN65583:MZN65586 MPR65583:MPR65586 MFV65583:MFV65586 LVZ65583:LVZ65586 LMD65583:LMD65586 LCH65583:LCH65586 KSL65583:KSL65586 KIP65583:KIP65586 JYT65583:JYT65586 JOX65583:JOX65586 JFB65583:JFB65586 IVF65583:IVF65586 ILJ65583:ILJ65586 IBN65583:IBN65586 HRR65583:HRR65586 HHV65583:HHV65586 GXZ65583:GXZ65586 GOD65583:GOD65586 GEH65583:GEH65586 FUL65583:FUL65586 FKP65583:FKP65586 FAT65583:FAT65586 EQX65583:EQX65586 EHB65583:EHB65586 DXF65583:DXF65586 DNJ65583:DNJ65586 DDN65583:DDN65586 CTR65583:CTR65586 CJV65583:CJV65586 BZZ65583:BZZ65586 BQD65583:BQD65586 BGH65583:BGH65586 AWL65583:AWL65586 AMP65583:AMP65586 ACT65583:ACT65586 SX65583:SX65586 JB65583:JB65586 E65583:E65586 WVN53:WVN55 WLR53:WLR55 WBV53:WBV55 VRZ53:VRZ55 VID53:VID55 UYH53:UYH55 UOL53:UOL55 UEP53:UEP55 TUT53:TUT55 TKX53:TKX55 TBB53:TBB55 SRF53:SRF55 SHJ53:SHJ55 RXN53:RXN55 RNR53:RNR55 RDV53:RDV55 QTZ53:QTZ55 QKD53:QKD55 QAH53:QAH55 PQL53:PQL55 PGP53:PGP55 OWT53:OWT55 OMX53:OMX55 ODB53:ODB55 NTF53:NTF55 NJJ53:NJJ55 MZN53:MZN55 MPR53:MPR55 MFV53:MFV55 LVZ53:LVZ55 LMD53:LMD55 LCH53:LCH55 KSL53:KSL55 KIP53:KIP55 JYT53:JYT55 JOX53:JOX55 JFB53:JFB55 IVF53:IVF55 ILJ53:ILJ55 IBN53:IBN55 HRR53:HRR55 HHV53:HHV55 GXZ53:GXZ55 GOD53:GOD55 GEH53:GEH55 FUL53:FUL55 FKP53:FKP55 FAT53:FAT55 EQX53:EQX55 EHB53:EHB55 DXF53:DXF55 DNJ53:DNJ55 DDN53:DDN55 CTR53:CTR55 CJV53:CJV55 BZZ53:BZZ55 BQD53:BQD55 BGH53:BGH55 AWL53:AWL55 AMP53:AMP55 ACT53:ACT55 SX53:SX55 JB53:JB55 WVM983086:WVM983090 WLQ983086:WLQ983090 WBU983086:WBU983090 VRY983086:VRY983090 VIC983086:VIC983090 UYG983086:UYG983090 UOK983086:UOK983090 UEO983086:UEO983090 TUS983086:TUS983090 TKW983086:TKW983090 TBA983086:TBA983090 SRE983086:SRE983090 SHI983086:SHI983090 RXM983086:RXM983090 RNQ983086:RNQ983090 RDU983086:RDU983090 QTY983086:QTY983090 QKC983086:QKC983090 QAG983086:QAG983090 PQK983086:PQK983090 PGO983086:PGO983090 OWS983086:OWS983090 OMW983086:OMW983090 ODA983086:ODA983090 NTE983086:NTE983090 NJI983086:NJI983090 MZM983086:MZM983090 MPQ983086:MPQ983090 MFU983086:MFU983090 LVY983086:LVY983090 LMC983086:LMC983090 LCG983086:LCG983090 KSK983086:KSK983090 KIO983086:KIO983090 JYS983086:JYS983090 JOW983086:JOW983090 JFA983086:JFA983090 IVE983086:IVE983090 ILI983086:ILI983090 IBM983086:IBM983090 HRQ983086:HRQ983090 HHU983086:HHU983090 GXY983086:GXY983090 GOC983086:GOC983090 GEG983086:GEG983090 FUK983086:FUK983090 FKO983086:FKO983090 FAS983086:FAS983090 EQW983086:EQW983090 EHA983086:EHA983090 DXE983086:DXE983090 DNI983086:DNI983090 DDM983086:DDM983090 CTQ983086:CTQ983090 CJU983086:CJU983090 BZY983086:BZY983090 BQC983086:BQC983090 BGG983086:BGG983090 AWK983086:AWK983090 AMO983086:AMO983090 ACS983086:ACS983090 SW983086:SW983090 JA983086:JA983090 D983086:D983090 WVM917550:WVM917554 WLQ917550:WLQ917554 WBU917550:WBU917554 VRY917550:VRY917554 VIC917550:VIC917554 UYG917550:UYG917554 UOK917550:UOK917554 UEO917550:UEO917554 TUS917550:TUS917554 TKW917550:TKW917554 TBA917550:TBA917554 SRE917550:SRE917554 SHI917550:SHI917554 RXM917550:RXM917554 RNQ917550:RNQ917554 RDU917550:RDU917554 QTY917550:QTY917554 QKC917550:QKC917554 QAG917550:QAG917554 PQK917550:PQK917554 PGO917550:PGO917554 OWS917550:OWS917554 OMW917550:OMW917554 ODA917550:ODA917554 NTE917550:NTE917554 NJI917550:NJI917554 MZM917550:MZM917554 MPQ917550:MPQ917554 MFU917550:MFU917554 LVY917550:LVY917554 LMC917550:LMC917554 LCG917550:LCG917554 KSK917550:KSK917554 KIO917550:KIO917554 JYS917550:JYS917554 JOW917550:JOW917554 JFA917550:JFA917554 IVE917550:IVE917554 ILI917550:ILI917554 IBM917550:IBM917554 HRQ917550:HRQ917554 HHU917550:HHU917554 GXY917550:GXY917554 GOC917550:GOC917554 GEG917550:GEG917554 FUK917550:FUK917554 FKO917550:FKO917554 FAS917550:FAS917554 EQW917550:EQW917554 EHA917550:EHA917554 DXE917550:DXE917554 DNI917550:DNI917554 DDM917550:DDM917554 CTQ917550:CTQ917554 CJU917550:CJU917554 BZY917550:BZY917554 BQC917550:BQC917554 BGG917550:BGG917554 AWK917550:AWK917554 AMO917550:AMO917554 ACS917550:ACS917554 SW917550:SW917554 JA917550:JA917554 D917550:D917554 WVM852014:WVM852018 WLQ852014:WLQ852018 WBU852014:WBU852018 VRY852014:VRY852018 VIC852014:VIC852018 UYG852014:UYG852018 UOK852014:UOK852018 UEO852014:UEO852018 TUS852014:TUS852018 TKW852014:TKW852018 TBA852014:TBA852018 SRE852014:SRE852018 SHI852014:SHI852018 RXM852014:RXM852018 RNQ852014:RNQ852018 RDU852014:RDU852018 QTY852014:QTY852018 QKC852014:QKC852018 QAG852014:QAG852018 PQK852014:PQK852018 PGO852014:PGO852018 OWS852014:OWS852018 OMW852014:OMW852018 ODA852014:ODA852018 NTE852014:NTE852018 NJI852014:NJI852018 MZM852014:MZM852018 MPQ852014:MPQ852018 MFU852014:MFU852018 LVY852014:LVY852018 LMC852014:LMC852018 LCG852014:LCG852018 KSK852014:KSK852018 KIO852014:KIO852018 JYS852014:JYS852018 JOW852014:JOW852018 JFA852014:JFA852018 IVE852014:IVE852018 ILI852014:ILI852018 IBM852014:IBM852018 HRQ852014:HRQ852018 HHU852014:HHU852018 GXY852014:GXY852018 GOC852014:GOC852018 GEG852014:GEG852018 FUK852014:FUK852018 FKO852014:FKO852018 FAS852014:FAS852018 EQW852014:EQW852018 EHA852014:EHA852018 DXE852014:DXE852018 DNI852014:DNI852018 DDM852014:DDM852018 CTQ852014:CTQ852018 CJU852014:CJU852018 BZY852014:BZY852018 BQC852014:BQC852018 BGG852014:BGG852018 AWK852014:AWK852018 AMO852014:AMO852018 ACS852014:ACS852018 SW852014:SW852018 JA852014:JA852018 D852014:D852018 WVM786478:WVM786482 WLQ786478:WLQ786482 WBU786478:WBU786482 VRY786478:VRY786482 VIC786478:VIC786482 UYG786478:UYG786482 UOK786478:UOK786482 UEO786478:UEO786482 TUS786478:TUS786482 TKW786478:TKW786482 TBA786478:TBA786482 SRE786478:SRE786482 SHI786478:SHI786482 RXM786478:RXM786482 RNQ786478:RNQ786482 RDU786478:RDU786482 QTY786478:QTY786482 QKC786478:QKC786482 QAG786478:QAG786482 PQK786478:PQK786482 PGO786478:PGO786482 OWS786478:OWS786482 OMW786478:OMW786482 ODA786478:ODA786482 NTE786478:NTE786482 NJI786478:NJI786482 MZM786478:MZM786482 MPQ786478:MPQ786482 MFU786478:MFU786482 LVY786478:LVY786482 LMC786478:LMC786482 LCG786478:LCG786482 KSK786478:KSK786482 KIO786478:KIO786482 JYS786478:JYS786482 JOW786478:JOW786482 JFA786478:JFA786482 IVE786478:IVE786482 ILI786478:ILI786482 IBM786478:IBM786482 HRQ786478:HRQ786482 HHU786478:HHU786482 GXY786478:GXY786482 GOC786478:GOC786482 GEG786478:GEG786482 FUK786478:FUK786482 FKO786478:FKO786482 FAS786478:FAS786482 EQW786478:EQW786482 EHA786478:EHA786482 DXE786478:DXE786482 DNI786478:DNI786482 DDM786478:DDM786482 CTQ786478:CTQ786482 CJU786478:CJU786482 BZY786478:BZY786482 BQC786478:BQC786482 BGG786478:BGG786482 AWK786478:AWK786482 AMO786478:AMO786482 ACS786478:ACS786482 SW786478:SW786482 JA786478:JA786482 D786478:D786482 WVM720942:WVM720946 WLQ720942:WLQ720946 WBU720942:WBU720946 VRY720942:VRY720946 VIC720942:VIC720946 UYG720942:UYG720946 UOK720942:UOK720946 UEO720942:UEO720946 TUS720942:TUS720946 TKW720942:TKW720946 TBA720942:TBA720946 SRE720942:SRE720946 SHI720942:SHI720946 RXM720942:RXM720946 RNQ720942:RNQ720946 RDU720942:RDU720946 QTY720942:QTY720946 QKC720942:QKC720946 QAG720942:QAG720946 PQK720942:PQK720946 PGO720942:PGO720946 OWS720942:OWS720946 OMW720942:OMW720946 ODA720942:ODA720946 NTE720942:NTE720946 NJI720942:NJI720946 MZM720942:MZM720946 MPQ720942:MPQ720946 MFU720942:MFU720946 LVY720942:LVY720946 LMC720942:LMC720946 LCG720942:LCG720946 KSK720942:KSK720946 KIO720942:KIO720946 JYS720942:JYS720946 JOW720942:JOW720946 JFA720942:JFA720946 IVE720942:IVE720946 ILI720942:ILI720946 IBM720942:IBM720946 HRQ720942:HRQ720946 HHU720942:HHU720946 GXY720942:GXY720946 GOC720942:GOC720946 GEG720942:GEG720946 FUK720942:FUK720946 FKO720942:FKO720946 FAS720942:FAS720946 EQW720942:EQW720946 EHA720942:EHA720946 DXE720942:DXE720946 DNI720942:DNI720946 DDM720942:DDM720946 CTQ720942:CTQ720946 CJU720942:CJU720946 BZY720942:BZY720946 BQC720942:BQC720946 BGG720942:BGG720946 AWK720942:AWK720946 AMO720942:AMO720946 ACS720942:ACS720946 SW720942:SW720946 JA720942:JA720946 D720942:D720946 WVM655406:WVM655410 WLQ655406:WLQ655410 WBU655406:WBU655410 VRY655406:VRY655410 VIC655406:VIC655410 UYG655406:UYG655410 UOK655406:UOK655410 UEO655406:UEO655410 TUS655406:TUS655410 TKW655406:TKW655410 TBA655406:TBA655410 SRE655406:SRE655410 SHI655406:SHI655410 RXM655406:RXM655410 RNQ655406:RNQ655410 RDU655406:RDU655410 QTY655406:QTY655410 QKC655406:QKC655410 QAG655406:QAG655410 PQK655406:PQK655410 PGO655406:PGO655410 OWS655406:OWS655410 OMW655406:OMW655410 ODA655406:ODA655410 NTE655406:NTE655410 NJI655406:NJI655410 MZM655406:MZM655410 MPQ655406:MPQ655410 MFU655406:MFU655410 LVY655406:LVY655410 LMC655406:LMC655410 LCG655406:LCG655410 KSK655406:KSK655410 KIO655406:KIO655410 JYS655406:JYS655410 JOW655406:JOW655410 JFA655406:JFA655410 IVE655406:IVE655410 ILI655406:ILI655410 IBM655406:IBM655410 HRQ655406:HRQ655410 HHU655406:HHU655410 GXY655406:GXY655410 GOC655406:GOC655410 GEG655406:GEG655410 FUK655406:FUK655410 FKO655406:FKO655410 FAS655406:FAS655410 EQW655406:EQW655410 EHA655406:EHA655410 DXE655406:DXE655410 DNI655406:DNI655410 DDM655406:DDM655410 CTQ655406:CTQ655410 CJU655406:CJU655410 BZY655406:BZY655410 BQC655406:BQC655410 BGG655406:BGG655410 AWK655406:AWK655410 AMO655406:AMO655410 ACS655406:ACS655410 SW655406:SW655410 JA655406:JA655410 D655406:D655410 WVM589870:WVM589874 WLQ589870:WLQ589874 WBU589870:WBU589874 VRY589870:VRY589874 VIC589870:VIC589874 UYG589870:UYG589874 UOK589870:UOK589874 UEO589870:UEO589874 TUS589870:TUS589874 TKW589870:TKW589874 TBA589870:TBA589874 SRE589870:SRE589874 SHI589870:SHI589874 RXM589870:RXM589874 RNQ589870:RNQ589874 RDU589870:RDU589874 QTY589870:QTY589874 QKC589870:QKC589874 QAG589870:QAG589874 PQK589870:PQK589874 PGO589870:PGO589874 OWS589870:OWS589874 OMW589870:OMW589874 ODA589870:ODA589874 NTE589870:NTE589874 NJI589870:NJI589874 MZM589870:MZM589874 MPQ589870:MPQ589874 MFU589870:MFU589874 LVY589870:LVY589874 LMC589870:LMC589874 LCG589870:LCG589874 KSK589870:KSK589874 KIO589870:KIO589874 JYS589870:JYS589874 JOW589870:JOW589874 JFA589870:JFA589874 IVE589870:IVE589874 ILI589870:ILI589874 IBM589870:IBM589874 HRQ589870:HRQ589874 HHU589870:HHU589874 GXY589870:GXY589874 GOC589870:GOC589874 GEG589870:GEG589874 FUK589870:FUK589874 FKO589870:FKO589874 FAS589870:FAS589874 EQW589870:EQW589874 EHA589870:EHA589874 DXE589870:DXE589874 DNI589870:DNI589874 DDM589870:DDM589874 CTQ589870:CTQ589874 CJU589870:CJU589874 BZY589870:BZY589874 BQC589870:BQC589874 BGG589870:BGG589874 AWK589870:AWK589874 AMO589870:AMO589874 ACS589870:ACS589874 SW589870:SW589874 JA589870:JA589874 D589870:D589874 WVM524334:WVM524338 WLQ524334:WLQ524338 WBU524334:WBU524338 VRY524334:VRY524338 VIC524334:VIC524338 UYG524334:UYG524338 UOK524334:UOK524338 UEO524334:UEO524338 TUS524334:TUS524338 TKW524334:TKW524338 TBA524334:TBA524338 SRE524334:SRE524338 SHI524334:SHI524338 RXM524334:RXM524338 RNQ524334:RNQ524338 RDU524334:RDU524338 QTY524334:QTY524338 QKC524334:QKC524338 QAG524334:QAG524338 PQK524334:PQK524338 PGO524334:PGO524338 OWS524334:OWS524338 OMW524334:OMW524338 ODA524334:ODA524338 NTE524334:NTE524338 NJI524334:NJI524338 MZM524334:MZM524338 MPQ524334:MPQ524338 MFU524334:MFU524338 LVY524334:LVY524338 LMC524334:LMC524338 LCG524334:LCG524338 KSK524334:KSK524338 KIO524334:KIO524338 JYS524334:JYS524338 JOW524334:JOW524338 JFA524334:JFA524338 IVE524334:IVE524338 ILI524334:ILI524338 IBM524334:IBM524338 HRQ524334:HRQ524338 HHU524334:HHU524338 GXY524334:GXY524338 GOC524334:GOC524338 GEG524334:GEG524338 FUK524334:FUK524338 FKO524334:FKO524338 FAS524334:FAS524338 EQW524334:EQW524338 EHA524334:EHA524338 DXE524334:DXE524338 DNI524334:DNI524338 DDM524334:DDM524338 CTQ524334:CTQ524338 CJU524334:CJU524338 BZY524334:BZY524338 BQC524334:BQC524338 BGG524334:BGG524338 AWK524334:AWK524338 AMO524334:AMO524338 ACS524334:ACS524338 SW524334:SW524338 JA524334:JA524338 D524334:D524338 WVM458798:WVM458802 WLQ458798:WLQ458802 WBU458798:WBU458802 VRY458798:VRY458802 VIC458798:VIC458802 UYG458798:UYG458802 UOK458798:UOK458802 UEO458798:UEO458802 TUS458798:TUS458802 TKW458798:TKW458802 TBA458798:TBA458802 SRE458798:SRE458802 SHI458798:SHI458802 RXM458798:RXM458802 RNQ458798:RNQ458802 RDU458798:RDU458802 QTY458798:QTY458802 QKC458798:QKC458802 QAG458798:QAG458802 PQK458798:PQK458802 PGO458798:PGO458802 OWS458798:OWS458802 OMW458798:OMW458802 ODA458798:ODA458802 NTE458798:NTE458802 NJI458798:NJI458802 MZM458798:MZM458802 MPQ458798:MPQ458802 MFU458798:MFU458802 LVY458798:LVY458802 LMC458798:LMC458802 LCG458798:LCG458802 KSK458798:KSK458802 KIO458798:KIO458802 JYS458798:JYS458802 JOW458798:JOW458802 JFA458798:JFA458802 IVE458798:IVE458802 ILI458798:ILI458802 IBM458798:IBM458802 HRQ458798:HRQ458802 HHU458798:HHU458802 GXY458798:GXY458802 GOC458798:GOC458802 GEG458798:GEG458802 FUK458798:FUK458802 FKO458798:FKO458802 FAS458798:FAS458802 EQW458798:EQW458802 EHA458798:EHA458802 DXE458798:DXE458802 DNI458798:DNI458802 DDM458798:DDM458802 CTQ458798:CTQ458802 CJU458798:CJU458802 BZY458798:BZY458802 BQC458798:BQC458802 BGG458798:BGG458802 AWK458798:AWK458802 AMO458798:AMO458802 ACS458798:ACS458802 SW458798:SW458802 JA458798:JA458802 D458798:D458802 WVM393262:WVM393266 WLQ393262:WLQ393266 WBU393262:WBU393266 VRY393262:VRY393266 VIC393262:VIC393266 UYG393262:UYG393266 UOK393262:UOK393266 UEO393262:UEO393266 TUS393262:TUS393266 TKW393262:TKW393266 TBA393262:TBA393266 SRE393262:SRE393266 SHI393262:SHI393266 RXM393262:RXM393266 RNQ393262:RNQ393266 RDU393262:RDU393266 QTY393262:QTY393266 QKC393262:QKC393266 QAG393262:QAG393266 PQK393262:PQK393266 PGO393262:PGO393266 OWS393262:OWS393266 OMW393262:OMW393266 ODA393262:ODA393266 NTE393262:NTE393266 NJI393262:NJI393266 MZM393262:MZM393266 MPQ393262:MPQ393266 MFU393262:MFU393266 LVY393262:LVY393266 LMC393262:LMC393266 LCG393262:LCG393266 KSK393262:KSK393266 KIO393262:KIO393266 JYS393262:JYS393266 JOW393262:JOW393266 JFA393262:JFA393266 IVE393262:IVE393266 ILI393262:ILI393266 IBM393262:IBM393266 HRQ393262:HRQ393266 HHU393262:HHU393266 GXY393262:GXY393266 GOC393262:GOC393266 GEG393262:GEG393266 FUK393262:FUK393266 FKO393262:FKO393266 FAS393262:FAS393266 EQW393262:EQW393266 EHA393262:EHA393266 DXE393262:DXE393266 DNI393262:DNI393266 DDM393262:DDM393266 CTQ393262:CTQ393266 CJU393262:CJU393266 BZY393262:BZY393266 BQC393262:BQC393266 BGG393262:BGG393266 AWK393262:AWK393266 AMO393262:AMO393266 ACS393262:ACS393266 SW393262:SW393266 JA393262:JA393266 D393262:D393266 WVM327726:WVM327730 WLQ327726:WLQ327730 WBU327726:WBU327730 VRY327726:VRY327730 VIC327726:VIC327730 UYG327726:UYG327730 UOK327726:UOK327730 UEO327726:UEO327730 TUS327726:TUS327730 TKW327726:TKW327730 TBA327726:TBA327730 SRE327726:SRE327730 SHI327726:SHI327730 RXM327726:RXM327730 RNQ327726:RNQ327730 RDU327726:RDU327730 QTY327726:QTY327730 QKC327726:QKC327730 QAG327726:QAG327730 PQK327726:PQK327730 PGO327726:PGO327730 OWS327726:OWS327730 OMW327726:OMW327730 ODA327726:ODA327730 NTE327726:NTE327730 NJI327726:NJI327730 MZM327726:MZM327730 MPQ327726:MPQ327730 MFU327726:MFU327730 LVY327726:LVY327730 LMC327726:LMC327730 LCG327726:LCG327730 KSK327726:KSK327730 KIO327726:KIO327730 JYS327726:JYS327730 JOW327726:JOW327730 JFA327726:JFA327730 IVE327726:IVE327730 ILI327726:ILI327730 IBM327726:IBM327730 HRQ327726:HRQ327730 HHU327726:HHU327730 GXY327726:GXY327730 GOC327726:GOC327730 GEG327726:GEG327730 FUK327726:FUK327730 FKO327726:FKO327730 FAS327726:FAS327730 EQW327726:EQW327730 EHA327726:EHA327730 DXE327726:DXE327730 DNI327726:DNI327730 DDM327726:DDM327730 CTQ327726:CTQ327730 CJU327726:CJU327730 BZY327726:BZY327730 BQC327726:BQC327730 BGG327726:BGG327730 AWK327726:AWK327730 AMO327726:AMO327730 ACS327726:ACS327730 SW327726:SW327730 JA327726:JA327730 D327726:D327730 WVM262190:WVM262194 WLQ262190:WLQ262194 WBU262190:WBU262194 VRY262190:VRY262194 VIC262190:VIC262194 UYG262190:UYG262194 UOK262190:UOK262194 UEO262190:UEO262194 TUS262190:TUS262194 TKW262190:TKW262194 TBA262190:TBA262194 SRE262190:SRE262194 SHI262190:SHI262194 RXM262190:RXM262194 RNQ262190:RNQ262194 RDU262190:RDU262194 QTY262190:QTY262194 QKC262190:QKC262194 QAG262190:QAG262194 PQK262190:PQK262194 PGO262190:PGO262194 OWS262190:OWS262194 OMW262190:OMW262194 ODA262190:ODA262194 NTE262190:NTE262194 NJI262190:NJI262194 MZM262190:MZM262194 MPQ262190:MPQ262194 MFU262190:MFU262194 LVY262190:LVY262194 LMC262190:LMC262194 LCG262190:LCG262194 KSK262190:KSK262194 KIO262190:KIO262194 JYS262190:JYS262194 JOW262190:JOW262194 JFA262190:JFA262194 IVE262190:IVE262194 ILI262190:ILI262194 IBM262190:IBM262194 HRQ262190:HRQ262194 HHU262190:HHU262194 GXY262190:GXY262194 GOC262190:GOC262194 GEG262190:GEG262194 FUK262190:FUK262194 FKO262190:FKO262194 FAS262190:FAS262194 EQW262190:EQW262194 EHA262190:EHA262194 DXE262190:DXE262194 DNI262190:DNI262194 DDM262190:DDM262194 CTQ262190:CTQ262194 CJU262190:CJU262194 BZY262190:BZY262194 BQC262190:BQC262194 BGG262190:BGG262194 AWK262190:AWK262194 AMO262190:AMO262194 ACS262190:ACS262194 SW262190:SW262194 JA262190:JA262194 D262190:D262194 WVM196654:WVM196658 WLQ196654:WLQ196658 WBU196654:WBU196658 VRY196654:VRY196658 VIC196654:VIC196658 UYG196654:UYG196658 UOK196654:UOK196658 UEO196654:UEO196658 TUS196654:TUS196658 TKW196654:TKW196658 TBA196654:TBA196658 SRE196654:SRE196658 SHI196654:SHI196658 RXM196654:RXM196658 RNQ196654:RNQ196658 RDU196654:RDU196658 QTY196654:QTY196658 QKC196654:QKC196658 QAG196654:QAG196658 PQK196654:PQK196658 PGO196654:PGO196658 OWS196654:OWS196658 OMW196654:OMW196658 ODA196654:ODA196658 NTE196654:NTE196658 NJI196654:NJI196658 MZM196654:MZM196658 MPQ196654:MPQ196658 MFU196654:MFU196658 LVY196654:LVY196658 LMC196654:LMC196658 LCG196654:LCG196658 KSK196654:KSK196658 KIO196654:KIO196658 JYS196654:JYS196658 JOW196654:JOW196658 JFA196654:JFA196658 IVE196654:IVE196658 ILI196654:ILI196658 IBM196654:IBM196658 HRQ196654:HRQ196658 HHU196654:HHU196658 GXY196654:GXY196658 GOC196654:GOC196658 GEG196654:GEG196658 FUK196654:FUK196658 FKO196654:FKO196658 FAS196654:FAS196658 EQW196654:EQW196658 EHA196654:EHA196658 DXE196654:DXE196658 DNI196654:DNI196658 DDM196654:DDM196658 CTQ196654:CTQ196658 CJU196654:CJU196658 BZY196654:BZY196658 BQC196654:BQC196658 BGG196654:BGG196658 AWK196654:AWK196658 AMO196654:AMO196658 ACS196654:ACS196658 SW196654:SW196658 JA196654:JA196658 D196654:D196658 WVM131118:WVM131122 WLQ131118:WLQ131122 WBU131118:WBU131122 VRY131118:VRY131122 VIC131118:VIC131122 UYG131118:UYG131122 UOK131118:UOK131122 UEO131118:UEO131122 TUS131118:TUS131122 TKW131118:TKW131122 TBA131118:TBA131122 SRE131118:SRE131122 SHI131118:SHI131122 RXM131118:RXM131122 RNQ131118:RNQ131122 RDU131118:RDU131122 QTY131118:QTY131122 QKC131118:QKC131122 QAG131118:QAG131122 PQK131118:PQK131122 PGO131118:PGO131122 OWS131118:OWS131122 OMW131118:OMW131122 ODA131118:ODA131122 NTE131118:NTE131122 NJI131118:NJI131122 MZM131118:MZM131122 MPQ131118:MPQ131122 MFU131118:MFU131122 LVY131118:LVY131122 LMC131118:LMC131122 LCG131118:LCG131122 KSK131118:KSK131122 KIO131118:KIO131122 JYS131118:JYS131122 JOW131118:JOW131122 JFA131118:JFA131122 IVE131118:IVE131122 ILI131118:ILI131122 IBM131118:IBM131122 HRQ131118:HRQ131122 HHU131118:HHU131122 GXY131118:GXY131122 GOC131118:GOC131122 GEG131118:GEG131122 FUK131118:FUK131122 FKO131118:FKO131122 FAS131118:FAS131122 EQW131118:EQW131122 EHA131118:EHA131122 DXE131118:DXE131122 DNI131118:DNI131122 DDM131118:DDM131122 CTQ131118:CTQ131122 CJU131118:CJU131122 BZY131118:BZY131122 BQC131118:BQC131122 BGG131118:BGG131122 AWK131118:AWK131122 AMO131118:AMO131122 ACS131118:ACS131122 SW131118:SW131122 JA131118:JA131122 D131118:D131122 WVM65582:WVM65586 WLQ65582:WLQ65586 WBU65582:WBU65586 VRY65582:VRY65586 VIC65582:VIC65586 UYG65582:UYG65586 UOK65582:UOK65586 UEO65582:UEO65586 TUS65582:TUS65586 TKW65582:TKW65586 TBA65582:TBA65586 SRE65582:SRE65586 SHI65582:SHI65586 RXM65582:RXM65586 RNQ65582:RNQ65586 RDU65582:RDU65586 QTY65582:QTY65586 QKC65582:QKC65586 QAG65582:QAG65586 PQK65582:PQK65586 PGO65582:PGO65586 OWS65582:OWS65586 OMW65582:OMW65586 ODA65582:ODA65586 NTE65582:NTE65586 NJI65582:NJI65586 MZM65582:MZM65586 MPQ65582:MPQ65586 MFU65582:MFU65586 LVY65582:LVY65586 LMC65582:LMC65586 LCG65582:LCG65586 KSK65582:KSK65586 KIO65582:KIO65586 JYS65582:JYS65586 JOW65582:JOW65586 JFA65582:JFA65586 IVE65582:IVE65586 ILI65582:ILI65586 IBM65582:IBM65586 HRQ65582:HRQ65586 HHU65582:HHU65586 GXY65582:GXY65586 GOC65582:GOC65586 GEG65582:GEG65586 FUK65582:FUK65586 FKO65582:FKO65586 FAS65582:FAS65586 EQW65582:EQW65586 EHA65582:EHA65586 DXE65582:DXE65586 DNI65582:DNI65586 DDM65582:DDM65586 CTQ65582:CTQ65586 CJU65582:CJU65586 BZY65582:BZY65586 BQC65582:BQC65586 BGG65582:BGG65586 AWK65582:AWK65586 AMO65582:AMO65586 ACS65582:ACS65586 SW65582:SW65586 JA65582:JA65586 D65582:D65586 WVM52:WVM55 WLQ52:WLQ55 WBU52:WBU55 VRY52:VRY55 VIC52:VIC55 UYG52:UYG55 UOK52:UOK55 UEO52:UEO55 TUS52:TUS55 TKW52:TKW55 TBA52:TBA55 SRE52:SRE55 SHI52:SHI55 RXM52:RXM55 RNQ52:RNQ55 RDU52:RDU55 QTY52:QTY55 QKC52:QKC55 QAG52:QAG55 PQK52:PQK55 PGO52:PGO55 OWS52:OWS55 OMW52:OMW55 ODA52:ODA55 NTE52:NTE55 NJI52:NJI55 MZM52:MZM55 MPQ52:MPQ55 MFU52:MFU55 LVY52:LVY55 LMC52:LMC55 LCG52:LCG55 KSK52:KSK55 KIO52:KIO55 JYS52:JYS55 JOW52:JOW55 JFA52:JFA55 IVE52:IVE55 ILI52:ILI55 IBM52:IBM55 HRQ52:HRQ55 HHU52:HHU55 GXY52:GXY55 GOC52:GOC55 GEG52:GEG55 FUK52:FUK55 FKO52:FKO55 FAS52:FAS55 EQW52:EQW55 EHA52:EHA55 DXE52:DXE55 DNI52:DNI55 DDM52:DDM55 CTQ52:CTQ55 CJU52:CJU55 BZY52:BZY55 BQC52:BQC55 BGG52:BGG55 AWK52:AWK55 AMO52:AMO55 ACS52:ACS55 SW52:SW55 JA52:JA55 E52 D51:D52 WLR983087:WLR983090">
      <formula1>$D$70:$D$404</formula1>
    </dataValidation>
    <dataValidation type="list" errorStyle="warning" allowBlank="1" showInputMessage="1" showErrorMessage="1" errorTitle="Factor" error="This factor is not included in the drop-down list. Is this the factor you want to use?" sqref="H51:I51">
      <formula1>#REF!</formula1>
    </dataValidation>
    <dataValidation type="list" errorStyle="warning" allowBlank="1" showInputMessage="1" showErrorMessage="1" errorTitle="FERC ACCOUNT" error="This FERC Account is not included in the drop-down list. Is this the account you want to use?" sqref="D57:E57 E56">
      <formula1>$D$64:$D$394</formula1>
    </dataValidation>
    <dataValidation type="list" errorStyle="warning" allowBlank="1" showInputMessage="1" showErrorMessage="1" errorTitle="Factor" error="This factor is not included in the drop-down list. Is this the factor you want to use?" sqref="H54:H57 I54 I57">
      <formula1>$H$64:$H$151</formula1>
    </dataValidation>
  </dataValidations>
  <pageMargins left="0.7" right="0.7" top="0.75" bottom="0.75" header="0.3" footer="0.3"/>
  <pageSetup scale="89" orientation="portrait" r:id="rId1"/>
  <headerFooter alignWithMargins="0"/>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51"/>
  <sheetViews>
    <sheetView view="pageBreakPreview" zoomScale="70" zoomScaleNormal="100" zoomScaleSheetLayoutView="70" workbookViewId="0">
      <pane xSplit="9" ySplit="7" topLeftCell="J8" activePane="bottomRight" state="frozen"/>
      <selection pane="topRight" activeCell="J1" sqref="J1"/>
      <selection pane="bottomLeft" activeCell="A8" sqref="A8"/>
      <selection pane="bottomRight" activeCell="A4" sqref="A4"/>
    </sheetView>
  </sheetViews>
  <sheetFormatPr defaultRowHeight="12.75" x14ac:dyDescent="0.2"/>
  <cols>
    <col min="1" max="1" width="31.85546875" customWidth="1"/>
    <col min="2" max="2" width="11.140625" customWidth="1"/>
    <col min="3" max="3" width="13.140625" style="49" hidden="1" customWidth="1"/>
    <col min="4" max="5" width="9.140625" style="49" hidden="1" customWidth="1"/>
    <col min="6" max="6" width="14.28515625" style="49" hidden="1" customWidth="1"/>
    <col min="7" max="9" width="15" style="49" hidden="1" customWidth="1"/>
    <col min="10" max="10" width="16.5703125" bestFit="1" customWidth="1"/>
    <col min="11" max="11" width="15.85546875" customWidth="1"/>
    <col min="12" max="12" width="16.5703125" bestFit="1" customWidth="1"/>
    <col min="13" max="13" width="15.85546875" customWidth="1"/>
    <col min="14" max="14" width="16.5703125" bestFit="1" customWidth="1"/>
    <col min="15" max="15" width="15.85546875" customWidth="1"/>
    <col min="16" max="16" width="16.5703125" bestFit="1" customWidth="1"/>
    <col min="17" max="17" width="15.85546875" customWidth="1"/>
    <col min="18" max="18" width="16.5703125" bestFit="1" customWidth="1"/>
    <col min="19" max="19" width="15.85546875" customWidth="1"/>
    <col min="20" max="20" width="16.5703125" bestFit="1" customWidth="1"/>
    <col min="21" max="21" width="15.85546875" customWidth="1"/>
    <col min="22" max="22" width="16.5703125" bestFit="1" customWidth="1"/>
    <col min="23" max="23" width="15.85546875" customWidth="1"/>
    <col min="24" max="24" width="16.5703125" bestFit="1" customWidth="1"/>
    <col min="25" max="25" width="15.85546875" customWidth="1"/>
    <col min="26" max="26" width="16.5703125" bestFit="1" customWidth="1"/>
    <col min="27" max="27" width="15.85546875" customWidth="1"/>
    <col min="28" max="28" width="16.5703125" bestFit="1" customWidth="1"/>
    <col min="29" max="29" width="15.85546875" customWidth="1"/>
    <col min="30" max="30" width="16.5703125" bestFit="1" customWidth="1"/>
    <col min="31" max="31" width="15.85546875" customWidth="1"/>
    <col min="32" max="32" width="16.5703125" bestFit="1" customWidth="1"/>
    <col min="33" max="33" width="15.85546875" customWidth="1"/>
    <col min="34" max="34" width="16.5703125" bestFit="1" customWidth="1"/>
    <col min="35" max="35" width="2.5703125" customWidth="1"/>
    <col min="36" max="36" width="17.7109375" style="72" customWidth="1"/>
    <col min="37" max="37" width="10.42578125" bestFit="1" customWidth="1"/>
  </cols>
  <sheetData>
    <row r="1" spans="1:36" x14ac:dyDescent="0.2">
      <c r="A1" s="93" t="str">
        <f>'Page 6.5'!B1</f>
        <v>PacifiCorp</v>
      </c>
      <c r="B1" s="93"/>
    </row>
    <row r="2" spans="1:36" x14ac:dyDescent="0.2">
      <c r="A2" s="93" t="str">
        <f>'Page 6.5'!B2</f>
        <v>Washington General Rate Case - 2021</v>
      </c>
      <c r="B2" s="93"/>
    </row>
    <row r="3" spans="1:36" x14ac:dyDescent="0.2">
      <c r="A3" s="93" t="str">
        <f>'Page 6.5'!B3</f>
        <v>Depreciation Study Adjustment</v>
      </c>
      <c r="B3" s="93"/>
    </row>
    <row r="4" spans="1:36" x14ac:dyDescent="0.2">
      <c r="A4" s="93"/>
      <c r="AJ4" s="76"/>
    </row>
    <row r="6" spans="1:36" ht="38.25" x14ac:dyDescent="0.2">
      <c r="J6" s="115" t="s">
        <v>222</v>
      </c>
      <c r="L6" s="115" t="s">
        <v>222</v>
      </c>
      <c r="N6" s="115" t="s">
        <v>222</v>
      </c>
      <c r="P6" s="115" t="s">
        <v>222</v>
      </c>
      <c r="R6" s="115" t="s">
        <v>222</v>
      </c>
      <c r="T6" s="115" t="s">
        <v>222</v>
      </c>
      <c r="V6" s="115" t="s">
        <v>222</v>
      </c>
      <c r="X6" s="115" t="s">
        <v>222</v>
      </c>
      <c r="Z6" s="115" t="s">
        <v>222</v>
      </c>
      <c r="AB6" s="115" t="s">
        <v>222</v>
      </c>
      <c r="AD6" s="115" t="s">
        <v>222</v>
      </c>
      <c r="AF6" s="115" t="s">
        <v>222</v>
      </c>
      <c r="AH6" s="115" t="s">
        <v>222</v>
      </c>
      <c r="AJ6" s="378" t="s">
        <v>223</v>
      </c>
    </row>
    <row r="7" spans="1:36" ht="12" customHeight="1" x14ac:dyDescent="0.2">
      <c r="A7" s="96" t="s">
        <v>123</v>
      </c>
      <c r="B7" s="96" t="s">
        <v>125</v>
      </c>
      <c r="C7" s="96" t="s">
        <v>125</v>
      </c>
      <c r="D7" s="217" t="s">
        <v>4</v>
      </c>
      <c r="E7" s="217" t="s">
        <v>126</v>
      </c>
      <c r="F7" s="218" t="s">
        <v>127</v>
      </c>
      <c r="G7" s="218" t="s">
        <v>198</v>
      </c>
      <c r="H7" s="218"/>
      <c r="I7" s="218"/>
      <c r="J7" s="116">
        <v>44166</v>
      </c>
      <c r="K7" s="117" t="s">
        <v>224</v>
      </c>
      <c r="L7" s="116">
        <v>44197</v>
      </c>
      <c r="M7" s="117" t="s">
        <v>224</v>
      </c>
      <c r="N7" s="116">
        <v>44228</v>
      </c>
      <c r="O7" s="117" t="s">
        <v>224</v>
      </c>
      <c r="P7" s="116">
        <v>44256</v>
      </c>
      <c r="Q7" s="117" t="s">
        <v>224</v>
      </c>
      <c r="R7" s="116">
        <v>44287</v>
      </c>
      <c r="S7" s="117" t="s">
        <v>224</v>
      </c>
      <c r="T7" s="116">
        <v>44317</v>
      </c>
      <c r="U7" s="117" t="s">
        <v>224</v>
      </c>
      <c r="V7" s="116">
        <v>44348</v>
      </c>
      <c r="W7" s="117" t="s">
        <v>224</v>
      </c>
      <c r="X7" s="116">
        <v>44378</v>
      </c>
      <c r="Y7" s="117" t="s">
        <v>224</v>
      </c>
      <c r="Z7" s="116">
        <v>44409</v>
      </c>
      <c r="AA7" s="117" t="s">
        <v>224</v>
      </c>
      <c r="AB7" s="116">
        <v>44440</v>
      </c>
      <c r="AC7" s="117" t="s">
        <v>224</v>
      </c>
      <c r="AD7" s="116">
        <v>44470</v>
      </c>
      <c r="AE7" s="117" t="s">
        <v>224</v>
      </c>
      <c r="AF7" s="116">
        <v>44501</v>
      </c>
      <c r="AG7" s="117" t="s">
        <v>224</v>
      </c>
      <c r="AH7" s="116">
        <v>44531</v>
      </c>
      <c r="AJ7" s="379"/>
    </row>
    <row r="8" spans="1:36" x14ac:dyDescent="0.2">
      <c r="AJ8" s="99"/>
    </row>
    <row r="9" spans="1:36" x14ac:dyDescent="0.2">
      <c r="A9" s="100" t="s">
        <v>225</v>
      </c>
      <c r="B9" s="100"/>
      <c r="AJ9" s="99"/>
    </row>
    <row r="10" spans="1:36" x14ac:dyDescent="0.2">
      <c r="A10" s="100"/>
      <c r="B10" s="100"/>
      <c r="AJ10" s="99"/>
    </row>
    <row r="11" spans="1:36" x14ac:dyDescent="0.2">
      <c r="A11" s="93" t="s">
        <v>132</v>
      </c>
      <c r="B11" s="93"/>
      <c r="AJ11" s="99"/>
    </row>
    <row r="12" spans="1:36" s="50" customFormat="1" x14ac:dyDescent="0.2">
      <c r="A12" s="72" t="s">
        <v>133</v>
      </c>
      <c r="B12" s="49" t="str">
        <f>C12</f>
        <v>CAGE</v>
      </c>
      <c r="C12" s="49" t="s">
        <v>14</v>
      </c>
      <c r="D12" s="49" t="s">
        <v>134</v>
      </c>
      <c r="E12" s="49" t="s">
        <v>135</v>
      </c>
      <c r="F12" s="49" t="str">
        <f t="shared" ref="F12:F14" si="0">D12&amp;E12&amp;C12</f>
        <v>DSTMPCAGE</v>
      </c>
      <c r="G12" s="49" t="str">
        <f t="shared" ref="G12:G17" si="1">E12&amp;C12</f>
        <v>STMPCAGE</v>
      </c>
      <c r="H12" s="49" t="s">
        <v>53</v>
      </c>
      <c r="I12" s="49" t="str">
        <f>H12&amp;B12</f>
        <v>108SPCAGE</v>
      </c>
      <c r="J12" s="50">
        <v>0</v>
      </c>
      <c r="K12" s="50">
        <f>-SUMIF('Page 6.5.6 - 6.5.7'!$G$11:$G$134,'Page 6.5.11 - 6.5.14'!$F12,'Page 6.5.6 - 6.5.7'!$M$11:$M$134)</f>
        <v>-11313365.659833981</v>
      </c>
      <c r="L12" s="50">
        <f t="shared" ref="L12:L21" si="2">J12+K12</f>
        <v>-11313365.659833981</v>
      </c>
      <c r="M12" s="50">
        <f>-SUMIF('Page 6.5.6 - 6.5.7'!$G$11:$G$134,'Page 6.5.11 - 6.5.14'!$F12,'Page 6.5.6 - 6.5.7'!$M$11:$M$134)</f>
        <v>-11313365.659833981</v>
      </c>
      <c r="N12" s="50">
        <f t="shared" ref="N12:N21" si="3">L12+M12</f>
        <v>-22626731.319667961</v>
      </c>
      <c r="O12" s="50">
        <f>-SUMIF('Page 6.5.6 - 6.5.7'!$G$11:$G$134,'Page 6.5.11 - 6.5.14'!$F12,'Page 6.5.6 - 6.5.7'!$M$11:$M$134)</f>
        <v>-11313365.659833981</v>
      </c>
      <c r="P12" s="50">
        <f t="shared" ref="P12:P16" si="4">N12+O12</f>
        <v>-33940096.97950194</v>
      </c>
      <c r="Q12" s="50">
        <f>-SUMIF('Page 6.5.6 - 6.5.7'!$G$11:$G$134,'Page 6.5.11 - 6.5.14'!$F12,'Page 6.5.6 - 6.5.7'!$M$11:$M$134)</f>
        <v>-11313365.659833981</v>
      </c>
      <c r="R12" s="50">
        <f t="shared" ref="R12:R21" si="5">P12+Q12</f>
        <v>-45253462.639335923</v>
      </c>
      <c r="S12" s="50">
        <f>-SUMIF('Page 6.5.6 - 6.5.7'!$G$11:$G$134,'Page 6.5.11 - 6.5.14'!$F12,'Page 6.5.6 - 6.5.7'!$M$11:$M$134)</f>
        <v>-11313365.659833981</v>
      </c>
      <c r="T12" s="50">
        <f t="shared" ref="T12:T21" si="6">R12+S12</f>
        <v>-56566828.299169905</v>
      </c>
      <c r="U12" s="50">
        <f>-SUMIF('Page 6.5.6 - 6.5.7'!$G$11:$G$134,'Page 6.5.11 - 6.5.14'!$F12,'Page 6.5.6 - 6.5.7'!$M$11:$M$134)</f>
        <v>-11313365.659833981</v>
      </c>
      <c r="V12" s="50">
        <f t="shared" ref="V12:V21" si="7">T12+U12</f>
        <v>-67880193.959003881</v>
      </c>
      <c r="W12" s="50">
        <f>-SUMIF('Page 6.5.6 - 6.5.7'!$G$11:$G$134,'Page 6.5.11 - 6.5.14'!$F12,'Page 6.5.6 - 6.5.7'!$M$11:$M$134)</f>
        <v>-11313365.659833981</v>
      </c>
      <c r="X12" s="50">
        <f t="shared" ref="X12:X21" si="8">V12+W12</f>
        <v>-79193559.618837863</v>
      </c>
      <c r="Y12" s="50">
        <f>-SUMIF('Page 6.5.6 - 6.5.7'!$G$11:$G$134,'Page 6.5.11 - 6.5.14'!$F12,'Page 6.5.6 - 6.5.7'!$M$11:$M$134)</f>
        <v>-11313365.659833981</v>
      </c>
      <c r="Z12" s="50">
        <f t="shared" ref="Z12:Z21" si="9">X12+Y12</f>
        <v>-90506925.278671846</v>
      </c>
      <c r="AA12" s="50">
        <f>-SUMIF('Page 6.5.6 - 6.5.7'!$G$11:$G$134,'Page 6.5.11 - 6.5.14'!$F12,'Page 6.5.6 - 6.5.7'!$M$11:$M$134)</f>
        <v>-11313365.659833981</v>
      </c>
      <c r="AB12" s="50">
        <f t="shared" ref="AB12:AB21" si="10">Z12+AA12</f>
        <v>-101820290.93850583</v>
      </c>
      <c r="AC12" s="50">
        <f>-SUMIF('Page 6.5.6 - 6.5.7'!$G$11:$G$134,'Page 6.5.11 - 6.5.14'!$F12,'Page 6.5.6 - 6.5.7'!$M$11:$M$134)</f>
        <v>-11313365.659833981</v>
      </c>
      <c r="AD12" s="50">
        <f t="shared" ref="AD12:AD21" si="11">AB12+AC12</f>
        <v>-113133656.59833981</v>
      </c>
      <c r="AE12" s="50">
        <f>-SUMIF('Page 6.5.6 - 6.5.7'!$G$11:$G$134,'Page 6.5.11 - 6.5.14'!$F12,'Page 6.5.6 - 6.5.7'!$M$11:$M$134)</f>
        <v>-11313365.659833981</v>
      </c>
      <c r="AF12" s="50">
        <f t="shared" ref="AF12:AF21" si="12">AD12+AE12</f>
        <v>-124447022.25817379</v>
      </c>
      <c r="AG12" s="50">
        <f>-SUMIF('Page 6.5.6 - 6.5.7'!$G$11:$G$134,'Page 6.5.11 - 6.5.14'!$F12,'Page 6.5.6 - 6.5.7'!$M$11:$M$134)</f>
        <v>-11313365.659833981</v>
      </c>
      <c r="AH12" s="50">
        <f t="shared" ref="AH12:AH21" si="13">AF12+AG12</f>
        <v>-135760387.91800776</v>
      </c>
      <c r="AJ12" s="101">
        <f>(((J12+AH12)+(SUM(L12,N12,P12,R12,T12,V12,X12,Z12,AB12,AD12,AF12)*2))/24)</f>
        <v>-67880193.959003896</v>
      </c>
    </row>
    <row r="13" spans="1:36" s="50" customFormat="1" x14ac:dyDescent="0.2">
      <c r="A13" s="72" t="s">
        <v>136</v>
      </c>
      <c r="B13" s="49" t="str">
        <f t="shared" ref="B13:B21" si="14">C13</f>
        <v>CAGW</v>
      </c>
      <c r="C13" s="49" t="s">
        <v>15</v>
      </c>
      <c r="D13" s="49" t="s">
        <v>134</v>
      </c>
      <c r="E13" s="49" t="s">
        <v>135</v>
      </c>
      <c r="F13" s="49" t="str">
        <f t="shared" si="0"/>
        <v>DSTMPCAGW</v>
      </c>
      <c r="G13" s="49" t="str">
        <f t="shared" si="1"/>
        <v>STMPCAGW</v>
      </c>
      <c r="H13" s="49" t="s">
        <v>53</v>
      </c>
      <c r="I13" s="49" t="str">
        <f t="shared" ref="I13:I69" si="15">H13&amp;B13</f>
        <v>108SPCAGW</v>
      </c>
      <c r="J13" s="50">
        <v>0</v>
      </c>
      <c r="K13" s="50">
        <f>-SUMIF('Page 6.5.6 - 6.5.7'!$G$11:$G$134,'Page 6.5.11 - 6.5.14'!$F13,'Page 6.5.6 - 6.5.7'!$M$11:$M$134)</f>
        <v>206412.31931701294</v>
      </c>
      <c r="L13" s="50">
        <f t="shared" si="2"/>
        <v>206412.31931701294</v>
      </c>
      <c r="M13" s="50">
        <f>-SUMIF('Page 6.5.6 - 6.5.7'!$G$11:$G$134,'Page 6.5.11 - 6.5.14'!$F13,'Page 6.5.6 - 6.5.7'!$M$11:$M$134)</f>
        <v>206412.31931701294</v>
      </c>
      <c r="N13" s="50">
        <f t="shared" si="3"/>
        <v>412824.63863402588</v>
      </c>
      <c r="O13" s="50">
        <f>-SUMIF('Page 6.5.6 - 6.5.7'!$G$11:$G$134,'Page 6.5.11 - 6.5.14'!$F13,'Page 6.5.6 - 6.5.7'!$M$11:$M$134)</f>
        <v>206412.31931701294</v>
      </c>
      <c r="P13" s="50">
        <f t="shared" si="4"/>
        <v>619236.95795103884</v>
      </c>
      <c r="Q13" s="50">
        <f>-SUMIF('Page 6.5.6 - 6.5.7'!$G$11:$G$134,'Page 6.5.11 - 6.5.14'!$F13,'Page 6.5.6 - 6.5.7'!$M$11:$M$134)</f>
        <v>206412.31931701294</v>
      </c>
      <c r="R13" s="50">
        <f t="shared" si="5"/>
        <v>825649.27726805175</v>
      </c>
      <c r="S13" s="50">
        <f>-SUMIF('Page 6.5.6 - 6.5.7'!$G$11:$G$134,'Page 6.5.11 - 6.5.14'!$F13,'Page 6.5.6 - 6.5.7'!$M$11:$M$134)</f>
        <v>206412.31931701294</v>
      </c>
      <c r="T13" s="50">
        <f t="shared" si="6"/>
        <v>1032061.5965850647</v>
      </c>
      <c r="U13" s="50">
        <f>-SUMIF('Page 6.5.6 - 6.5.7'!$G$11:$G$134,'Page 6.5.11 - 6.5.14'!$F13,'Page 6.5.6 - 6.5.7'!$M$11:$M$134)</f>
        <v>206412.31931701294</v>
      </c>
      <c r="V13" s="50">
        <f t="shared" si="7"/>
        <v>1238473.9159020777</v>
      </c>
      <c r="W13" s="50">
        <f>-SUMIF('Page 6.5.6 - 6.5.7'!$G$11:$G$134,'Page 6.5.11 - 6.5.14'!$F13,'Page 6.5.6 - 6.5.7'!$M$11:$M$134)</f>
        <v>206412.31931701294</v>
      </c>
      <c r="X13" s="50">
        <f t="shared" si="8"/>
        <v>1444886.2352190907</v>
      </c>
      <c r="Y13" s="50">
        <f>-SUMIF('Page 6.5.6 - 6.5.7'!$G$11:$G$134,'Page 6.5.11 - 6.5.14'!$F13,'Page 6.5.6 - 6.5.7'!$M$11:$M$134)</f>
        <v>206412.31931701294</v>
      </c>
      <c r="Z13" s="50">
        <f t="shared" si="9"/>
        <v>1651298.5545361037</v>
      </c>
      <c r="AA13" s="50">
        <f>-SUMIF('Page 6.5.6 - 6.5.7'!$G$11:$G$134,'Page 6.5.11 - 6.5.14'!$F13,'Page 6.5.6 - 6.5.7'!$M$11:$M$134)</f>
        <v>206412.31931701294</v>
      </c>
      <c r="AB13" s="50">
        <f t="shared" si="10"/>
        <v>1857710.8738531168</v>
      </c>
      <c r="AC13" s="50">
        <f>-SUMIF('Page 6.5.6 - 6.5.7'!$G$11:$G$134,'Page 6.5.11 - 6.5.14'!$F13,'Page 6.5.6 - 6.5.7'!$M$11:$M$134)</f>
        <v>206412.31931701294</v>
      </c>
      <c r="AD13" s="50">
        <f t="shared" si="11"/>
        <v>2064123.1931701298</v>
      </c>
      <c r="AE13" s="50">
        <f>-SUMIF('Page 6.5.6 - 6.5.7'!$G$11:$G$134,'Page 6.5.11 - 6.5.14'!$F13,'Page 6.5.6 - 6.5.7'!$M$11:$M$134)</f>
        <v>206412.31931701294</v>
      </c>
      <c r="AF13" s="50">
        <f t="shared" si="12"/>
        <v>2270535.5124871428</v>
      </c>
      <c r="AG13" s="50">
        <f>-SUMIF('Page 6.5.6 - 6.5.7'!$G$11:$G$134,'Page 6.5.11 - 6.5.14'!$F13,'Page 6.5.6 - 6.5.7'!$M$11:$M$134)</f>
        <v>206412.31931701294</v>
      </c>
      <c r="AH13" s="50">
        <f t="shared" si="13"/>
        <v>2476947.8318041558</v>
      </c>
      <c r="AJ13" s="101">
        <f t="shared" ref="AJ13:AJ21" si="16">(((J13+AH13)+(SUM(L13,N13,P13,R13,T13,V13,X13,Z13,AB13,AD13,AF13)*2))/24)</f>
        <v>1238473.9159020779</v>
      </c>
    </row>
    <row r="14" spans="1:36" s="50" customFormat="1" x14ac:dyDescent="0.2">
      <c r="A14" t="s">
        <v>137</v>
      </c>
      <c r="B14" s="49" t="str">
        <f t="shared" si="14"/>
        <v>SG</v>
      </c>
      <c r="C14" s="49" t="s">
        <v>16</v>
      </c>
      <c r="D14" s="49" t="s">
        <v>134</v>
      </c>
      <c r="E14" s="49" t="s">
        <v>135</v>
      </c>
      <c r="F14" s="49" t="str">
        <f t="shared" si="0"/>
        <v>DSTMPSG</v>
      </c>
      <c r="G14" s="49" t="str">
        <f t="shared" si="1"/>
        <v>STMPSG</v>
      </c>
      <c r="H14" s="49" t="s">
        <v>53</v>
      </c>
      <c r="I14" s="49" t="str">
        <f t="shared" si="15"/>
        <v>108SPSG</v>
      </c>
      <c r="J14" s="50">
        <v>0</v>
      </c>
      <c r="K14" s="50">
        <f>-SUMIF('Page 6.5.6 - 6.5.7'!$G$11:$G$134,'Page 6.5.11 - 6.5.14'!$F14,'Page 6.5.6 - 6.5.7'!$M$11:$M$134)</f>
        <v>-166547.80756900006</v>
      </c>
      <c r="L14" s="50">
        <f t="shared" si="2"/>
        <v>-166547.80756900006</v>
      </c>
      <c r="M14" s="50">
        <f>-SUMIF('Page 6.5.6 - 6.5.7'!$G$11:$G$134,'Page 6.5.11 - 6.5.14'!$F14,'Page 6.5.6 - 6.5.7'!$M$11:$M$134)</f>
        <v>-166547.80756900006</v>
      </c>
      <c r="N14" s="50">
        <f t="shared" si="3"/>
        <v>-333095.61513800011</v>
      </c>
      <c r="O14" s="50">
        <f>-SUMIF('Page 6.5.6 - 6.5.7'!$G$11:$G$134,'Page 6.5.11 - 6.5.14'!$F14,'Page 6.5.6 - 6.5.7'!$M$11:$M$134)</f>
        <v>-166547.80756900006</v>
      </c>
      <c r="P14" s="50">
        <f t="shared" si="4"/>
        <v>-499643.42270700017</v>
      </c>
      <c r="Q14" s="50">
        <f>-SUMIF('Page 6.5.6 - 6.5.7'!$G$11:$G$134,'Page 6.5.11 - 6.5.14'!$F14,'Page 6.5.6 - 6.5.7'!$M$11:$M$134)</f>
        <v>-166547.80756900006</v>
      </c>
      <c r="R14" s="50">
        <f t="shared" si="5"/>
        <v>-666191.23027600022</v>
      </c>
      <c r="S14" s="50">
        <f>-SUMIF('Page 6.5.6 - 6.5.7'!$G$11:$G$134,'Page 6.5.11 - 6.5.14'!$F14,'Page 6.5.6 - 6.5.7'!$M$11:$M$134)</f>
        <v>-166547.80756900006</v>
      </c>
      <c r="T14" s="50">
        <f t="shared" si="6"/>
        <v>-832739.03784500028</v>
      </c>
      <c r="U14" s="50">
        <f>-SUMIF('Page 6.5.6 - 6.5.7'!$G$11:$G$134,'Page 6.5.11 - 6.5.14'!$F14,'Page 6.5.6 - 6.5.7'!$M$11:$M$134)</f>
        <v>-166547.80756900006</v>
      </c>
      <c r="V14" s="50">
        <f t="shared" si="7"/>
        <v>-999286.84541400033</v>
      </c>
      <c r="W14" s="50">
        <f>-SUMIF('Page 6.5.6 - 6.5.7'!$G$11:$G$134,'Page 6.5.11 - 6.5.14'!$F14,'Page 6.5.6 - 6.5.7'!$M$11:$M$134)</f>
        <v>-166547.80756900006</v>
      </c>
      <c r="X14" s="50">
        <f t="shared" si="8"/>
        <v>-1165834.6529830005</v>
      </c>
      <c r="Y14" s="50">
        <f>-SUMIF('Page 6.5.6 - 6.5.7'!$G$11:$G$134,'Page 6.5.11 - 6.5.14'!$F14,'Page 6.5.6 - 6.5.7'!$M$11:$M$134)</f>
        <v>-166547.80756900006</v>
      </c>
      <c r="Z14" s="50">
        <f t="shared" si="9"/>
        <v>-1332382.4605520004</v>
      </c>
      <c r="AA14" s="50">
        <f>-SUMIF('Page 6.5.6 - 6.5.7'!$G$11:$G$134,'Page 6.5.11 - 6.5.14'!$F14,'Page 6.5.6 - 6.5.7'!$M$11:$M$134)</f>
        <v>-166547.80756900006</v>
      </c>
      <c r="AB14" s="50">
        <f t="shared" si="10"/>
        <v>-1498930.2681210004</v>
      </c>
      <c r="AC14" s="50">
        <f>-SUMIF('Page 6.5.6 - 6.5.7'!$G$11:$G$134,'Page 6.5.11 - 6.5.14'!$F14,'Page 6.5.6 - 6.5.7'!$M$11:$M$134)</f>
        <v>-166547.80756900006</v>
      </c>
      <c r="AD14" s="50">
        <f t="shared" si="11"/>
        <v>-1665478.0756900003</v>
      </c>
      <c r="AE14" s="50">
        <f>-SUMIF('Page 6.5.6 - 6.5.7'!$G$11:$G$134,'Page 6.5.11 - 6.5.14'!$F14,'Page 6.5.6 - 6.5.7'!$M$11:$M$134)</f>
        <v>-166547.80756900006</v>
      </c>
      <c r="AF14" s="50">
        <f t="shared" si="12"/>
        <v>-1832025.8832590003</v>
      </c>
      <c r="AG14" s="50">
        <f>-SUMIF('Page 6.5.6 - 6.5.7'!$G$11:$G$134,'Page 6.5.11 - 6.5.14'!$F14,'Page 6.5.6 - 6.5.7'!$M$11:$M$134)</f>
        <v>-166547.80756900006</v>
      </c>
      <c r="AH14" s="50">
        <f t="shared" si="13"/>
        <v>-1998573.6908280002</v>
      </c>
      <c r="AJ14" s="101">
        <f t="shared" si="16"/>
        <v>-999286.84541400021</v>
      </c>
    </row>
    <row r="15" spans="1:36" s="50" customFormat="1" x14ac:dyDescent="0.2">
      <c r="A15" s="76" t="s">
        <v>138</v>
      </c>
      <c r="B15" s="49" t="str">
        <f t="shared" si="14"/>
        <v>CAGE</v>
      </c>
      <c r="C15" s="49" t="s">
        <v>14</v>
      </c>
      <c r="D15" s="49" t="s">
        <v>134</v>
      </c>
      <c r="E15" s="49" t="s">
        <v>139</v>
      </c>
      <c r="F15" s="49" t="str">
        <f>D15&amp;E15&amp;C15</f>
        <v>DSTMPBCAGE</v>
      </c>
      <c r="G15" s="49" t="str">
        <f t="shared" si="1"/>
        <v>STMPBCAGE</v>
      </c>
      <c r="H15" s="49" t="s">
        <v>85</v>
      </c>
      <c r="I15" s="49" t="str">
        <f t="shared" si="15"/>
        <v>108SPBCAGE</v>
      </c>
      <c r="J15" s="50">
        <v>0</v>
      </c>
      <c r="K15" s="50">
        <f>-SUMIF('Page 6.5.6 - 6.5.7'!$G$11:$G$134,'Page 6.5.11 - 6.5.14'!$F15,'Page 6.5.6 - 6.5.7'!$M$11:$M$134)</f>
        <v>-266282.69303097785</v>
      </c>
      <c r="L15" s="50">
        <f t="shared" si="2"/>
        <v>-266282.69303097785</v>
      </c>
      <c r="M15" s="50">
        <f>-SUMIF('Page 6.5.6 - 6.5.7'!$G$11:$G$134,'Page 6.5.11 - 6.5.14'!$F15,'Page 6.5.6 - 6.5.7'!$M$11:$M$134)</f>
        <v>-266282.69303097785</v>
      </c>
      <c r="N15" s="50">
        <f t="shared" si="3"/>
        <v>-532565.38606195571</v>
      </c>
      <c r="O15" s="50">
        <f>-SUMIF('Page 6.5.6 - 6.5.7'!$G$11:$G$134,'Page 6.5.11 - 6.5.14'!$F15,'Page 6.5.6 - 6.5.7'!$M$11:$M$134)</f>
        <v>-266282.69303097785</v>
      </c>
      <c r="P15" s="50">
        <f t="shared" si="4"/>
        <v>-798848.07909293356</v>
      </c>
      <c r="Q15" s="50">
        <f>-SUMIF('Page 6.5.6 - 6.5.7'!$G$11:$G$134,'Page 6.5.11 - 6.5.14'!$F15,'Page 6.5.6 - 6.5.7'!$M$11:$M$134)</f>
        <v>-266282.69303097785</v>
      </c>
      <c r="R15" s="50">
        <f t="shared" si="5"/>
        <v>-1065130.7721239114</v>
      </c>
      <c r="S15" s="50">
        <f>-SUMIF('Page 6.5.6 - 6.5.7'!$G$11:$G$134,'Page 6.5.11 - 6.5.14'!$F15,'Page 6.5.6 - 6.5.7'!$M$11:$M$134)</f>
        <v>-266282.69303097785</v>
      </c>
      <c r="T15" s="50">
        <f t="shared" si="6"/>
        <v>-1331413.4651548893</v>
      </c>
      <c r="U15" s="50">
        <f>-SUMIF('Page 6.5.6 - 6.5.7'!$G$11:$G$134,'Page 6.5.11 - 6.5.14'!$F15,'Page 6.5.6 - 6.5.7'!$M$11:$M$134)</f>
        <v>-266282.69303097785</v>
      </c>
      <c r="V15" s="50">
        <f t="shared" si="7"/>
        <v>-1597696.1581858671</v>
      </c>
      <c r="W15" s="50">
        <f>-SUMIF('Page 6.5.6 - 6.5.7'!$G$11:$G$134,'Page 6.5.11 - 6.5.14'!$F15,'Page 6.5.6 - 6.5.7'!$M$11:$M$134)</f>
        <v>-266282.69303097785</v>
      </c>
      <c r="X15" s="50">
        <f t="shared" si="8"/>
        <v>-1863978.851216845</v>
      </c>
      <c r="Y15" s="50">
        <f>-SUMIF('Page 6.5.6 - 6.5.7'!$G$11:$G$134,'Page 6.5.11 - 6.5.14'!$F15,'Page 6.5.6 - 6.5.7'!$M$11:$M$134)</f>
        <v>-266282.69303097785</v>
      </c>
      <c r="Z15" s="50">
        <f t="shared" si="9"/>
        <v>-2130261.5442478228</v>
      </c>
      <c r="AA15" s="50">
        <f>-SUMIF('Page 6.5.6 - 6.5.7'!$G$11:$G$134,'Page 6.5.11 - 6.5.14'!$F15,'Page 6.5.6 - 6.5.7'!$M$11:$M$134)</f>
        <v>-266282.69303097785</v>
      </c>
      <c r="AB15" s="50">
        <f t="shared" si="10"/>
        <v>-2396544.2372788005</v>
      </c>
      <c r="AC15" s="50">
        <f>-SUMIF('Page 6.5.6 - 6.5.7'!$G$11:$G$134,'Page 6.5.11 - 6.5.14'!$F15,'Page 6.5.6 - 6.5.7'!$M$11:$M$134)</f>
        <v>-266282.69303097785</v>
      </c>
      <c r="AD15" s="50">
        <f t="shared" si="11"/>
        <v>-2662826.9303097781</v>
      </c>
      <c r="AE15" s="50">
        <f>-SUMIF('Page 6.5.6 - 6.5.7'!$G$11:$G$134,'Page 6.5.11 - 6.5.14'!$F15,'Page 6.5.6 - 6.5.7'!$M$11:$M$134)</f>
        <v>-266282.69303097785</v>
      </c>
      <c r="AF15" s="50">
        <f t="shared" si="12"/>
        <v>-2929109.6233407557</v>
      </c>
      <c r="AG15" s="50">
        <f>-SUMIF('Page 6.5.6 - 6.5.7'!$G$11:$G$134,'Page 6.5.11 - 6.5.14'!$F15,'Page 6.5.6 - 6.5.7'!$M$11:$M$134)</f>
        <v>-266282.69303097785</v>
      </c>
      <c r="AH15" s="50">
        <f t="shared" si="13"/>
        <v>-3195392.3163717333</v>
      </c>
      <c r="AJ15" s="101">
        <f t="shared" si="16"/>
        <v>-1597696.1581858669</v>
      </c>
    </row>
    <row r="16" spans="1:36" s="50" customFormat="1" x14ac:dyDescent="0.2">
      <c r="A16" s="76" t="s">
        <v>140</v>
      </c>
      <c r="B16" s="49" t="str">
        <f t="shared" si="14"/>
        <v>CAGE</v>
      </c>
      <c r="C16" s="49" t="s">
        <v>14</v>
      </c>
      <c r="D16" s="49" t="s">
        <v>134</v>
      </c>
      <c r="E16" s="49" t="s">
        <v>141</v>
      </c>
      <c r="F16" s="49" t="str">
        <f t="shared" ref="F16:F17" si="17">D16&amp;E16&amp;C16</f>
        <v>DSTMPRCAGE</v>
      </c>
      <c r="G16" s="49" t="str">
        <f t="shared" si="1"/>
        <v>STMPRCAGE</v>
      </c>
      <c r="H16" s="49" t="s">
        <v>85</v>
      </c>
      <c r="I16" s="49" t="str">
        <f t="shared" si="15"/>
        <v>108SPBCAGE</v>
      </c>
      <c r="J16" s="50">
        <v>0</v>
      </c>
      <c r="K16" s="50">
        <f>-SUMIF('Page 6.5.6 - 6.5.7'!$G$11:$G$134,'Page 6.5.11 - 6.5.14'!$F16,'Page 6.5.6 - 6.5.7'!$M$11:$M$134)</f>
        <v>-57478.507147474222</v>
      </c>
      <c r="L16" s="50">
        <f t="shared" si="2"/>
        <v>-57478.507147474222</v>
      </c>
      <c r="M16" s="50">
        <f>-SUMIF('Page 6.5.6 - 6.5.7'!$G$11:$G$134,'Page 6.5.11 - 6.5.14'!$F16,'Page 6.5.6 - 6.5.7'!$M$11:$M$134)</f>
        <v>-57478.507147474222</v>
      </c>
      <c r="N16" s="50">
        <f t="shared" si="3"/>
        <v>-114957.01429494844</v>
      </c>
      <c r="O16" s="50">
        <f>-SUMIF('Page 6.5.6 - 6.5.7'!$G$11:$G$134,'Page 6.5.11 - 6.5.14'!$F16,'Page 6.5.6 - 6.5.7'!$M$11:$M$134)</f>
        <v>-57478.507147474222</v>
      </c>
      <c r="P16" s="50">
        <f t="shared" si="4"/>
        <v>-172435.52144242267</v>
      </c>
      <c r="Q16" s="50">
        <f>-SUMIF('Page 6.5.6 - 6.5.7'!$G$11:$G$134,'Page 6.5.11 - 6.5.14'!$F16,'Page 6.5.6 - 6.5.7'!$M$11:$M$134)</f>
        <v>-57478.507147474222</v>
      </c>
      <c r="R16" s="50">
        <f t="shared" si="5"/>
        <v>-229914.02858989689</v>
      </c>
      <c r="S16" s="50">
        <f>-SUMIF('Page 6.5.6 - 6.5.7'!$G$11:$G$134,'Page 6.5.11 - 6.5.14'!$F16,'Page 6.5.6 - 6.5.7'!$M$11:$M$134)</f>
        <v>-57478.507147474222</v>
      </c>
      <c r="T16" s="50">
        <f t="shared" si="6"/>
        <v>-287392.53573737113</v>
      </c>
      <c r="U16" s="50">
        <f>-SUMIF('Page 6.5.6 - 6.5.7'!$G$11:$G$134,'Page 6.5.11 - 6.5.14'!$F16,'Page 6.5.6 - 6.5.7'!$M$11:$M$134)</f>
        <v>-57478.507147474222</v>
      </c>
      <c r="V16" s="50">
        <f t="shared" si="7"/>
        <v>-344871.04288484534</v>
      </c>
      <c r="W16" s="50">
        <f>-SUMIF('Page 6.5.6 - 6.5.7'!$G$11:$G$134,'Page 6.5.11 - 6.5.14'!$F16,'Page 6.5.6 - 6.5.7'!$M$11:$M$134)</f>
        <v>-57478.507147474222</v>
      </c>
      <c r="X16" s="50">
        <f t="shared" si="8"/>
        <v>-402349.55003231956</v>
      </c>
      <c r="Y16" s="50">
        <f>-SUMIF('Page 6.5.6 - 6.5.7'!$G$11:$G$134,'Page 6.5.11 - 6.5.14'!$F16,'Page 6.5.6 - 6.5.7'!$M$11:$M$134)</f>
        <v>-57478.507147474222</v>
      </c>
      <c r="Z16" s="50">
        <f t="shared" si="9"/>
        <v>-459828.05717979377</v>
      </c>
      <c r="AA16" s="50">
        <f>-SUMIF('Page 6.5.6 - 6.5.7'!$G$11:$G$134,'Page 6.5.11 - 6.5.14'!$F16,'Page 6.5.6 - 6.5.7'!$M$11:$M$134)</f>
        <v>-57478.507147474222</v>
      </c>
      <c r="AB16" s="50">
        <f t="shared" si="10"/>
        <v>-517306.56432726799</v>
      </c>
      <c r="AC16" s="50">
        <f>-SUMIF('Page 6.5.6 - 6.5.7'!$G$11:$G$134,'Page 6.5.11 - 6.5.14'!$F16,'Page 6.5.6 - 6.5.7'!$M$11:$M$134)</f>
        <v>-57478.507147474222</v>
      </c>
      <c r="AD16" s="50">
        <f t="shared" si="11"/>
        <v>-574785.07147474226</v>
      </c>
      <c r="AE16" s="50">
        <f>-SUMIF('Page 6.5.6 - 6.5.7'!$G$11:$G$134,'Page 6.5.11 - 6.5.14'!$F16,'Page 6.5.6 - 6.5.7'!$M$11:$M$134)</f>
        <v>-57478.507147474222</v>
      </c>
      <c r="AF16" s="50">
        <f t="shared" si="12"/>
        <v>-632263.57862221648</v>
      </c>
      <c r="AG16" s="50">
        <f>-SUMIF('Page 6.5.6 - 6.5.7'!$G$11:$G$134,'Page 6.5.11 - 6.5.14'!$F16,'Page 6.5.6 - 6.5.7'!$M$11:$M$134)</f>
        <v>-57478.507147474222</v>
      </c>
      <c r="AH16" s="50">
        <f t="shared" si="13"/>
        <v>-689742.08576969069</v>
      </c>
      <c r="AJ16" s="101">
        <f t="shared" si="16"/>
        <v>-344871.04288484534</v>
      </c>
    </row>
    <row r="17" spans="1:36" s="118" customFormat="1" x14ac:dyDescent="0.2">
      <c r="A17" t="s">
        <v>200</v>
      </c>
      <c r="B17" s="49" t="str">
        <f t="shared" si="14"/>
        <v>SG</v>
      </c>
      <c r="C17" s="49" t="s">
        <v>16</v>
      </c>
      <c r="D17" s="76" t="s">
        <v>134</v>
      </c>
      <c r="E17" s="49" t="s">
        <v>201</v>
      </c>
      <c r="F17" s="76" t="str">
        <f t="shared" si="17"/>
        <v>DSTMPPCSG</v>
      </c>
      <c r="G17" s="76" t="str">
        <f t="shared" si="1"/>
        <v>STMPPCSG</v>
      </c>
      <c r="H17" s="49" t="s">
        <v>53</v>
      </c>
      <c r="I17" s="49" t="str">
        <f t="shared" si="15"/>
        <v>108SPSG</v>
      </c>
      <c r="J17" s="50">
        <v>0</v>
      </c>
      <c r="K17" s="50">
        <f>-SUMIF('Page 6.5.6 - 6.5.7'!$G$11:$G$134,'Page 6.5.11 - 6.5.14'!$F17,'Page 6.5.6 - 6.5.7'!$M$11:$M$134)</f>
        <v>0</v>
      </c>
      <c r="L17" s="118">
        <f t="shared" si="2"/>
        <v>0</v>
      </c>
      <c r="M17" s="50">
        <f>-SUMIF('Page 6.5.6 - 6.5.7'!$G$11:$G$134,'Page 6.5.11 - 6.5.14'!$F17,'Page 6.5.6 - 6.5.7'!$M$11:$M$134)</f>
        <v>0</v>
      </c>
      <c r="N17" s="118">
        <f t="shared" si="3"/>
        <v>0</v>
      </c>
      <c r="O17" s="50">
        <f>-SUMIF('Page 6.5.6 - 6.5.7'!$G$11:$G$134,'Page 6.5.11 - 6.5.14'!$F17,'Page 6.5.6 - 6.5.7'!$M$11:$M$134)</f>
        <v>0</v>
      </c>
      <c r="P17" s="118">
        <f>(N17+O17)</f>
        <v>0</v>
      </c>
      <c r="Q17" s="50">
        <f>-SUMIF('Page 6.5.6 - 6.5.7'!$G$11:$G$134,'Page 6.5.11 - 6.5.14'!$F17,'Page 6.5.6 - 6.5.7'!$M$11:$M$134)</f>
        <v>0</v>
      </c>
      <c r="R17" s="118">
        <f t="shared" si="5"/>
        <v>0</v>
      </c>
      <c r="S17" s="50">
        <f>-SUMIF('Page 6.5.6 - 6.5.7'!$G$11:$G$134,'Page 6.5.11 - 6.5.14'!$F17,'Page 6.5.6 - 6.5.7'!$M$11:$M$134)</f>
        <v>0</v>
      </c>
      <c r="T17" s="118">
        <f t="shared" si="6"/>
        <v>0</v>
      </c>
      <c r="U17" s="50">
        <f>-SUMIF('Page 6.5.6 - 6.5.7'!$G$11:$G$134,'Page 6.5.11 - 6.5.14'!$F17,'Page 6.5.6 - 6.5.7'!$M$11:$M$134)</f>
        <v>0</v>
      </c>
      <c r="V17" s="118">
        <f t="shared" si="7"/>
        <v>0</v>
      </c>
      <c r="W17" s="50">
        <f>-SUMIF('Page 6.5.6 - 6.5.7'!$G$11:$G$134,'Page 6.5.11 - 6.5.14'!$F17,'Page 6.5.6 - 6.5.7'!$M$11:$M$134)</f>
        <v>0</v>
      </c>
      <c r="X17" s="118">
        <f t="shared" si="8"/>
        <v>0</v>
      </c>
      <c r="Y17" s="50">
        <f>-SUMIF('Page 6.5.6 - 6.5.7'!$G$11:$G$134,'Page 6.5.11 - 6.5.14'!$F17,'Page 6.5.6 - 6.5.7'!$M$11:$M$134)</f>
        <v>0</v>
      </c>
      <c r="Z17" s="118">
        <f t="shared" si="9"/>
        <v>0</v>
      </c>
      <c r="AA17" s="50">
        <f>-SUMIF('Page 6.5.6 - 6.5.7'!$G$11:$G$134,'Page 6.5.11 - 6.5.14'!$F17,'Page 6.5.6 - 6.5.7'!$M$11:$M$134)</f>
        <v>0</v>
      </c>
      <c r="AB17" s="118">
        <f t="shared" si="10"/>
        <v>0</v>
      </c>
      <c r="AC17" s="50">
        <f>-SUMIF('Page 6.5.6 - 6.5.7'!$G$11:$G$134,'Page 6.5.11 - 6.5.14'!$F17,'Page 6.5.6 - 6.5.7'!$M$11:$M$134)</f>
        <v>0</v>
      </c>
      <c r="AD17" s="118">
        <f t="shared" si="11"/>
        <v>0</v>
      </c>
      <c r="AE17" s="50">
        <f>-SUMIF('Page 6.5.6 - 6.5.7'!$G$11:$G$134,'Page 6.5.11 - 6.5.14'!$F17,'Page 6.5.6 - 6.5.7'!$M$11:$M$134)</f>
        <v>0</v>
      </c>
      <c r="AF17" s="118">
        <f t="shared" si="12"/>
        <v>0</v>
      </c>
      <c r="AG17" s="50">
        <f>-SUMIF('Page 6.5.6 - 6.5.7'!$G$11:$G$134,'Page 6.5.11 - 6.5.14'!$F17,'Page 6.5.6 - 6.5.7'!$M$11:$M$134)</f>
        <v>0</v>
      </c>
      <c r="AH17" s="118">
        <f t="shared" si="13"/>
        <v>0</v>
      </c>
      <c r="AJ17" s="101">
        <f t="shared" si="16"/>
        <v>0</v>
      </c>
    </row>
    <row r="18" spans="1:36" s="50" customFormat="1" x14ac:dyDescent="0.2">
      <c r="A18" t="s">
        <v>200</v>
      </c>
      <c r="B18" s="49" t="str">
        <f t="shared" si="14"/>
        <v>CAGE</v>
      </c>
      <c r="C18" s="49" t="s">
        <v>14</v>
      </c>
      <c r="D18" s="49" t="s">
        <v>134</v>
      </c>
      <c r="E18" s="49" t="s">
        <v>201</v>
      </c>
      <c r="F18" s="49" t="str">
        <f>D18&amp;E18&amp;C18</f>
        <v>DSTMPPCCAGE</v>
      </c>
      <c r="G18" s="49" t="str">
        <f>E18&amp;C18</f>
        <v>STMPPCCAGE</v>
      </c>
      <c r="H18" s="49" t="s">
        <v>53</v>
      </c>
      <c r="I18" s="49" t="str">
        <f t="shared" si="15"/>
        <v>108SPCAGE</v>
      </c>
      <c r="J18" s="50">
        <v>0</v>
      </c>
      <c r="K18" s="50">
        <f>-SUMIF('Page 6.5.6 - 6.5.7'!$G$11:$G$134,'Page 6.5.11 - 6.5.14'!$F18,'Page 6.5.6 - 6.5.7'!$M$11:$M$134)</f>
        <v>0</v>
      </c>
      <c r="L18" s="50">
        <f t="shared" si="2"/>
        <v>0</v>
      </c>
      <c r="M18" s="50">
        <f>-SUMIF('Page 6.5.6 - 6.5.7'!$G$11:$G$134,'Page 6.5.11 - 6.5.14'!$F18,'Page 6.5.6 - 6.5.7'!$M$11:$M$134)</f>
        <v>0</v>
      </c>
      <c r="N18" s="50">
        <f t="shared" si="3"/>
        <v>0</v>
      </c>
      <c r="O18" s="50">
        <f>-SUMIF('Page 6.5.6 - 6.5.7'!$G$11:$G$134,'Page 6.5.11 - 6.5.14'!$F18,'Page 6.5.6 - 6.5.7'!$M$11:$M$134)</f>
        <v>0</v>
      </c>
      <c r="P18" s="50">
        <f t="shared" ref="P18:P21" si="18">N18+O18</f>
        <v>0</v>
      </c>
      <c r="Q18" s="50">
        <f>-SUMIF('Page 6.5.6 - 6.5.7'!$G$11:$G$134,'Page 6.5.11 - 6.5.14'!$F18,'Page 6.5.6 - 6.5.7'!$M$11:$M$134)</f>
        <v>0</v>
      </c>
      <c r="R18" s="50">
        <f t="shared" si="5"/>
        <v>0</v>
      </c>
      <c r="S18" s="50">
        <f>-SUMIF('Page 6.5.6 - 6.5.7'!$G$11:$G$134,'Page 6.5.11 - 6.5.14'!$F18,'Page 6.5.6 - 6.5.7'!$M$11:$M$134)</f>
        <v>0</v>
      </c>
      <c r="T18" s="50">
        <f t="shared" si="6"/>
        <v>0</v>
      </c>
      <c r="U18" s="50">
        <f>-SUMIF('Page 6.5.6 - 6.5.7'!$G$11:$G$134,'Page 6.5.11 - 6.5.14'!$F18,'Page 6.5.6 - 6.5.7'!$M$11:$M$134)</f>
        <v>0</v>
      </c>
      <c r="V18" s="50">
        <f t="shared" si="7"/>
        <v>0</v>
      </c>
      <c r="W18" s="50">
        <f>-SUMIF('Page 6.5.6 - 6.5.7'!$G$11:$G$134,'Page 6.5.11 - 6.5.14'!$F18,'Page 6.5.6 - 6.5.7'!$M$11:$M$134)</f>
        <v>0</v>
      </c>
      <c r="X18" s="50">
        <f t="shared" si="8"/>
        <v>0</v>
      </c>
      <c r="Y18" s="50">
        <f>-SUMIF('Page 6.5.6 - 6.5.7'!$G$11:$G$134,'Page 6.5.11 - 6.5.14'!$F18,'Page 6.5.6 - 6.5.7'!$M$11:$M$134)</f>
        <v>0</v>
      </c>
      <c r="Z18" s="50">
        <f t="shared" si="9"/>
        <v>0</v>
      </c>
      <c r="AA18" s="50">
        <f>-SUMIF('Page 6.5.6 - 6.5.7'!$G$11:$G$134,'Page 6.5.11 - 6.5.14'!$F18,'Page 6.5.6 - 6.5.7'!$M$11:$M$134)</f>
        <v>0</v>
      </c>
      <c r="AB18" s="50">
        <f t="shared" si="10"/>
        <v>0</v>
      </c>
      <c r="AC18" s="50">
        <f>-SUMIF('Page 6.5.6 - 6.5.7'!$G$11:$G$134,'Page 6.5.11 - 6.5.14'!$F18,'Page 6.5.6 - 6.5.7'!$M$11:$M$134)</f>
        <v>0</v>
      </c>
      <c r="AD18" s="50">
        <f t="shared" si="11"/>
        <v>0</v>
      </c>
      <c r="AE18" s="50">
        <f>-SUMIF('Page 6.5.6 - 6.5.7'!$G$11:$G$134,'Page 6.5.11 - 6.5.14'!$F18,'Page 6.5.6 - 6.5.7'!$M$11:$M$134)</f>
        <v>0</v>
      </c>
      <c r="AF18" s="50">
        <f t="shared" si="12"/>
        <v>0</v>
      </c>
      <c r="AG18" s="50">
        <f>-SUMIF('Page 6.5.6 - 6.5.7'!$G$11:$G$134,'Page 6.5.11 - 6.5.14'!$F18,'Page 6.5.6 - 6.5.7'!$M$11:$M$134)</f>
        <v>0</v>
      </c>
      <c r="AH18" s="50">
        <f t="shared" si="13"/>
        <v>0</v>
      </c>
      <c r="AJ18" s="101">
        <f t="shared" si="16"/>
        <v>0</v>
      </c>
    </row>
    <row r="19" spans="1:36" s="50" customFormat="1" x14ac:dyDescent="0.2">
      <c r="A19" s="49" t="s">
        <v>200</v>
      </c>
      <c r="B19" s="49" t="str">
        <f t="shared" si="14"/>
        <v>CAGW</v>
      </c>
      <c r="C19" s="49" t="s">
        <v>15</v>
      </c>
      <c r="D19" s="49" t="s">
        <v>134</v>
      </c>
      <c r="E19" s="49" t="s">
        <v>201</v>
      </c>
      <c r="F19" s="49" t="str">
        <f>D19&amp;E19&amp;C19</f>
        <v>DSTMPPCCAGW</v>
      </c>
      <c r="G19" s="49" t="str">
        <f>E19&amp;C19</f>
        <v>STMPPCCAGW</v>
      </c>
      <c r="H19" s="49" t="s">
        <v>53</v>
      </c>
      <c r="I19" s="49" t="str">
        <f t="shared" si="15"/>
        <v>108SPCAGW</v>
      </c>
      <c r="J19" s="50">
        <v>0</v>
      </c>
      <c r="K19" s="50">
        <f>-SUMIF('Page 6.5.6 - 6.5.7'!$G$11:$G$134,'Page 6.5.11 - 6.5.14'!$F19,'Page 6.5.6 - 6.5.7'!$M$11:$M$134)</f>
        <v>0</v>
      </c>
      <c r="L19" s="50">
        <f t="shared" si="2"/>
        <v>0</v>
      </c>
      <c r="M19" s="50">
        <f>-SUMIF('Page 6.5.6 - 6.5.7'!$G$11:$G$134,'Page 6.5.11 - 6.5.14'!$F19,'Page 6.5.6 - 6.5.7'!$M$11:$M$134)</f>
        <v>0</v>
      </c>
      <c r="N19" s="50">
        <f t="shared" si="3"/>
        <v>0</v>
      </c>
      <c r="O19" s="50">
        <f>-SUMIF('Page 6.5.6 - 6.5.7'!$G$11:$G$134,'Page 6.5.11 - 6.5.14'!$F19,'Page 6.5.6 - 6.5.7'!$M$11:$M$134)</f>
        <v>0</v>
      </c>
      <c r="P19" s="50">
        <f t="shared" si="18"/>
        <v>0</v>
      </c>
      <c r="Q19" s="50">
        <f>-SUMIF('Page 6.5.6 - 6.5.7'!$G$11:$G$134,'Page 6.5.11 - 6.5.14'!$F19,'Page 6.5.6 - 6.5.7'!$M$11:$M$134)</f>
        <v>0</v>
      </c>
      <c r="R19" s="50">
        <f t="shared" si="5"/>
        <v>0</v>
      </c>
      <c r="S19" s="50">
        <f>-SUMIF('Page 6.5.6 - 6.5.7'!$G$11:$G$134,'Page 6.5.11 - 6.5.14'!$F19,'Page 6.5.6 - 6.5.7'!$M$11:$M$134)</f>
        <v>0</v>
      </c>
      <c r="T19" s="50">
        <f t="shared" si="6"/>
        <v>0</v>
      </c>
      <c r="U19" s="50">
        <f>-SUMIF('Page 6.5.6 - 6.5.7'!$G$11:$G$134,'Page 6.5.11 - 6.5.14'!$F19,'Page 6.5.6 - 6.5.7'!$M$11:$M$134)</f>
        <v>0</v>
      </c>
      <c r="V19" s="50">
        <f t="shared" si="7"/>
        <v>0</v>
      </c>
      <c r="W19" s="50">
        <f>-SUMIF('Page 6.5.6 - 6.5.7'!$G$11:$G$134,'Page 6.5.11 - 6.5.14'!$F19,'Page 6.5.6 - 6.5.7'!$M$11:$M$134)</f>
        <v>0</v>
      </c>
      <c r="X19" s="50">
        <f t="shared" si="8"/>
        <v>0</v>
      </c>
      <c r="Y19" s="50">
        <f>-SUMIF('Page 6.5.6 - 6.5.7'!$G$11:$G$134,'Page 6.5.11 - 6.5.14'!$F19,'Page 6.5.6 - 6.5.7'!$M$11:$M$134)</f>
        <v>0</v>
      </c>
      <c r="Z19" s="50">
        <f t="shared" si="9"/>
        <v>0</v>
      </c>
      <c r="AA19" s="50">
        <f>-SUMIF('Page 6.5.6 - 6.5.7'!$G$11:$G$134,'Page 6.5.11 - 6.5.14'!$F19,'Page 6.5.6 - 6.5.7'!$M$11:$M$134)</f>
        <v>0</v>
      </c>
      <c r="AB19" s="50">
        <f t="shared" si="10"/>
        <v>0</v>
      </c>
      <c r="AC19" s="50">
        <f>-SUMIF('Page 6.5.6 - 6.5.7'!$G$11:$G$134,'Page 6.5.11 - 6.5.14'!$F19,'Page 6.5.6 - 6.5.7'!$M$11:$M$134)</f>
        <v>0</v>
      </c>
      <c r="AD19" s="50">
        <f t="shared" si="11"/>
        <v>0</v>
      </c>
      <c r="AE19" s="50">
        <f>-SUMIF('Page 6.5.6 - 6.5.7'!$G$11:$G$134,'Page 6.5.11 - 6.5.14'!$F19,'Page 6.5.6 - 6.5.7'!$M$11:$M$134)</f>
        <v>0</v>
      </c>
      <c r="AF19" s="50">
        <f t="shared" si="12"/>
        <v>0</v>
      </c>
      <c r="AG19" s="50">
        <f>-SUMIF('Page 6.5.6 - 6.5.7'!$G$11:$G$134,'Page 6.5.11 - 6.5.14'!$F19,'Page 6.5.6 - 6.5.7'!$M$11:$M$134)</f>
        <v>0</v>
      </c>
      <c r="AH19" s="50">
        <f t="shared" si="13"/>
        <v>0</v>
      </c>
      <c r="AJ19" s="101">
        <f t="shared" si="16"/>
        <v>0</v>
      </c>
    </row>
    <row r="20" spans="1:36" s="50" customFormat="1" x14ac:dyDescent="0.2">
      <c r="A20" t="s">
        <v>200</v>
      </c>
      <c r="B20" s="49" t="str">
        <f t="shared" si="14"/>
        <v>JBG</v>
      </c>
      <c r="C20" s="49" t="s">
        <v>18</v>
      </c>
      <c r="D20" s="49" t="s">
        <v>134</v>
      </c>
      <c r="E20" s="49" t="s">
        <v>201</v>
      </c>
      <c r="F20" s="49" t="str">
        <f t="shared" ref="F20:F21" si="19">D20&amp;E20&amp;C20</f>
        <v>DSTMPPCJBG</v>
      </c>
      <c r="G20" s="49" t="str">
        <f t="shared" ref="G20:G21" si="20">E20&amp;C20</f>
        <v>STMPPCJBG</v>
      </c>
      <c r="H20" s="49" t="s">
        <v>53</v>
      </c>
      <c r="I20" s="49" t="str">
        <f t="shared" si="15"/>
        <v>108SPJBG</v>
      </c>
      <c r="J20" s="50">
        <v>0</v>
      </c>
      <c r="K20" s="50">
        <f>-SUMIF('Page 6.5.6 - 6.5.7'!$G$11:$G$134,'Page 6.5.11 - 6.5.14'!$F20,'Page 6.5.6 - 6.5.7'!$M$11:$M$134)</f>
        <v>0</v>
      </c>
      <c r="L20" s="50">
        <f t="shared" si="2"/>
        <v>0</v>
      </c>
      <c r="M20" s="50">
        <f>-SUMIF('Page 6.5.6 - 6.5.7'!$G$11:$G$134,'Page 6.5.11 - 6.5.14'!$F20,'Page 6.5.6 - 6.5.7'!$M$11:$M$134)</f>
        <v>0</v>
      </c>
      <c r="N20" s="50">
        <f t="shared" si="3"/>
        <v>0</v>
      </c>
      <c r="O20" s="50">
        <f>-SUMIF('Page 6.5.6 - 6.5.7'!$G$11:$G$134,'Page 6.5.11 - 6.5.14'!$F20,'Page 6.5.6 - 6.5.7'!$M$11:$M$134)</f>
        <v>0</v>
      </c>
      <c r="P20" s="50">
        <f t="shared" si="18"/>
        <v>0</v>
      </c>
      <c r="Q20" s="50">
        <f>-SUMIF('Page 6.5.6 - 6.5.7'!$G$11:$G$134,'Page 6.5.11 - 6.5.14'!$F20,'Page 6.5.6 - 6.5.7'!$M$11:$M$134)</f>
        <v>0</v>
      </c>
      <c r="R20" s="50">
        <f t="shared" si="5"/>
        <v>0</v>
      </c>
      <c r="S20" s="50">
        <f>-SUMIF('Page 6.5.6 - 6.5.7'!$G$11:$G$134,'Page 6.5.11 - 6.5.14'!$F20,'Page 6.5.6 - 6.5.7'!$M$11:$M$134)</f>
        <v>0</v>
      </c>
      <c r="T20" s="50">
        <f t="shared" si="6"/>
        <v>0</v>
      </c>
      <c r="U20" s="50">
        <f>-SUMIF('Page 6.5.6 - 6.5.7'!$G$11:$G$134,'Page 6.5.11 - 6.5.14'!$F20,'Page 6.5.6 - 6.5.7'!$M$11:$M$134)</f>
        <v>0</v>
      </c>
      <c r="V20" s="50">
        <f t="shared" si="7"/>
        <v>0</v>
      </c>
      <c r="W20" s="50">
        <f>-SUMIF('Page 6.5.6 - 6.5.7'!$G$11:$G$134,'Page 6.5.11 - 6.5.14'!$F20,'Page 6.5.6 - 6.5.7'!$M$11:$M$134)</f>
        <v>0</v>
      </c>
      <c r="X20" s="50">
        <f t="shared" si="8"/>
        <v>0</v>
      </c>
      <c r="Y20" s="50">
        <f>-SUMIF('Page 6.5.6 - 6.5.7'!$G$11:$G$134,'Page 6.5.11 - 6.5.14'!$F20,'Page 6.5.6 - 6.5.7'!$M$11:$M$134)</f>
        <v>0</v>
      </c>
      <c r="Z20" s="50">
        <f t="shared" si="9"/>
        <v>0</v>
      </c>
      <c r="AA20" s="50">
        <f>-SUMIF('Page 6.5.6 - 6.5.7'!$G$11:$G$134,'Page 6.5.11 - 6.5.14'!$F20,'Page 6.5.6 - 6.5.7'!$M$11:$M$134)</f>
        <v>0</v>
      </c>
      <c r="AB20" s="50">
        <f t="shared" si="10"/>
        <v>0</v>
      </c>
      <c r="AC20" s="50">
        <f>-SUMIF('Page 6.5.6 - 6.5.7'!$G$11:$G$134,'Page 6.5.11 - 6.5.14'!$F20,'Page 6.5.6 - 6.5.7'!$M$11:$M$134)</f>
        <v>0</v>
      </c>
      <c r="AD20" s="50">
        <f t="shared" si="11"/>
        <v>0</v>
      </c>
      <c r="AE20" s="50">
        <f>-SUMIF('Page 6.5.6 - 6.5.7'!$G$11:$G$134,'Page 6.5.11 - 6.5.14'!$F20,'Page 6.5.6 - 6.5.7'!$M$11:$M$134)</f>
        <v>0</v>
      </c>
      <c r="AF20" s="50">
        <f t="shared" si="12"/>
        <v>0</v>
      </c>
      <c r="AG20" s="50">
        <f>-SUMIF('Page 6.5.6 - 6.5.7'!$G$11:$G$134,'Page 6.5.11 - 6.5.14'!$F20,'Page 6.5.6 - 6.5.7'!$M$11:$M$134)</f>
        <v>0</v>
      </c>
      <c r="AH20" s="50">
        <f t="shared" si="13"/>
        <v>0</v>
      </c>
      <c r="AJ20" s="101">
        <f t="shared" si="16"/>
        <v>0</v>
      </c>
    </row>
    <row r="21" spans="1:36" s="50" customFormat="1" x14ac:dyDescent="0.2">
      <c r="A21" t="s">
        <v>142</v>
      </c>
      <c r="B21" s="49" t="str">
        <f t="shared" si="14"/>
        <v>JBG</v>
      </c>
      <c r="C21" s="49" t="s">
        <v>18</v>
      </c>
      <c r="D21" s="49" t="s">
        <v>134</v>
      </c>
      <c r="E21" s="49" t="s">
        <v>135</v>
      </c>
      <c r="F21" s="49" t="str">
        <f t="shared" si="19"/>
        <v>DSTMPJBG</v>
      </c>
      <c r="G21" s="49" t="str">
        <f t="shared" si="20"/>
        <v>STMPJBG</v>
      </c>
      <c r="H21" s="49" t="s">
        <v>53</v>
      </c>
      <c r="I21" s="49" t="str">
        <f t="shared" si="15"/>
        <v>108SPJBG</v>
      </c>
      <c r="J21" s="50">
        <v>0</v>
      </c>
      <c r="K21" s="50">
        <f>-SUMIF('Page 6.5.6 - 6.5.7'!$G$11:$G$134,'Page 6.5.11 - 6.5.14'!$F21,'Page 6.5.6 - 6.5.7'!$M$11:$M$134)</f>
        <v>3327456.3168857894</v>
      </c>
      <c r="L21" s="50">
        <f t="shared" si="2"/>
        <v>3327456.3168857894</v>
      </c>
      <c r="M21" s="50">
        <f>-SUMIF('Page 6.5.6 - 6.5.7'!$G$11:$G$134,'Page 6.5.11 - 6.5.14'!$F21,'Page 6.5.6 - 6.5.7'!$M$11:$M$134)</f>
        <v>3327456.3168857894</v>
      </c>
      <c r="N21" s="50">
        <f t="shared" si="3"/>
        <v>6654912.6337715788</v>
      </c>
      <c r="O21" s="50">
        <f>-SUMIF('Page 6.5.6 - 6.5.7'!$G$11:$G$134,'Page 6.5.11 - 6.5.14'!$F21,'Page 6.5.6 - 6.5.7'!$M$11:$M$134)</f>
        <v>3327456.3168857894</v>
      </c>
      <c r="P21" s="50">
        <f t="shared" si="18"/>
        <v>9982368.9506573677</v>
      </c>
      <c r="Q21" s="50">
        <f>-SUMIF('Page 6.5.6 - 6.5.7'!$G$11:$G$134,'Page 6.5.11 - 6.5.14'!$F21,'Page 6.5.6 - 6.5.7'!$M$11:$M$134)</f>
        <v>3327456.3168857894</v>
      </c>
      <c r="R21" s="50">
        <f t="shared" si="5"/>
        <v>13309825.267543158</v>
      </c>
      <c r="S21" s="50">
        <f>-SUMIF('Page 6.5.6 - 6.5.7'!$G$11:$G$134,'Page 6.5.11 - 6.5.14'!$F21,'Page 6.5.6 - 6.5.7'!$M$11:$M$134)</f>
        <v>3327456.3168857894</v>
      </c>
      <c r="T21" s="50">
        <f t="shared" si="6"/>
        <v>16637281.584428947</v>
      </c>
      <c r="U21" s="50">
        <f>-SUMIF('Page 6.5.6 - 6.5.7'!$G$11:$G$134,'Page 6.5.11 - 6.5.14'!$F21,'Page 6.5.6 - 6.5.7'!$M$11:$M$134)</f>
        <v>3327456.3168857894</v>
      </c>
      <c r="V21" s="50">
        <f t="shared" si="7"/>
        <v>19964737.901314735</v>
      </c>
      <c r="W21" s="50">
        <f>-SUMIF('Page 6.5.6 - 6.5.7'!$G$11:$G$134,'Page 6.5.11 - 6.5.14'!$F21,'Page 6.5.6 - 6.5.7'!$M$11:$M$134)</f>
        <v>3327456.3168857894</v>
      </c>
      <c r="X21" s="50">
        <f t="shared" si="8"/>
        <v>23292194.218200523</v>
      </c>
      <c r="Y21" s="50">
        <f>-SUMIF('Page 6.5.6 - 6.5.7'!$G$11:$G$134,'Page 6.5.11 - 6.5.14'!$F21,'Page 6.5.6 - 6.5.7'!$M$11:$M$134)</f>
        <v>3327456.3168857894</v>
      </c>
      <c r="Z21" s="50">
        <f t="shared" si="9"/>
        <v>26619650.535086311</v>
      </c>
      <c r="AA21" s="50">
        <f>-SUMIF('Page 6.5.6 - 6.5.7'!$G$11:$G$134,'Page 6.5.11 - 6.5.14'!$F21,'Page 6.5.6 - 6.5.7'!$M$11:$M$134)</f>
        <v>3327456.3168857894</v>
      </c>
      <c r="AB21" s="50">
        <f t="shared" si="10"/>
        <v>29947106.851972099</v>
      </c>
      <c r="AC21" s="50">
        <f>-SUMIF('Page 6.5.6 - 6.5.7'!$G$11:$G$134,'Page 6.5.11 - 6.5.14'!$F21,'Page 6.5.6 - 6.5.7'!$M$11:$M$134)</f>
        <v>3327456.3168857894</v>
      </c>
      <c r="AD21" s="50">
        <f t="shared" si="11"/>
        <v>33274563.168857887</v>
      </c>
      <c r="AE21" s="50">
        <f>-SUMIF('Page 6.5.6 - 6.5.7'!$G$11:$G$134,'Page 6.5.11 - 6.5.14'!$F21,'Page 6.5.6 - 6.5.7'!$M$11:$M$134)</f>
        <v>3327456.3168857894</v>
      </c>
      <c r="AF21" s="50">
        <f t="shared" si="12"/>
        <v>36602019.485743679</v>
      </c>
      <c r="AG21" s="50">
        <f>-SUMIF('Page 6.5.6 - 6.5.7'!$G$11:$G$134,'Page 6.5.11 - 6.5.14'!$F21,'Page 6.5.6 - 6.5.7'!$M$11:$M$134)</f>
        <v>3327456.3168857894</v>
      </c>
      <c r="AH21" s="50">
        <f t="shared" si="13"/>
        <v>39929475.802629471</v>
      </c>
      <c r="AJ21" s="101">
        <f t="shared" si="16"/>
        <v>19964737.901314732</v>
      </c>
    </row>
    <row r="22" spans="1:36" s="50" customFormat="1" x14ac:dyDescent="0.2">
      <c r="A22" t="s">
        <v>143</v>
      </c>
      <c r="B22"/>
      <c r="C22" s="49"/>
      <c r="D22" s="49"/>
      <c r="E22" s="49"/>
      <c r="F22" s="49"/>
      <c r="G22" s="49"/>
      <c r="H22" s="49"/>
      <c r="I22" s="49" t="str">
        <f t="shared" si="15"/>
        <v/>
      </c>
      <c r="J22" s="103">
        <f t="shared" ref="J22:AH22" si="21">SUBTOTAL(9,J12:J21)</f>
        <v>0</v>
      </c>
      <c r="K22" s="103">
        <f t="shared" si="21"/>
        <v>-8269806.0313786305</v>
      </c>
      <c r="L22" s="103">
        <f t="shared" si="21"/>
        <v>-8269806.0313786305</v>
      </c>
      <c r="M22" s="103">
        <f t="shared" si="21"/>
        <v>-8269806.0313786305</v>
      </c>
      <c r="N22" s="103">
        <f t="shared" si="21"/>
        <v>-16539612.062757261</v>
      </c>
      <c r="O22" s="103">
        <f t="shared" si="21"/>
        <v>-8269806.0313786305</v>
      </c>
      <c r="P22" s="103">
        <f t="shared" si="21"/>
        <v>-24809418.094135888</v>
      </c>
      <c r="Q22" s="103">
        <f t="shared" si="21"/>
        <v>-8269806.0313786305</v>
      </c>
      <c r="R22" s="103">
        <f t="shared" si="21"/>
        <v>-33079224.125514522</v>
      </c>
      <c r="S22" s="103">
        <f t="shared" si="21"/>
        <v>-8269806.0313786305</v>
      </c>
      <c r="T22" s="103">
        <f t="shared" si="21"/>
        <v>-41349030.156893149</v>
      </c>
      <c r="U22" s="103">
        <f t="shared" si="21"/>
        <v>-8269806.0313786305</v>
      </c>
      <c r="V22" s="103">
        <f t="shared" si="21"/>
        <v>-49618836.188271776</v>
      </c>
      <c r="W22" s="103">
        <f t="shared" si="21"/>
        <v>-8269806.0313786305</v>
      </c>
      <c r="X22" s="103">
        <f t="shared" si="21"/>
        <v>-57888642.219650403</v>
      </c>
      <c r="Y22" s="103">
        <f t="shared" si="21"/>
        <v>-8269806.0313786305</v>
      </c>
      <c r="Z22" s="103">
        <f t="shared" si="21"/>
        <v>-66158448.251029052</v>
      </c>
      <c r="AA22" s="103">
        <f t="shared" si="21"/>
        <v>-8269806.0313786305</v>
      </c>
      <c r="AB22" s="103">
        <f t="shared" si="21"/>
        <v>-74428254.282407686</v>
      </c>
      <c r="AC22" s="103">
        <f t="shared" si="21"/>
        <v>-8269806.0313786305</v>
      </c>
      <c r="AD22" s="103">
        <f t="shared" si="21"/>
        <v>-82698060.313786313</v>
      </c>
      <c r="AE22" s="103">
        <f t="shared" si="21"/>
        <v>-8269806.0313786305</v>
      </c>
      <c r="AF22" s="103">
        <f t="shared" si="21"/>
        <v>-90967866.345164955</v>
      </c>
      <c r="AG22" s="103">
        <f t="shared" si="21"/>
        <v>-8269806.0313786305</v>
      </c>
      <c r="AH22" s="103">
        <f t="shared" si="21"/>
        <v>-99237672.376543552</v>
      </c>
      <c r="AJ22" s="104">
        <f>SUBTOTAL(9,AJ12:AJ21)</f>
        <v>-49618836.188271791</v>
      </c>
    </row>
    <row r="23" spans="1:36" s="50" customFormat="1" x14ac:dyDescent="0.2">
      <c r="A23"/>
      <c r="B23"/>
      <c r="C23" s="49"/>
      <c r="D23" s="49"/>
      <c r="E23" s="49"/>
      <c r="F23" s="49"/>
      <c r="G23" s="49"/>
      <c r="H23" s="49"/>
      <c r="I23" s="49" t="str">
        <f t="shared" si="15"/>
        <v/>
      </c>
      <c r="AJ23" s="101"/>
    </row>
    <row r="24" spans="1:36" s="50" customFormat="1" x14ac:dyDescent="0.2">
      <c r="A24" s="93" t="s">
        <v>144</v>
      </c>
      <c r="B24"/>
      <c r="C24" s="49"/>
      <c r="D24" s="49"/>
      <c r="E24" s="49"/>
      <c r="F24" s="49"/>
      <c r="G24" s="49"/>
      <c r="H24" s="49"/>
      <c r="I24" s="49" t="str">
        <f t="shared" si="15"/>
        <v/>
      </c>
      <c r="AJ24" s="101"/>
    </row>
    <row r="25" spans="1:36" s="50" customFormat="1" x14ac:dyDescent="0.2">
      <c r="A25" t="s">
        <v>133</v>
      </c>
      <c r="B25" s="49" t="str">
        <f t="shared" ref="B25:B27" si="22">C25</f>
        <v>CAGE</v>
      </c>
      <c r="C25" s="49" t="s">
        <v>14</v>
      </c>
      <c r="D25" s="49" t="s">
        <v>134</v>
      </c>
      <c r="E25" s="49" t="s">
        <v>145</v>
      </c>
      <c r="F25" s="49" t="str">
        <f>D25&amp;E25&amp;C25</f>
        <v>DHYDPCAGE</v>
      </c>
      <c r="G25" s="49" t="str">
        <f>E25&amp;C25</f>
        <v>HYDPCAGE</v>
      </c>
      <c r="H25" s="49" t="s">
        <v>50</v>
      </c>
      <c r="I25" s="49" t="str">
        <f t="shared" si="15"/>
        <v>108HPCAGE</v>
      </c>
      <c r="J25" s="50">
        <v>0</v>
      </c>
      <c r="K25" s="50">
        <f>-SUMIF('Page 6.5.6 - 6.5.7'!$G$11:$G$134,'Page 6.5.11 - 6.5.14'!$F25,'Page 6.5.6 - 6.5.7'!$M$11:$M$134)</f>
        <v>148653.85295430609</v>
      </c>
      <c r="L25" s="50">
        <f t="shared" ref="L25:L27" si="23">J25+K25</f>
        <v>148653.85295430609</v>
      </c>
      <c r="M25" s="50">
        <f>-SUMIF('Page 6.5.6 - 6.5.7'!$G$11:$G$134,'Page 6.5.11 - 6.5.14'!$F25,'Page 6.5.6 - 6.5.7'!$M$11:$M$134)</f>
        <v>148653.85295430609</v>
      </c>
      <c r="N25" s="50">
        <f t="shared" ref="N25:N27" si="24">L25+M25</f>
        <v>297307.70590861217</v>
      </c>
      <c r="O25" s="50">
        <f>-SUMIF('Page 6.5.6 - 6.5.7'!$G$11:$G$134,'Page 6.5.11 - 6.5.14'!$F25,'Page 6.5.6 - 6.5.7'!$M$11:$M$134)</f>
        <v>148653.85295430609</v>
      </c>
      <c r="P25" s="50">
        <f t="shared" ref="P25:P27" si="25">N25+O25</f>
        <v>445961.55886291829</v>
      </c>
      <c r="Q25" s="50">
        <f>-SUMIF('Page 6.5.6 - 6.5.7'!$G$11:$G$134,'Page 6.5.11 - 6.5.14'!$F25,'Page 6.5.6 - 6.5.7'!$M$11:$M$134)</f>
        <v>148653.85295430609</v>
      </c>
      <c r="R25" s="50">
        <f t="shared" ref="R25:R27" si="26">P25+Q25</f>
        <v>594615.41181722435</v>
      </c>
      <c r="S25" s="50">
        <f>-SUMIF('Page 6.5.6 - 6.5.7'!$G$11:$G$134,'Page 6.5.11 - 6.5.14'!$F25,'Page 6.5.6 - 6.5.7'!$M$11:$M$134)</f>
        <v>148653.85295430609</v>
      </c>
      <c r="T25" s="50">
        <f t="shared" ref="T25:T27" si="27">R25+S25</f>
        <v>743269.2647715304</v>
      </c>
      <c r="U25" s="50">
        <f>-SUMIF('Page 6.5.6 - 6.5.7'!$G$11:$G$134,'Page 6.5.11 - 6.5.14'!$F25,'Page 6.5.6 - 6.5.7'!$M$11:$M$134)</f>
        <v>148653.85295430609</v>
      </c>
      <c r="V25" s="50">
        <f t="shared" ref="V25:V27" si="28">T25+U25</f>
        <v>891923.11772583646</v>
      </c>
      <c r="W25" s="50">
        <f>-SUMIF('Page 6.5.6 - 6.5.7'!$G$11:$G$134,'Page 6.5.11 - 6.5.14'!$F25,'Page 6.5.6 - 6.5.7'!$M$11:$M$134)</f>
        <v>148653.85295430609</v>
      </c>
      <c r="X25" s="50">
        <f t="shared" ref="X25:X27" si="29">V25+W25</f>
        <v>1040576.9706801425</v>
      </c>
      <c r="Y25" s="50">
        <f>-SUMIF('Page 6.5.6 - 6.5.7'!$G$11:$G$134,'Page 6.5.11 - 6.5.14'!$F25,'Page 6.5.6 - 6.5.7'!$M$11:$M$134)</f>
        <v>148653.85295430609</v>
      </c>
      <c r="Z25" s="50">
        <f t="shared" ref="Z25:Z27" si="30">X25+Y25</f>
        <v>1189230.8236344487</v>
      </c>
      <c r="AA25" s="50">
        <f>-SUMIF('Page 6.5.6 - 6.5.7'!$G$11:$G$134,'Page 6.5.11 - 6.5.14'!$F25,'Page 6.5.6 - 6.5.7'!$M$11:$M$134)</f>
        <v>148653.85295430609</v>
      </c>
      <c r="AB25" s="50">
        <f t="shared" ref="AB25:AB27" si="31">Z25+AA25</f>
        <v>1337884.6765887549</v>
      </c>
      <c r="AC25" s="50">
        <f>-SUMIF('Page 6.5.6 - 6.5.7'!$G$11:$G$134,'Page 6.5.11 - 6.5.14'!$F25,'Page 6.5.6 - 6.5.7'!$M$11:$M$134)</f>
        <v>148653.85295430609</v>
      </c>
      <c r="AD25" s="50">
        <f t="shared" ref="AD25:AD27" si="32">AB25+AC25</f>
        <v>1486538.529543061</v>
      </c>
      <c r="AE25" s="50">
        <f>-SUMIF('Page 6.5.6 - 6.5.7'!$G$11:$G$134,'Page 6.5.11 - 6.5.14'!$F25,'Page 6.5.6 - 6.5.7'!$M$11:$M$134)</f>
        <v>148653.85295430609</v>
      </c>
      <c r="AF25" s="50">
        <f t="shared" ref="AF25:AF27" si="33">AD25+AE25</f>
        <v>1635192.3824973672</v>
      </c>
      <c r="AG25" s="50">
        <f>-SUMIF('Page 6.5.6 - 6.5.7'!$G$11:$G$134,'Page 6.5.11 - 6.5.14'!$F25,'Page 6.5.6 - 6.5.7'!$M$11:$M$134)</f>
        <v>148653.85295430609</v>
      </c>
      <c r="AH25" s="50">
        <f t="shared" ref="AH25:AH27" si="34">AF25+AG25</f>
        <v>1783846.2354516734</v>
      </c>
      <c r="AJ25" s="101">
        <f t="shared" ref="AJ25:AJ27" si="35">(((J25+AH25)+(SUM(L25,N25,P25,R25,T25,V25,X25,Z25,AB25,AD25,AF25)*2))/24)</f>
        <v>891923.11772583646</v>
      </c>
    </row>
    <row r="26" spans="1:36" s="50" customFormat="1" x14ac:dyDescent="0.2">
      <c r="A26" t="s">
        <v>136</v>
      </c>
      <c r="B26" s="49" t="str">
        <f t="shared" si="22"/>
        <v>CAGW</v>
      </c>
      <c r="C26" s="49" t="s">
        <v>15</v>
      </c>
      <c r="D26" s="49" t="s">
        <v>134</v>
      </c>
      <c r="E26" s="49" t="s">
        <v>145</v>
      </c>
      <c r="F26" s="49" t="str">
        <f>D26&amp;E26&amp;C26</f>
        <v>DHYDPCAGW</v>
      </c>
      <c r="G26" s="49" t="str">
        <f>E26&amp;C26</f>
        <v>HYDPCAGW</v>
      </c>
      <c r="H26" s="49" t="s">
        <v>50</v>
      </c>
      <c r="I26" s="49" t="str">
        <f t="shared" si="15"/>
        <v>108HPCAGW</v>
      </c>
      <c r="J26" s="50">
        <v>0</v>
      </c>
      <c r="K26" s="50">
        <f>-SUMIF('Page 6.5.6 - 6.5.7'!$G$11:$G$134,'Page 6.5.11 - 6.5.14'!$F26,'Page 6.5.6 - 6.5.7'!$M$11:$M$134)</f>
        <v>-398397.61164296977</v>
      </c>
      <c r="L26" s="50">
        <f t="shared" si="23"/>
        <v>-398397.61164296977</v>
      </c>
      <c r="M26" s="50">
        <f>-SUMIF('Page 6.5.6 - 6.5.7'!$G$11:$G$134,'Page 6.5.11 - 6.5.14'!$F26,'Page 6.5.6 - 6.5.7'!$M$11:$M$134)</f>
        <v>-398397.61164296977</v>
      </c>
      <c r="N26" s="50">
        <f t="shared" si="24"/>
        <v>-796795.22328593954</v>
      </c>
      <c r="O26" s="50">
        <f>-SUMIF('Page 6.5.6 - 6.5.7'!$G$11:$G$134,'Page 6.5.11 - 6.5.14'!$F26,'Page 6.5.6 - 6.5.7'!$M$11:$M$134)</f>
        <v>-398397.61164296977</v>
      </c>
      <c r="P26" s="50">
        <f t="shared" si="25"/>
        <v>-1195192.8349289093</v>
      </c>
      <c r="Q26" s="50">
        <f>-SUMIF('Page 6.5.6 - 6.5.7'!$G$11:$G$134,'Page 6.5.11 - 6.5.14'!$F26,'Page 6.5.6 - 6.5.7'!$M$11:$M$134)</f>
        <v>-398397.61164296977</v>
      </c>
      <c r="R26" s="50">
        <f t="shared" si="26"/>
        <v>-1593590.4465718791</v>
      </c>
      <c r="S26" s="50">
        <f>-SUMIF('Page 6.5.6 - 6.5.7'!$G$11:$G$134,'Page 6.5.11 - 6.5.14'!$F26,'Page 6.5.6 - 6.5.7'!$M$11:$M$134)</f>
        <v>-398397.61164296977</v>
      </c>
      <c r="T26" s="50">
        <f t="shared" si="27"/>
        <v>-1991988.0582148489</v>
      </c>
      <c r="U26" s="50">
        <f>-SUMIF('Page 6.5.6 - 6.5.7'!$G$11:$G$134,'Page 6.5.11 - 6.5.14'!$F26,'Page 6.5.6 - 6.5.7'!$M$11:$M$134)</f>
        <v>-398397.61164296977</v>
      </c>
      <c r="V26" s="50">
        <f t="shared" si="28"/>
        <v>-2390385.6698578186</v>
      </c>
      <c r="W26" s="50">
        <f>-SUMIF('Page 6.5.6 - 6.5.7'!$G$11:$G$134,'Page 6.5.11 - 6.5.14'!$F26,'Page 6.5.6 - 6.5.7'!$M$11:$M$134)</f>
        <v>-398397.61164296977</v>
      </c>
      <c r="X26" s="50">
        <f t="shared" si="29"/>
        <v>-2788783.2815007884</v>
      </c>
      <c r="Y26" s="50">
        <f>-SUMIF('Page 6.5.6 - 6.5.7'!$G$11:$G$134,'Page 6.5.11 - 6.5.14'!$F26,'Page 6.5.6 - 6.5.7'!$M$11:$M$134)</f>
        <v>-398397.61164296977</v>
      </c>
      <c r="Z26" s="50">
        <f t="shared" si="30"/>
        <v>-3187180.8931437582</v>
      </c>
      <c r="AA26" s="50">
        <f>-SUMIF('Page 6.5.6 - 6.5.7'!$G$11:$G$134,'Page 6.5.11 - 6.5.14'!$F26,'Page 6.5.6 - 6.5.7'!$M$11:$M$134)</f>
        <v>-398397.61164296977</v>
      </c>
      <c r="AB26" s="50">
        <f t="shared" si="31"/>
        <v>-3585578.5047867279</v>
      </c>
      <c r="AC26" s="50">
        <f>-SUMIF('Page 6.5.6 - 6.5.7'!$G$11:$G$134,'Page 6.5.11 - 6.5.14'!$F26,'Page 6.5.6 - 6.5.7'!$M$11:$M$134)</f>
        <v>-398397.61164296977</v>
      </c>
      <c r="AD26" s="50">
        <f t="shared" si="32"/>
        <v>-3983976.1164296977</v>
      </c>
      <c r="AE26" s="50">
        <f>-SUMIF('Page 6.5.6 - 6.5.7'!$G$11:$G$134,'Page 6.5.11 - 6.5.14'!$F26,'Page 6.5.6 - 6.5.7'!$M$11:$M$134)</f>
        <v>-398397.61164296977</v>
      </c>
      <c r="AF26" s="50">
        <f t="shared" si="33"/>
        <v>-4382373.7280726675</v>
      </c>
      <c r="AG26" s="50">
        <f>-SUMIF('Page 6.5.6 - 6.5.7'!$G$11:$G$134,'Page 6.5.11 - 6.5.14'!$F26,'Page 6.5.6 - 6.5.7'!$M$11:$M$134)</f>
        <v>-398397.61164296977</v>
      </c>
      <c r="AH26" s="50">
        <f t="shared" si="34"/>
        <v>-4780771.3397156373</v>
      </c>
      <c r="AJ26" s="101">
        <f t="shared" si="35"/>
        <v>-2390385.6698578191</v>
      </c>
    </row>
    <row r="27" spans="1:36" s="118" customFormat="1" x14ac:dyDescent="0.2">
      <c r="A27" s="76" t="s">
        <v>146</v>
      </c>
      <c r="B27" s="49" t="str">
        <f t="shared" si="22"/>
        <v>CAGW</v>
      </c>
      <c r="C27" s="76" t="s">
        <v>15</v>
      </c>
      <c r="D27" s="76" t="s">
        <v>134</v>
      </c>
      <c r="E27" s="76" t="s">
        <v>147</v>
      </c>
      <c r="F27" s="76" t="str">
        <f>D27&amp;E27&amp;C27</f>
        <v>DHYDPKDCAGW</v>
      </c>
      <c r="G27" s="76" t="str">
        <f>E27&amp;C27</f>
        <v>HYDPKDCAGW</v>
      </c>
      <c r="H27" s="49" t="s">
        <v>50</v>
      </c>
      <c r="I27" s="49" t="str">
        <f t="shared" si="15"/>
        <v>108HPCAGW</v>
      </c>
      <c r="J27" s="50">
        <v>0</v>
      </c>
      <c r="K27" s="50">
        <f>-SUMIF('Page 6.5.6 - 6.5.7'!$G$11:$G$134,'Page 6.5.11 - 6.5.14'!$F27,'Page 6.5.6 - 6.5.7'!$M$11:$M$134)</f>
        <v>0</v>
      </c>
      <c r="L27" s="50">
        <f t="shared" si="23"/>
        <v>0</v>
      </c>
      <c r="M27" s="50">
        <f>-SUMIF('Page 6.5.6 - 6.5.7'!$G$11:$G$134,'Page 6.5.11 - 6.5.14'!$F27,'Page 6.5.6 - 6.5.7'!$M$11:$M$134)</f>
        <v>0</v>
      </c>
      <c r="N27" s="50">
        <f t="shared" si="24"/>
        <v>0</v>
      </c>
      <c r="O27" s="50">
        <f>-SUMIF('Page 6.5.6 - 6.5.7'!$G$11:$G$134,'Page 6.5.11 - 6.5.14'!$F27,'Page 6.5.6 - 6.5.7'!$M$11:$M$134)</f>
        <v>0</v>
      </c>
      <c r="P27" s="50">
        <f t="shared" si="25"/>
        <v>0</v>
      </c>
      <c r="Q27" s="50">
        <f>-SUMIF('Page 6.5.6 - 6.5.7'!$G$11:$G$134,'Page 6.5.11 - 6.5.14'!$F27,'Page 6.5.6 - 6.5.7'!$M$11:$M$134)</f>
        <v>0</v>
      </c>
      <c r="R27" s="50">
        <f t="shared" si="26"/>
        <v>0</v>
      </c>
      <c r="S27" s="50">
        <f>-SUMIF('Page 6.5.6 - 6.5.7'!$G$11:$G$134,'Page 6.5.11 - 6.5.14'!$F27,'Page 6.5.6 - 6.5.7'!$M$11:$M$134)</f>
        <v>0</v>
      </c>
      <c r="T27" s="50">
        <f t="shared" si="27"/>
        <v>0</v>
      </c>
      <c r="U27" s="50">
        <f>-SUMIF('Page 6.5.6 - 6.5.7'!$G$11:$G$134,'Page 6.5.11 - 6.5.14'!$F27,'Page 6.5.6 - 6.5.7'!$M$11:$M$134)</f>
        <v>0</v>
      </c>
      <c r="V27" s="50">
        <f t="shared" si="28"/>
        <v>0</v>
      </c>
      <c r="W27" s="50">
        <f>-SUMIF('Page 6.5.6 - 6.5.7'!$G$11:$G$134,'Page 6.5.11 - 6.5.14'!$F27,'Page 6.5.6 - 6.5.7'!$M$11:$M$134)</f>
        <v>0</v>
      </c>
      <c r="X27" s="50">
        <f t="shared" si="29"/>
        <v>0</v>
      </c>
      <c r="Y27" s="50">
        <f>-SUMIF('Page 6.5.6 - 6.5.7'!$G$11:$G$134,'Page 6.5.11 - 6.5.14'!$F27,'Page 6.5.6 - 6.5.7'!$M$11:$M$134)</f>
        <v>0</v>
      </c>
      <c r="Z27" s="50">
        <f t="shared" si="30"/>
        <v>0</v>
      </c>
      <c r="AA27" s="50">
        <f>-SUMIF('Page 6.5.6 - 6.5.7'!$G$11:$G$134,'Page 6.5.11 - 6.5.14'!$F27,'Page 6.5.6 - 6.5.7'!$M$11:$M$134)</f>
        <v>0</v>
      </c>
      <c r="AB27" s="50">
        <f t="shared" si="31"/>
        <v>0</v>
      </c>
      <c r="AC27" s="50">
        <f>-SUMIF('Page 6.5.6 - 6.5.7'!$G$11:$G$134,'Page 6.5.11 - 6.5.14'!$F27,'Page 6.5.6 - 6.5.7'!$M$11:$M$134)</f>
        <v>0</v>
      </c>
      <c r="AD27" s="50">
        <f t="shared" si="32"/>
        <v>0</v>
      </c>
      <c r="AE27" s="50">
        <f>-SUMIF('Page 6.5.6 - 6.5.7'!$G$11:$G$134,'Page 6.5.11 - 6.5.14'!$F27,'Page 6.5.6 - 6.5.7'!$M$11:$M$134)</f>
        <v>0</v>
      </c>
      <c r="AF27" s="50">
        <f t="shared" si="33"/>
        <v>0</v>
      </c>
      <c r="AG27" s="50">
        <f>-SUMIF('Page 6.5.6 - 6.5.7'!$G$11:$G$134,'Page 6.5.11 - 6.5.14'!$F27,'Page 6.5.6 - 6.5.7'!$M$11:$M$134)</f>
        <v>0</v>
      </c>
      <c r="AH27" s="50">
        <f t="shared" si="34"/>
        <v>0</v>
      </c>
      <c r="AJ27" s="101">
        <f t="shared" si="35"/>
        <v>0</v>
      </c>
    </row>
    <row r="28" spans="1:36" s="50" customFormat="1" x14ac:dyDescent="0.2">
      <c r="A28" t="s">
        <v>148</v>
      </c>
      <c r="B28"/>
      <c r="C28" s="49"/>
      <c r="D28" s="49"/>
      <c r="E28" s="49"/>
      <c r="F28" s="49"/>
      <c r="G28" s="49"/>
      <c r="H28" s="49"/>
      <c r="I28" s="49" t="str">
        <f t="shared" si="15"/>
        <v/>
      </c>
      <c r="J28" s="103">
        <f t="shared" ref="J28:AH28" si="36">SUBTOTAL(9,J25:J27)</f>
        <v>0</v>
      </c>
      <c r="K28" s="103">
        <f t="shared" si="36"/>
        <v>-249743.75868866369</v>
      </c>
      <c r="L28" s="103">
        <f t="shared" si="36"/>
        <v>-249743.75868866369</v>
      </c>
      <c r="M28" s="103">
        <f t="shared" si="36"/>
        <v>-249743.75868866369</v>
      </c>
      <c r="N28" s="103">
        <f t="shared" si="36"/>
        <v>-499487.51737732737</v>
      </c>
      <c r="O28" s="103">
        <f t="shared" si="36"/>
        <v>-249743.75868866369</v>
      </c>
      <c r="P28" s="103">
        <f t="shared" si="36"/>
        <v>-749231.27606599103</v>
      </c>
      <c r="Q28" s="103">
        <f t="shared" si="36"/>
        <v>-249743.75868866369</v>
      </c>
      <c r="R28" s="103">
        <f t="shared" si="36"/>
        <v>-998975.03475465474</v>
      </c>
      <c r="S28" s="103">
        <f t="shared" si="36"/>
        <v>-249743.75868866369</v>
      </c>
      <c r="T28" s="103">
        <f t="shared" si="36"/>
        <v>-1248718.7934433185</v>
      </c>
      <c r="U28" s="103">
        <f t="shared" si="36"/>
        <v>-249743.75868866369</v>
      </c>
      <c r="V28" s="103">
        <f t="shared" si="36"/>
        <v>-1498462.5521319821</v>
      </c>
      <c r="W28" s="103">
        <f t="shared" si="36"/>
        <v>-249743.75868866369</v>
      </c>
      <c r="X28" s="103">
        <f t="shared" si="36"/>
        <v>-1748206.3108206459</v>
      </c>
      <c r="Y28" s="103">
        <f t="shared" si="36"/>
        <v>-249743.75868866369</v>
      </c>
      <c r="Z28" s="103">
        <f t="shared" si="36"/>
        <v>-1997950.0695093095</v>
      </c>
      <c r="AA28" s="103">
        <f t="shared" si="36"/>
        <v>-249743.75868866369</v>
      </c>
      <c r="AB28" s="103">
        <f t="shared" si="36"/>
        <v>-2247693.8281979728</v>
      </c>
      <c r="AC28" s="103">
        <f t="shared" si="36"/>
        <v>-249743.75868866369</v>
      </c>
      <c r="AD28" s="103">
        <f t="shared" si="36"/>
        <v>-2497437.5868866369</v>
      </c>
      <c r="AE28" s="103">
        <f t="shared" si="36"/>
        <v>-249743.75868866369</v>
      </c>
      <c r="AF28" s="103">
        <f t="shared" si="36"/>
        <v>-2747181.3455753</v>
      </c>
      <c r="AG28" s="103">
        <f t="shared" si="36"/>
        <v>-249743.75868866369</v>
      </c>
      <c r="AH28" s="103">
        <f t="shared" si="36"/>
        <v>-2996925.1042639641</v>
      </c>
      <c r="AJ28" s="104">
        <f>SUBTOTAL(9,AJ25:AJ27)</f>
        <v>-1498462.5521319825</v>
      </c>
    </row>
    <row r="29" spans="1:36" s="50" customFormat="1" x14ac:dyDescent="0.2">
      <c r="A29"/>
      <c r="B29"/>
      <c r="C29" s="49"/>
      <c r="D29" s="49"/>
      <c r="E29" s="49"/>
      <c r="F29" s="49"/>
      <c r="G29" s="49"/>
      <c r="H29" s="49"/>
      <c r="I29" s="49" t="str">
        <f t="shared" si="15"/>
        <v/>
      </c>
      <c r="AJ29" s="101"/>
    </row>
    <row r="30" spans="1:36" s="50" customFormat="1" x14ac:dyDescent="0.2">
      <c r="A30" s="93" t="s">
        <v>149</v>
      </c>
      <c r="B30"/>
      <c r="C30" s="49"/>
      <c r="D30" s="49"/>
      <c r="E30" s="49"/>
      <c r="F30" s="49"/>
      <c r="G30" s="49"/>
      <c r="H30" s="49"/>
      <c r="I30" s="49" t="str">
        <f t="shared" si="15"/>
        <v/>
      </c>
      <c r="AJ30" s="101"/>
    </row>
    <row r="31" spans="1:36" s="50" customFormat="1" x14ac:dyDescent="0.2">
      <c r="A31" t="s">
        <v>133</v>
      </c>
      <c r="B31" s="49" t="str">
        <f t="shared" ref="B31:B34" si="37">C31</f>
        <v>CAGE</v>
      </c>
      <c r="C31" s="49" t="s">
        <v>14</v>
      </c>
      <c r="D31" s="49" t="s">
        <v>134</v>
      </c>
      <c r="E31" s="49" t="s">
        <v>150</v>
      </c>
      <c r="F31" s="49" t="str">
        <f>D31&amp;E31&amp;C31</f>
        <v>DOTHPCAGE</v>
      </c>
      <c r="G31" s="49" t="str">
        <f>E31&amp;C31</f>
        <v>OTHPCAGE</v>
      </c>
      <c r="H31" s="49" t="s">
        <v>52</v>
      </c>
      <c r="I31" s="49" t="str">
        <f t="shared" si="15"/>
        <v>108OPCAGE</v>
      </c>
      <c r="J31" s="50">
        <v>0</v>
      </c>
      <c r="K31" s="50">
        <f>-SUMIF('Page 6.5.6 - 6.5.7'!$G$11:$G$134,'Page 6.5.11 - 6.5.14'!$F31,'Page 6.5.6 - 6.5.7'!$M$11:$M$134)</f>
        <v>-711792.44956122397</v>
      </c>
      <c r="L31" s="50">
        <f t="shared" ref="L31:L34" si="38">J31+K31</f>
        <v>-711792.44956122397</v>
      </c>
      <c r="M31" s="50">
        <f>-SUMIF('Page 6.5.6 - 6.5.7'!$G$11:$G$134,'Page 6.5.11 - 6.5.14'!$F31,'Page 6.5.6 - 6.5.7'!$M$11:$M$134)</f>
        <v>-711792.44956122397</v>
      </c>
      <c r="N31" s="50">
        <f t="shared" ref="N31:N34" si="39">L31+M31</f>
        <v>-1423584.8991224479</v>
      </c>
      <c r="O31" s="50">
        <f>-SUMIF('Page 6.5.6 - 6.5.7'!$G$11:$G$134,'Page 6.5.11 - 6.5.14'!$F31,'Page 6.5.6 - 6.5.7'!$M$11:$M$134)</f>
        <v>-711792.44956122397</v>
      </c>
      <c r="P31" s="50">
        <f t="shared" ref="P31:P34" si="40">N31+O31</f>
        <v>-2135377.348683672</v>
      </c>
      <c r="Q31" s="50">
        <f>-SUMIF('Page 6.5.6 - 6.5.7'!$G$11:$G$134,'Page 6.5.11 - 6.5.14'!$F31,'Page 6.5.6 - 6.5.7'!$M$11:$M$134)</f>
        <v>-711792.44956122397</v>
      </c>
      <c r="R31" s="50">
        <f t="shared" ref="R31:R34" si="41">P31+Q31</f>
        <v>-2847169.7982448959</v>
      </c>
      <c r="S31" s="50">
        <f>-SUMIF('Page 6.5.6 - 6.5.7'!$G$11:$G$134,'Page 6.5.11 - 6.5.14'!$F31,'Page 6.5.6 - 6.5.7'!$M$11:$M$134)</f>
        <v>-711792.44956122397</v>
      </c>
      <c r="T31" s="50">
        <f t="shared" ref="T31:T34" si="42">R31+S31</f>
        <v>-3558962.2478061197</v>
      </c>
      <c r="U31" s="50">
        <f>-SUMIF('Page 6.5.6 - 6.5.7'!$G$11:$G$134,'Page 6.5.11 - 6.5.14'!$F31,'Page 6.5.6 - 6.5.7'!$M$11:$M$134)</f>
        <v>-711792.44956122397</v>
      </c>
      <c r="V31" s="50">
        <f t="shared" ref="V31:V34" si="43">T31+U31</f>
        <v>-4270754.6973673441</v>
      </c>
      <c r="W31" s="50">
        <f>-SUMIF('Page 6.5.6 - 6.5.7'!$G$11:$G$134,'Page 6.5.11 - 6.5.14'!$F31,'Page 6.5.6 - 6.5.7'!$M$11:$M$134)</f>
        <v>-711792.44956122397</v>
      </c>
      <c r="X31" s="50">
        <f t="shared" ref="X31:X34" si="44">V31+W31</f>
        <v>-4982547.1469285684</v>
      </c>
      <c r="Y31" s="50">
        <f>-SUMIF('Page 6.5.6 - 6.5.7'!$G$11:$G$134,'Page 6.5.11 - 6.5.14'!$F31,'Page 6.5.6 - 6.5.7'!$M$11:$M$134)</f>
        <v>-711792.44956122397</v>
      </c>
      <c r="Z31" s="50">
        <f t="shared" ref="Z31:Z34" si="45">X31+Y31</f>
        <v>-5694339.5964897927</v>
      </c>
      <c r="AA31" s="50">
        <f>-SUMIF('Page 6.5.6 - 6.5.7'!$G$11:$G$134,'Page 6.5.11 - 6.5.14'!$F31,'Page 6.5.6 - 6.5.7'!$M$11:$M$134)</f>
        <v>-711792.44956122397</v>
      </c>
      <c r="AB31" s="50">
        <f t="shared" ref="AB31:AB34" si="46">Z31+AA31</f>
        <v>-6406132.046051017</v>
      </c>
      <c r="AC31" s="50">
        <f>-SUMIF('Page 6.5.6 - 6.5.7'!$G$11:$G$134,'Page 6.5.11 - 6.5.14'!$F31,'Page 6.5.6 - 6.5.7'!$M$11:$M$134)</f>
        <v>-711792.44956122397</v>
      </c>
      <c r="AD31" s="50">
        <f t="shared" ref="AD31:AD34" si="47">AB31+AC31</f>
        <v>-7117924.4956122413</v>
      </c>
      <c r="AE31" s="50">
        <f>-SUMIF('Page 6.5.6 - 6.5.7'!$G$11:$G$134,'Page 6.5.11 - 6.5.14'!$F31,'Page 6.5.6 - 6.5.7'!$M$11:$M$134)</f>
        <v>-711792.44956122397</v>
      </c>
      <c r="AF31" s="50">
        <f t="shared" ref="AF31:AF34" si="48">AD31+AE31</f>
        <v>-7829716.9451734656</v>
      </c>
      <c r="AG31" s="50">
        <f>-SUMIF('Page 6.5.6 - 6.5.7'!$G$11:$G$134,'Page 6.5.11 - 6.5.14'!$F31,'Page 6.5.6 - 6.5.7'!$M$11:$M$134)</f>
        <v>-711792.44956122397</v>
      </c>
      <c r="AH31" s="50">
        <f t="shared" ref="AH31:AH34" si="49">AF31+AG31</f>
        <v>-8541509.39473469</v>
      </c>
      <c r="AJ31" s="101">
        <f t="shared" ref="AJ31:AJ34" si="50">(((J31+AH31)+(SUM(L31,N31,P31,R31,T31,V31,X31,Z31,AB31,AD31,AF31)*2))/24)</f>
        <v>-4270754.697367345</v>
      </c>
    </row>
    <row r="32" spans="1:36" s="50" customFormat="1" x14ac:dyDescent="0.2">
      <c r="A32" t="s">
        <v>136</v>
      </c>
      <c r="B32" s="49" t="str">
        <f t="shared" si="37"/>
        <v>CAGW</v>
      </c>
      <c r="C32" s="49" t="s">
        <v>15</v>
      </c>
      <c r="D32" s="49" t="s">
        <v>134</v>
      </c>
      <c r="E32" s="49" t="s">
        <v>150</v>
      </c>
      <c r="F32" s="49" t="str">
        <f>D32&amp;E32&amp;C32</f>
        <v>DOTHPCAGW</v>
      </c>
      <c r="G32" s="49" t="str">
        <f>E32&amp;C32</f>
        <v>OTHPCAGW</v>
      </c>
      <c r="H32" s="49" t="s">
        <v>52</v>
      </c>
      <c r="I32" s="49" t="str">
        <f t="shared" si="15"/>
        <v>108OPCAGW</v>
      </c>
      <c r="J32" s="50">
        <v>0</v>
      </c>
      <c r="K32" s="50">
        <f>-SUMIF('Page 6.5.6 - 6.5.7'!$G$11:$G$134,'Page 6.5.11 - 6.5.14'!$F32,'Page 6.5.6 - 6.5.7'!$M$11:$M$134)</f>
        <v>-282096.3613367973</v>
      </c>
      <c r="L32" s="50">
        <f t="shared" si="38"/>
        <v>-282096.3613367973</v>
      </c>
      <c r="M32" s="50">
        <f>-SUMIF('Page 6.5.6 - 6.5.7'!$G$11:$G$134,'Page 6.5.11 - 6.5.14'!$F32,'Page 6.5.6 - 6.5.7'!$M$11:$M$134)</f>
        <v>-282096.3613367973</v>
      </c>
      <c r="N32" s="50">
        <f t="shared" si="39"/>
        <v>-564192.7226735946</v>
      </c>
      <c r="O32" s="50">
        <f>-SUMIF('Page 6.5.6 - 6.5.7'!$G$11:$G$134,'Page 6.5.11 - 6.5.14'!$F32,'Page 6.5.6 - 6.5.7'!$M$11:$M$134)</f>
        <v>-282096.3613367973</v>
      </c>
      <c r="P32" s="50">
        <f t="shared" si="40"/>
        <v>-846289.08401039196</v>
      </c>
      <c r="Q32" s="50">
        <f>-SUMIF('Page 6.5.6 - 6.5.7'!$G$11:$G$134,'Page 6.5.11 - 6.5.14'!$F32,'Page 6.5.6 - 6.5.7'!$M$11:$M$134)</f>
        <v>-282096.3613367973</v>
      </c>
      <c r="R32" s="50">
        <f t="shared" si="41"/>
        <v>-1128385.4453471892</v>
      </c>
      <c r="S32" s="50">
        <f>-SUMIF('Page 6.5.6 - 6.5.7'!$G$11:$G$134,'Page 6.5.11 - 6.5.14'!$F32,'Page 6.5.6 - 6.5.7'!$M$11:$M$134)</f>
        <v>-282096.3613367973</v>
      </c>
      <c r="T32" s="50">
        <f t="shared" si="42"/>
        <v>-1410481.8066839864</v>
      </c>
      <c r="U32" s="50">
        <f>-SUMIF('Page 6.5.6 - 6.5.7'!$G$11:$G$134,'Page 6.5.11 - 6.5.14'!$F32,'Page 6.5.6 - 6.5.7'!$M$11:$M$134)</f>
        <v>-282096.3613367973</v>
      </c>
      <c r="V32" s="50">
        <f t="shared" si="43"/>
        <v>-1692578.1680207837</v>
      </c>
      <c r="W32" s="50">
        <f>-SUMIF('Page 6.5.6 - 6.5.7'!$G$11:$G$134,'Page 6.5.11 - 6.5.14'!$F32,'Page 6.5.6 - 6.5.7'!$M$11:$M$134)</f>
        <v>-282096.3613367973</v>
      </c>
      <c r="X32" s="50">
        <f t="shared" si="44"/>
        <v>-1974674.5293575809</v>
      </c>
      <c r="Y32" s="50">
        <f>-SUMIF('Page 6.5.6 - 6.5.7'!$G$11:$G$134,'Page 6.5.11 - 6.5.14'!$F32,'Page 6.5.6 - 6.5.7'!$M$11:$M$134)</f>
        <v>-282096.3613367973</v>
      </c>
      <c r="Z32" s="50">
        <f t="shared" si="45"/>
        <v>-2256770.8906943784</v>
      </c>
      <c r="AA32" s="50">
        <f>-SUMIF('Page 6.5.6 - 6.5.7'!$G$11:$G$134,'Page 6.5.11 - 6.5.14'!$F32,'Page 6.5.6 - 6.5.7'!$M$11:$M$134)</f>
        <v>-282096.3613367973</v>
      </c>
      <c r="AB32" s="50">
        <f t="shared" si="46"/>
        <v>-2538867.2520311759</v>
      </c>
      <c r="AC32" s="50">
        <f>-SUMIF('Page 6.5.6 - 6.5.7'!$G$11:$G$134,'Page 6.5.11 - 6.5.14'!$F32,'Page 6.5.6 - 6.5.7'!$M$11:$M$134)</f>
        <v>-282096.3613367973</v>
      </c>
      <c r="AD32" s="50">
        <f t="shared" si="47"/>
        <v>-2820963.6133679734</v>
      </c>
      <c r="AE32" s="50">
        <f>-SUMIF('Page 6.5.6 - 6.5.7'!$G$11:$G$134,'Page 6.5.11 - 6.5.14'!$F32,'Page 6.5.6 - 6.5.7'!$M$11:$M$134)</f>
        <v>-282096.3613367973</v>
      </c>
      <c r="AF32" s="50">
        <f t="shared" si="48"/>
        <v>-3103059.9747047708</v>
      </c>
      <c r="AG32" s="50">
        <f>-SUMIF('Page 6.5.6 - 6.5.7'!$G$11:$G$134,'Page 6.5.11 - 6.5.14'!$F32,'Page 6.5.6 - 6.5.7'!$M$11:$M$134)</f>
        <v>-282096.3613367973</v>
      </c>
      <c r="AH32" s="50">
        <f t="shared" si="49"/>
        <v>-3385156.3360415683</v>
      </c>
      <c r="AJ32" s="101">
        <f t="shared" si="50"/>
        <v>-1692578.1680207839</v>
      </c>
    </row>
    <row r="33" spans="1:36" s="50" customFormat="1" x14ac:dyDescent="0.2">
      <c r="A33" s="72" t="s">
        <v>151</v>
      </c>
      <c r="B33" s="49" t="str">
        <f t="shared" si="37"/>
        <v>CAGE</v>
      </c>
      <c r="C33" s="76" t="s">
        <v>14</v>
      </c>
      <c r="D33" s="49" t="s">
        <v>134</v>
      </c>
      <c r="E33" s="76" t="s">
        <v>152</v>
      </c>
      <c r="F33" s="49" t="str">
        <f>D33&amp;E33&amp;C33</f>
        <v>DOTHPWCAGE</v>
      </c>
      <c r="G33" s="49" t="str">
        <f>E33&amp;C33</f>
        <v>OTHPWCAGE</v>
      </c>
      <c r="H33" s="49" t="s">
        <v>89</v>
      </c>
      <c r="I33" s="49" t="str">
        <f t="shared" si="15"/>
        <v>108OPWCAGE</v>
      </c>
      <c r="J33" s="50">
        <v>0</v>
      </c>
      <c r="K33" s="50">
        <f>-SUMIF('Page 6.5.6 - 6.5.7'!$G$11:$G$134,'Page 6.5.11 - 6.5.14'!$F33,'Page 6.5.6 - 6.5.7'!$M$11:$M$134)</f>
        <v>-1652569.681388139</v>
      </c>
      <c r="L33" s="50">
        <f t="shared" si="38"/>
        <v>-1652569.681388139</v>
      </c>
      <c r="M33" s="50">
        <f>-SUMIF('Page 6.5.6 - 6.5.7'!$G$11:$G$134,'Page 6.5.11 - 6.5.14'!$F33,'Page 6.5.6 - 6.5.7'!$M$11:$M$134)</f>
        <v>-1652569.681388139</v>
      </c>
      <c r="N33" s="50">
        <f t="shared" si="39"/>
        <v>-3305139.3627762781</v>
      </c>
      <c r="O33" s="50">
        <f>-SUMIF('Page 6.5.6 - 6.5.7'!$G$11:$G$134,'Page 6.5.11 - 6.5.14'!$F33,'Page 6.5.6 - 6.5.7'!$M$11:$M$134)</f>
        <v>-1652569.681388139</v>
      </c>
      <c r="P33" s="50">
        <f t="shared" si="40"/>
        <v>-4957709.0441644173</v>
      </c>
      <c r="Q33" s="50">
        <f>-SUMIF('Page 6.5.6 - 6.5.7'!$G$11:$G$134,'Page 6.5.11 - 6.5.14'!$F33,'Page 6.5.6 - 6.5.7'!$M$11:$M$134)</f>
        <v>-1652569.681388139</v>
      </c>
      <c r="R33" s="50">
        <f t="shared" si="41"/>
        <v>-6610278.7255525561</v>
      </c>
      <c r="S33" s="50">
        <f>-SUMIF('Page 6.5.6 - 6.5.7'!$G$11:$G$134,'Page 6.5.11 - 6.5.14'!$F33,'Page 6.5.6 - 6.5.7'!$M$11:$M$134)</f>
        <v>-1652569.681388139</v>
      </c>
      <c r="T33" s="50">
        <f t="shared" si="42"/>
        <v>-8262848.4069406949</v>
      </c>
      <c r="U33" s="50">
        <f>-SUMIF('Page 6.5.6 - 6.5.7'!$G$11:$G$134,'Page 6.5.11 - 6.5.14'!$F33,'Page 6.5.6 - 6.5.7'!$M$11:$M$134)</f>
        <v>-1652569.681388139</v>
      </c>
      <c r="V33" s="50">
        <f t="shared" si="43"/>
        <v>-9915418.0883288346</v>
      </c>
      <c r="W33" s="50">
        <f>-SUMIF('Page 6.5.6 - 6.5.7'!$G$11:$G$134,'Page 6.5.11 - 6.5.14'!$F33,'Page 6.5.6 - 6.5.7'!$M$11:$M$134)</f>
        <v>-1652569.681388139</v>
      </c>
      <c r="X33" s="50">
        <f t="shared" si="44"/>
        <v>-11567987.769716974</v>
      </c>
      <c r="Y33" s="50">
        <f>-SUMIF('Page 6.5.6 - 6.5.7'!$G$11:$G$134,'Page 6.5.11 - 6.5.14'!$F33,'Page 6.5.6 - 6.5.7'!$M$11:$M$134)</f>
        <v>-1652569.681388139</v>
      </c>
      <c r="Z33" s="50">
        <f t="shared" si="45"/>
        <v>-13220557.451105114</v>
      </c>
      <c r="AA33" s="50">
        <f>-SUMIF('Page 6.5.6 - 6.5.7'!$G$11:$G$134,'Page 6.5.11 - 6.5.14'!$F33,'Page 6.5.6 - 6.5.7'!$M$11:$M$134)</f>
        <v>-1652569.681388139</v>
      </c>
      <c r="AB33" s="50">
        <f t="shared" si="46"/>
        <v>-14873127.132493254</v>
      </c>
      <c r="AC33" s="50">
        <f>-SUMIF('Page 6.5.6 - 6.5.7'!$G$11:$G$134,'Page 6.5.11 - 6.5.14'!$F33,'Page 6.5.6 - 6.5.7'!$M$11:$M$134)</f>
        <v>-1652569.681388139</v>
      </c>
      <c r="AD33" s="50">
        <f t="shared" si="47"/>
        <v>-16525696.813881394</v>
      </c>
      <c r="AE33" s="50">
        <f>-SUMIF('Page 6.5.6 - 6.5.7'!$G$11:$G$134,'Page 6.5.11 - 6.5.14'!$F33,'Page 6.5.6 - 6.5.7'!$M$11:$M$134)</f>
        <v>-1652569.681388139</v>
      </c>
      <c r="AF33" s="50">
        <f t="shared" si="48"/>
        <v>-18178266.495269533</v>
      </c>
      <c r="AG33" s="50">
        <f>-SUMIF('Page 6.5.6 - 6.5.7'!$G$11:$G$134,'Page 6.5.11 - 6.5.14'!$F33,'Page 6.5.6 - 6.5.7'!$M$11:$M$134)</f>
        <v>-1652569.681388139</v>
      </c>
      <c r="AH33" s="50">
        <f t="shared" si="49"/>
        <v>-19830836.176657673</v>
      </c>
      <c r="AJ33" s="101">
        <f t="shared" si="50"/>
        <v>-9915418.0883288365</v>
      </c>
    </row>
    <row r="34" spans="1:36" s="50" customFormat="1" x14ac:dyDescent="0.2">
      <c r="A34" t="s">
        <v>153</v>
      </c>
      <c r="B34" s="49" t="str">
        <f t="shared" si="37"/>
        <v>CAGW</v>
      </c>
      <c r="C34" s="49" t="s">
        <v>15</v>
      </c>
      <c r="D34" s="49" t="s">
        <v>134</v>
      </c>
      <c r="E34" s="49" t="s">
        <v>152</v>
      </c>
      <c r="F34" s="49" t="str">
        <f>D34&amp;E34&amp;C34</f>
        <v>DOTHPWCAGW</v>
      </c>
      <c r="G34" s="49" t="str">
        <f>E34&amp;C34</f>
        <v>OTHPWCAGW</v>
      </c>
      <c r="H34" s="49" t="s">
        <v>89</v>
      </c>
      <c r="I34" s="49" t="str">
        <f t="shared" si="15"/>
        <v>108OPWCAGW</v>
      </c>
      <c r="J34" s="50">
        <v>0</v>
      </c>
      <c r="K34" s="50">
        <f>-SUMIF('Page 6.5.6 - 6.5.7'!$G$11:$G$134,'Page 6.5.11 - 6.5.14'!$F34,'Page 6.5.6 - 6.5.7'!$M$11:$M$134)</f>
        <v>-927639.66001570562</v>
      </c>
      <c r="L34" s="50">
        <f t="shared" si="38"/>
        <v>-927639.66001570562</v>
      </c>
      <c r="M34" s="50">
        <f>-SUMIF('Page 6.5.6 - 6.5.7'!$G$11:$G$134,'Page 6.5.11 - 6.5.14'!$F34,'Page 6.5.6 - 6.5.7'!$M$11:$M$134)</f>
        <v>-927639.66001570562</v>
      </c>
      <c r="N34" s="50">
        <f t="shared" si="39"/>
        <v>-1855279.3200314112</v>
      </c>
      <c r="O34" s="50">
        <f>-SUMIF('Page 6.5.6 - 6.5.7'!$G$11:$G$134,'Page 6.5.11 - 6.5.14'!$F34,'Page 6.5.6 - 6.5.7'!$M$11:$M$134)</f>
        <v>-927639.66001570562</v>
      </c>
      <c r="P34" s="50">
        <f t="shared" si="40"/>
        <v>-2782918.980047117</v>
      </c>
      <c r="Q34" s="50">
        <f>-SUMIF('Page 6.5.6 - 6.5.7'!$G$11:$G$134,'Page 6.5.11 - 6.5.14'!$F34,'Page 6.5.6 - 6.5.7'!$M$11:$M$134)</f>
        <v>-927639.66001570562</v>
      </c>
      <c r="R34" s="50">
        <f t="shared" si="41"/>
        <v>-3710558.6400628225</v>
      </c>
      <c r="S34" s="50">
        <f>-SUMIF('Page 6.5.6 - 6.5.7'!$G$11:$G$134,'Page 6.5.11 - 6.5.14'!$F34,'Page 6.5.6 - 6.5.7'!$M$11:$M$134)</f>
        <v>-927639.66001570562</v>
      </c>
      <c r="T34" s="50">
        <f t="shared" si="42"/>
        <v>-4638198.300078528</v>
      </c>
      <c r="U34" s="50">
        <f>-SUMIF('Page 6.5.6 - 6.5.7'!$G$11:$G$134,'Page 6.5.11 - 6.5.14'!$F34,'Page 6.5.6 - 6.5.7'!$M$11:$M$134)</f>
        <v>-927639.66001570562</v>
      </c>
      <c r="V34" s="50">
        <f t="shared" si="43"/>
        <v>-5565837.960094234</v>
      </c>
      <c r="W34" s="50">
        <f>-SUMIF('Page 6.5.6 - 6.5.7'!$G$11:$G$134,'Page 6.5.11 - 6.5.14'!$F34,'Page 6.5.6 - 6.5.7'!$M$11:$M$134)</f>
        <v>-927639.66001570562</v>
      </c>
      <c r="X34" s="50">
        <f t="shared" si="44"/>
        <v>-6493477.6201099399</v>
      </c>
      <c r="Y34" s="50">
        <f>-SUMIF('Page 6.5.6 - 6.5.7'!$G$11:$G$134,'Page 6.5.11 - 6.5.14'!$F34,'Page 6.5.6 - 6.5.7'!$M$11:$M$134)</f>
        <v>-927639.66001570562</v>
      </c>
      <c r="Z34" s="50">
        <f t="shared" si="45"/>
        <v>-7421117.2801256459</v>
      </c>
      <c r="AA34" s="50">
        <f>-SUMIF('Page 6.5.6 - 6.5.7'!$G$11:$G$134,'Page 6.5.11 - 6.5.14'!$F34,'Page 6.5.6 - 6.5.7'!$M$11:$M$134)</f>
        <v>-927639.66001570562</v>
      </c>
      <c r="AB34" s="50">
        <f t="shared" si="46"/>
        <v>-8348756.9401413519</v>
      </c>
      <c r="AC34" s="50">
        <f>-SUMIF('Page 6.5.6 - 6.5.7'!$G$11:$G$134,'Page 6.5.11 - 6.5.14'!$F34,'Page 6.5.6 - 6.5.7'!$M$11:$M$134)</f>
        <v>-927639.66001570562</v>
      </c>
      <c r="AD34" s="50">
        <f t="shared" si="47"/>
        <v>-9276396.6001570579</v>
      </c>
      <c r="AE34" s="50">
        <f>-SUMIF('Page 6.5.6 - 6.5.7'!$G$11:$G$134,'Page 6.5.11 - 6.5.14'!$F34,'Page 6.5.6 - 6.5.7'!$M$11:$M$134)</f>
        <v>-927639.66001570562</v>
      </c>
      <c r="AF34" s="50">
        <f t="shared" si="48"/>
        <v>-10204036.260172764</v>
      </c>
      <c r="AG34" s="50">
        <f>-SUMIF('Page 6.5.6 - 6.5.7'!$G$11:$G$134,'Page 6.5.11 - 6.5.14'!$F34,'Page 6.5.6 - 6.5.7'!$M$11:$M$134)</f>
        <v>-927639.66001570562</v>
      </c>
      <c r="AH34" s="50">
        <f t="shared" si="49"/>
        <v>-11131675.92018847</v>
      </c>
      <c r="AJ34" s="101">
        <f t="shared" si="50"/>
        <v>-5565837.9600942349</v>
      </c>
    </row>
    <row r="35" spans="1:36" s="50" customFormat="1" x14ac:dyDescent="0.2">
      <c r="A35" t="s">
        <v>190</v>
      </c>
      <c r="B35"/>
      <c r="C35" s="49"/>
      <c r="D35" s="49"/>
      <c r="E35" s="49"/>
      <c r="F35" s="49"/>
      <c r="G35" s="49"/>
      <c r="H35" s="49"/>
      <c r="I35" s="49" t="str">
        <f t="shared" si="15"/>
        <v/>
      </c>
      <c r="J35" s="103">
        <f t="shared" ref="J35:AJ35" si="51">SUBTOTAL(9,J31:J34)</f>
        <v>0</v>
      </c>
      <c r="K35" s="103">
        <f t="shared" si="51"/>
        <v>-3574098.1523018661</v>
      </c>
      <c r="L35" s="103">
        <f t="shared" si="51"/>
        <v>-3574098.1523018661</v>
      </c>
      <c r="M35" s="103">
        <f t="shared" si="51"/>
        <v>-3574098.1523018661</v>
      </c>
      <c r="N35" s="103">
        <f t="shared" si="51"/>
        <v>-7148196.3046037322</v>
      </c>
      <c r="O35" s="103">
        <f t="shared" si="51"/>
        <v>-3574098.1523018661</v>
      </c>
      <c r="P35" s="103">
        <f t="shared" si="51"/>
        <v>-10722294.4569056</v>
      </c>
      <c r="Q35" s="103">
        <f t="shared" si="51"/>
        <v>-3574098.1523018661</v>
      </c>
      <c r="R35" s="103">
        <f t="shared" si="51"/>
        <v>-14296392.609207464</v>
      </c>
      <c r="S35" s="103">
        <f t="shared" si="51"/>
        <v>-3574098.1523018661</v>
      </c>
      <c r="T35" s="103">
        <f t="shared" si="51"/>
        <v>-17870490.761509329</v>
      </c>
      <c r="U35" s="103">
        <f t="shared" si="51"/>
        <v>-3574098.1523018661</v>
      </c>
      <c r="V35" s="103">
        <f t="shared" si="51"/>
        <v>-21444588.913811199</v>
      </c>
      <c r="W35" s="103">
        <f t="shared" si="51"/>
        <v>-3574098.1523018661</v>
      </c>
      <c r="X35" s="103">
        <f t="shared" si="51"/>
        <v>-25018687.066113062</v>
      </c>
      <c r="Y35" s="103">
        <f t="shared" si="51"/>
        <v>-3574098.1523018661</v>
      </c>
      <c r="Z35" s="103">
        <f t="shared" si="51"/>
        <v>-28592785.218414932</v>
      </c>
      <c r="AA35" s="103">
        <f t="shared" si="51"/>
        <v>-3574098.1523018661</v>
      </c>
      <c r="AB35" s="103">
        <f t="shared" si="51"/>
        <v>-32166883.370716795</v>
      </c>
      <c r="AC35" s="103">
        <f t="shared" si="51"/>
        <v>-3574098.1523018661</v>
      </c>
      <c r="AD35" s="103">
        <f t="shared" si="51"/>
        <v>-35740981.523018666</v>
      </c>
      <c r="AE35" s="103">
        <f t="shared" si="51"/>
        <v>-3574098.1523018661</v>
      </c>
      <c r="AF35" s="103">
        <f t="shared" si="51"/>
        <v>-39315079.675320536</v>
      </c>
      <c r="AG35" s="103">
        <f t="shared" si="51"/>
        <v>-3574098.1523018661</v>
      </c>
      <c r="AH35" s="103">
        <f t="shared" si="51"/>
        <v>-42889177.827622399</v>
      </c>
      <c r="AJ35" s="104">
        <f t="shared" si="51"/>
        <v>-21444588.913811199</v>
      </c>
    </row>
    <row r="36" spans="1:36" s="50" customFormat="1" x14ac:dyDescent="0.2">
      <c r="A36"/>
      <c r="B36"/>
      <c r="C36" s="49"/>
      <c r="D36" s="49"/>
      <c r="E36" s="49"/>
      <c r="F36" s="49"/>
      <c r="G36" s="49"/>
      <c r="H36" s="49"/>
      <c r="I36" s="49" t="str">
        <f t="shared" si="15"/>
        <v/>
      </c>
      <c r="AJ36" s="101"/>
    </row>
    <row r="37" spans="1:36" s="50" customFormat="1" x14ac:dyDescent="0.2">
      <c r="A37" s="93" t="s">
        <v>155</v>
      </c>
      <c r="B37"/>
      <c r="C37" s="49"/>
      <c r="D37" s="49"/>
      <c r="E37" s="49"/>
      <c r="F37" s="49"/>
      <c r="G37" s="49"/>
      <c r="H37" s="49"/>
      <c r="I37" s="49" t="str">
        <f t="shared" si="15"/>
        <v/>
      </c>
      <c r="AJ37" s="101"/>
    </row>
    <row r="38" spans="1:36" s="50" customFormat="1" x14ac:dyDescent="0.2">
      <c r="A38" t="s">
        <v>133</v>
      </c>
      <c r="B38" s="49" t="str">
        <f t="shared" ref="B38:B45" si="52">C38</f>
        <v>CAGE</v>
      </c>
      <c r="C38" s="49" t="s">
        <v>14</v>
      </c>
      <c r="D38" s="49" t="s">
        <v>134</v>
      </c>
      <c r="E38" s="49" t="s">
        <v>156</v>
      </c>
      <c r="F38" s="49" t="str">
        <f t="shared" ref="F38:F45" si="53">D38&amp;E38&amp;C38</f>
        <v>DTRNPCAGE</v>
      </c>
      <c r="G38" s="49" t="str">
        <f t="shared" ref="G38:G45" si="54">E38&amp;C38</f>
        <v>TRNPCAGE</v>
      </c>
      <c r="H38" s="49" t="s">
        <v>54</v>
      </c>
      <c r="I38" s="49" t="str">
        <f t="shared" si="15"/>
        <v>108TPCAGE</v>
      </c>
      <c r="J38" s="50">
        <v>0</v>
      </c>
      <c r="K38" s="50">
        <f>-SUMIF('Page 6.5.6 - 6.5.7'!$G$11:$G$134,'Page 6.5.11 - 6.5.14'!$F38,'Page 6.5.6 - 6.5.7'!$M$11:$M$134)</f>
        <v>-452493.98350832862</v>
      </c>
      <c r="L38" s="50">
        <f t="shared" ref="L38:L45" si="55">J38+K38</f>
        <v>-452493.98350832862</v>
      </c>
      <c r="M38" s="50">
        <f>-SUMIF('Page 6.5.6 - 6.5.7'!$G$11:$G$134,'Page 6.5.11 - 6.5.14'!$F38,'Page 6.5.6 - 6.5.7'!$M$11:$M$134)</f>
        <v>-452493.98350832862</v>
      </c>
      <c r="N38" s="50">
        <f t="shared" ref="N38:N45" si="56">L38+M38</f>
        <v>-904987.96701665723</v>
      </c>
      <c r="O38" s="50">
        <f>-SUMIF('Page 6.5.6 - 6.5.7'!$G$11:$G$134,'Page 6.5.11 - 6.5.14'!$F38,'Page 6.5.6 - 6.5.7'!$M$11:$M$134)</f>
        <v>-452493.98350832862</v>
      </c>
      <c r="P38" s="50">
        <f t="shared" ref="P38:P45" si="57">N38+O38</f>
        <v>-1357481.9505249858</v>
      </c>
      <c r="Q38" s="50">
        <f>-SUMIF('Page 6.5.6 - 6.5.7'!$G$11:$G$134,'Page 6.5.11 - 6.5.14'!$F38,'Page 6.5.6 - 6.5.7'!$M$11:$M$134)</f>
        <v>-452493.98350832862</v>
      </c>
      <c r="R38" s="50">
        <f t="shared" ref="R38:R45" si="58">P38+Q38</f>
        <v>-1809975.9340333145</v>
      </c>
      <c r="S38" s="50">
        <f>-SUMIF('Page 6.5.6 - 6.5.7'!$G$11:$G$134,'Page 6.5.11 - 6.5.14'!$F38,'Page 6.5.6 - 6.5.7'!$M$11:$M$134)</f>
        <v>-452493.98350832862</v>
      </c>
      <c r="T38" s="50">
        <f t="shared" ref="T38:T45" si="59">R38+S38</f>
        <v>-2262469.9175416431</v>
      </c>
      <c r="U38" s="50">
        <f>-SUMIF('Page 6.5.6 - 6.5.7'!$G$11:$G$134,'Page 6.5.11 - 6.5.14'!$F38,'Page 6.5.6 - 6.5.7'!$M$11:$M$134)</f>
        <v>-452493.98350832862</v>
      </c>
      <c r="V38" s="50">
        <f t="shared" ref="V38:V45" si="60">T38+U38</f>
        <v>-2714963.9010499716</v>
      </c>
      <c r="W38" s="50">
        <f>-SUMIF('Page 6.5.6 - 6.5.7'!$G$11:$G$134,'Page 6.5.11 - 6.5.14'!$F38,'Page 6.5.6 - 6.5.7'!$M$11:$M$134)</f>
        <v>-452493.98350832862</v>
      </c>
      <c r="X38" s="50">
        <f t="shared" ref="X38:X45" si="61">V38+W38</f>
        <v>-3167457.8845583</v>
      </c>
      <c r="Y38" s="50">
        <f>-SUMIF('Page 6.5.6 - 6.5.7'!$G$11:$G$134,'Page 6.5.11 - 6.5.14'!$F38,'Page 6.5.6 - 6.5.7'!$M$11:$M$134)</f>
        <v>-452493.98350832862</v>
      </c>
      <c r="Z38" s="50">
        <f t="shared" ref="Z38:Z45" si="62">X38+Y38</f>
        <v>-3619951.8680666285</v>
      </c>
      <c r="AA38" s="50">
        <f>-SUMIF('Page 6.5.6 - 6.5.7'!$G$11:$G$134,'Page 6.5.11 - 6.5.14'!$F38,'Page 6.5.6 - 6.5.7'!$M$11:$M$134)</f>
        <v>-452493.98350832862</v>
      </c>
      <c r="AB38" s="50">
        <f t="shared" ref="AB38:AB45" si="63">Z38+AA38</f>
        <v>-4072445.8515749569</v>
      </c>
      <c r="AC38" s="50">
        <f>-SUMIF('Page 6.5.6 - 6.5.7'!$G$11:$G$134,'Page 6.5.11 - 6.5.14'!$F38,'Page 6.5.6 - 6.5.7'!$M$11:$M$134)</f>
        <v>-452493.98350832862</v>
      </c>
      <c r="AD38" s="50">
        <f t="shared" ref="AD38:AD45" si="64">AB38+AC38</f>
        <v>-4524939.8350832853</v>
      </c>
      <c r="AE38" s="50">
        <f>-SUMIF('Page 6.5.6 - 6.5.7'!$G$11:$G$134,'Page 6.5.11 - 6.5.14'!$F38,'Page 6.5.6 - 6.5.7'!$M$11:$M$134)</f>
        <v>-452493.98350832862</v>
      </c>
      <c r="AF38" s="50">
        <f t="shared" ref="AF38:AF45" si="65">AD38+AE38</f>
        <v>-4977433.8185916143</v>
      </c>
      <c r="AG38" s="50">
        <f>-SUMIF('Page 6.5.6 - 6.5.7'!$G$11:$G$134,'Page 6.5.11 - 6.5.14'!$F38,'Page 6.5.6 - 6.5.7'!$M$11:$M$134)</f>
        <v>-452493.98350832862</v>
      </c>
      <c r="AH38" s="50">
        <f t="shared" ref="AH38:AH45" si="66">AF38+AG38</f>
        <v>-5429927.8020999432</v>
      </c>
      <c r="AJ38" s="101">
        <f t="shared" ref="AJ38:AJ45" si="67">(((J38+AH38)+(SUM(L38,N38,P38,R38,T38,V38,X38,Z38,AB38,AD38,AF38)*2))/24)</f>
        <v>-2714963.9010499711</v>
      </c>
    </row>
    <row r="39" spans="1:36" s="50" customFormat="1" x14ac:dyDescent="0.2">
      <c r="A39" t="s">
        <v>136</v>
      </c>
      <c r="B39" s="49" t="str">
        <f t="shared" si="52"/>
        <v>CAGW</v>
      </c>
      <c r="C39" s="49" t="s">
        <v>15</v>
      </c>
      <c r="D39" s="49" t="s">
        <v>134</v>
      </c>
      <c r="E39" s="49" t="s">
        <v>156</v>
      </c>
      <c r="F39" s="49" t="str">
        <f t="shared" si="53"/>
        <v>DTRNPCAGW</v>
      </c>
      <c r="G39" s="49" t="str">
        <f t="shared" si="54"/>
        <v>TRNPCAGW</v>
      </c>
      <c r="H39" s="49" t="s">
        <v>54</v>
      </c>
      <c r="I39" s="49" t="str">
        <f t="shared" si="15"/>
        <v>108TPCAGW</v>
      </c>
      <c r="J39" s="50">
        <v>0</v>
      </c>
      <c r="K39" s="50">
        <f>-SUMIF('Page 6.5.6 - 6.5.7'!$G$11:$G$134,'Page 6.5.11 - 6.5.14'!$F39,'Page 6.5.6 - 6.5.7'!$M$11:$M$134)</f>
        <v>-185755.86538137277</v>
      </c>
      <c r="L39" s="50">
        <f t="shared" si="55"/>
        <v>-185755.86538137277</v>
      </c>
      <c r="M39" s="50">
        <f>-SUMIF('Page 6.5.6 - 6.5.7'!$G$11:$G$134,'Page 6.5.11 - 6.5.14'!$F39,'Page 6.5.6 - 6.5.7'!$M$11:$M$134)</f>
        <v>-185755.86538137277</v>
      </c>
      <c r="N39" s="50">
        <f t="shared" si="56"/>
        <v>-371511.73076274554</v>
      </c>
      <c r="O39" s="50">
        <f>-SUMIF('Page 6.5.6 - 6.5.7'!$G$11:$G$134,'Page 6.5.11 - 6.5.14'!$F39,'Page 6.5.6 - 6.5.7'!$M$11:$M$134)</f>
        <v>-185755.86538137277</v>
      </c>
      <c r="P39" s="50">
        <f t="shared" si="57"/>
        <v>-557267.59614411835</v>
      </c>
      <c r="Q39" s="50">
        <f>-SUMIF('Page 6.5.6 - 6.5.7'!$G$11:$G$134,'Page 6.5.11 - 6.5.14'!$F39,'Page 6.5.6 - 6.5.7'!$M$11:$M$134)</f>
        <v>-185755.86538137277</v>
      </c>
      <c r="R39" s="50">
        <f t="shared" si="58"/>
        <v>-743023.46152549109</v>
      </c>
      <c r="S39" s="50">
        <f>-SUMIF('Page 6.5.6 - 6.5.7'!$G$11:$G$134,'Page 6.5.11 - 6.5.14'!$F39,'Page 6.5.6 - 6.5.7'!$M$11:$M$134)</f>
        <v>-185755.86538137277</v>
      </c>
      <c r="T39" s="50">
        <f t="shared" si="59"/>
        <v>-928779.32690686383</v>
      </c>
      <c r="U39" s="50">
        <f>-SUMIF('Page 6.5.6 - 6.5.7'!$G$11:$G$134,'Page 6.5.11 - 6.5.14'!$F39,'Page 6.5.6 - 6.5.7'!$M$11:$M$134)</f>
        <v>-185755.86538137277</v>
      </c>
      <c r="V39" s="50">
        <f t="shared" si="60"/>
        <v>-1114535.1922882367</v>
      </c>
      <c r="W39" s="50">
        <f>-SUMIF('Page 6.5.6 - 6.5.7'!$G$11:$G$134,'Page 6.5.11 - 6.5.14'!$F39,'Page 6.5.6 - 6.5.7'!$M$11:$M$134)</f>
        <v>-185755.86538137277</v>
      </c>
      <c r="X39" s="50">
        <f t="shared" si="61"/>
        <v>-1300291.0576696096</v>
      </c>
      <c r="Y39" s="50">
        <f>-SUMIF('Page 6.5.6 - 6.5.7'!$G$11:$G$134,'Page 6.5.11 - 6.5.14'!$F39,'Page 6.5.6 - 6.5.7'!$M$11:$M$134)</f>
        <v>-185755.86538137277</v>
      </c>
      <c r="Z39" s="50">
        <f t="shared" si="62"/>
        <v>-1486046.9230509824</v>
      </c>
      <c r="AA39" s="50">
        <f>-SUMIF('Page 6.5.6 - 6.5.7'!$G$11:$G$134,'Page 6.5.11 - 6.5.14'!$F39,'Page 6.5.6 - 6.5.7'!$M$11:$M$134)</f>
        <v>-185755.86538137277</v>
      </c>
      <c r="AB39" s="50">
        <f t="shared" si="63"/>
        <v>-1671802.7884323553</v>
      </c>
      <c r="AC39" s="50">
        <f>-SUMIF('Page 6.5.6 - 6.5.7'!$G$11:$G$134,'Page 6.5.11 - 6.5.14'!$F39,'Page 6.5.6 - 6.5.7'!$M$11:$M$134)</f>
        <v>-185755.86538137277</v>
      </c>
      <c r="AD39" s="50">
        <f t="shared" si="64"/>
        <v>-1857558.6538137281</v>
      </c>
      <c r="AE39" s="50">
        <f>-SUMIF('Page 6.5.6 - 6.5.7'!$G$11:$G$134,'Page 6.5.11 - 6.5.14'!$F39,'Page 6.5.6 - 6.5.7'!$M$11:$M$134)</f>
        <v>-185755.86538137277</v>
      </c>
      <c r="AF39" s="50">
        <f t="shared" si="65"/>
        <v>-2043314.519195101</v>
      </c>
      <c r="AG39" s="50">
        <f>-SUMIF('Page 6.5.6 - 6.5.7'!$G$11:$G$134,'Page 6.5.11 - 6.5.14'!$F39,'Page 6.5.6 - 6.5.7'!$M$11:$M$134)</f>
        <v>-185755.86538137277</v>
      </c>
      <c r="AH39" s="50">
        <f t="shared" si="66"/>
        <v>-2229070.3845764739</v>
      </c>
      <c r="AJ39" s="101">
        <f t="shared" si="67"/>
        <v>-1114535.1922882367</v>
      </c>
    </row>
    <row r="40" spans="1:36" s="50" customFormat="1" x14ac:dyDescent="0.2">
      <c r="A40" t="s">
        <v>142</v>
      </c>
      <c r="B40" s="49" t="str">
        <f t="shared" si="52"/>
        <v>JBG</v>
      </c>
      <c r="C40" s="49" t="s">
        <v>18</v>
      </c>
      <c r="D40" s="49" t="s">
        <v>134</v>
      </c>
      <c r="E40" s="49" t="s">
        <v>156</v>
      </c>
      <c r="F40" s="49" t="str">
        <f t="shared" si="53"/>
        <v>DTRNPJBG</v>
      </c>
      <c r="G40" s="49" t="str">
        <f t="shared" si="54"/>
        <v>TRNPJBG</v>
      </c>
      <c r="H40" s="49" t="s">
        <v>54</v>
      </c>
      <c r="I40" s="49" t="str">
        <f t="shared" si="15"/>
        <v>108TPJBG</v>
      </c>
      <c r="J40" s="50">
        <v>0</v>
      </c>
      <c r="K40" s="50">
        <f>-SUMIF('Page 6.5.6 - 6.5.7'!$G$11:$G$134,'Page 6.5.11 - 6.5.14'!$F40,'Page 6.5.6 - 6.5.7'!$M$11:$M$134)</f>
        <v>14344.101043007744</v>
      </c>
      <c r="L40" s="50">
        <f t="shared" si="55"/>
        <v>14344.101043007744</v>
      </c>
      <c r="M40" s="50">
        <f>-SUMIF('Page 6.5.6 - 6.5.7'!$G$11:$G$134,'Page 6.5.11 - 6.5.14'!$F40,'Page 6.5.6 - 6.5.7'!$M$11:$M$134)</f>
        <v>14344.101043007744</v>
      </c>
      <c r="N40" s="50">
        <f t="shared" si="56"/>
        <v>28688.202086015488</v>
      </c>
      <c r="O40" s="50">
        <f>-SUMIF('Page 6.5.6 - 6.5.7'!$G$11:$G$134,'Page 6.5.11 - 6.5.14'!$F40,'Page 6.5.6 - 6.5.7'!$M$11:$M$134)</f>
        <v>14344.101043007744</v>
      </c>
      <c r="P40" s="50">
        <f t="shared" si="57"/>
        <v>43032.303129023232</v>
      </c>
      <c r="Q40" s="50">
        <f>-SUMIF('Page 6.5.6 - 6.5.7'!$G$11:$G$134,'Page 6.5.11 - 6.5.14'!$F40,'Page 6.5.6 - 6.5.7'!$M$11:$M$134)</f>
        <v>14344.101043007744</v>
      </c>
      <c r="R40" s="50">
        <f t="shared" si="58"/>
        <v>57376.404172030976</v>
      </c>
      <c r="S40" s="50">
        <f>-SUMIF('Page 6.5.6 - 6.5.7'!$G$11:$G$134,'Page 6.5.11 - 6.5.14'!$F40,'Page 6.5.6 - 6.5.7'!$M$11:$M$134)</f>
        <v>14344.101043007744</v>
      </c>
      <c r="T40" s="50">
        <f t="shared" si="59"/>
        <v>71720.50521503872</v>
      </c>
      <c r="U40" s="50">
        <f>-SUMIF('Page 6.5.6 - 6.5.7'!$G$11:$G$134,'Page 6.5.11 - 6.5.14'!$F40,'Page 6.5.6 - 6.5.7'!$M$11:$M$134)</f>
        <v>14344.101043007744</v>
      </c>
      <c r="V40" s="50">
        <f t="shared" si="60"/>
        <v>86064.606258046464</v>
      </c>
      <c r="W40" s="50">
        <f>-SUMIF('Page 6.5.6 - 6.5.7'!$G$11:$G$134,'Page 6.5.11 - 6.5.14'!$F40,'Page 6.5.6 - 6.5.7'!$M$11:$M$134)</f>
        <v>14344.101043007744</v>
      </c>
      <c r="X40" s="50">
        <f t="shared" si="61"/>
        <v>100408.70730105421</v>
      </c>
      <c r="Y40" s="50">
        <f>-SUMIF('Page 6.5.6 - 6.5.7'!$G$11:$G$134,'Page 6.5.11 - 6.5.14'!$F40,'Page 6.5.6 - 6.5.7'!$M$11:$M$134)</f>
        <v>14344.101043007744</v>
      </c>
      <c r="Z40" s="50">
        <f t="shared" si="62"/>
        <v>114752.80834406195</v>
      </c>
      <c r="AA40" s="50">
        <f>-SUMIF('Page 6.5.6 - 6.5.7'!$G$11:$G$134,'Page 6.5.11 - 6.5.14'!$F40,'Page 6.5.6 - 6.5.7'!$M$11:$M$134)</f>
        <v>14344.101043007744</v>
      </c>
      <c r="AB40" s="50">
        <f t="shared" si="63"/>
        <v>129096.9093870697</v>
      </c>
      <c r="AC40" s="50">
        <f>-SUMIF('Page 6.5.6 - 6.5.7'!$G$11:$G$134,'Page 6.5.11 - 6.5.14'!$F40,'Page 6.5.6 - 6.5.7'!$M$11:$M$134)</f>
        <v>14344.101043007744</v>
      </c>
      <c r="AD40" s="50">
        <f t="shared" si="64"/>
        <v>143441.01043007744</v>
      </c>
      <c r="AE40" s="50">
        <f>-SUMIF('Page 6.5.6 - 6.5.7'!$G$11:$G$134,'Page 6.5.11 - 6.5.14'!$F40,'Page 6.5.6 - 6.5.7'!$M$11:$M$134)</f>
        <v>14344.101043007744</v>
      </c>
      <c r="AF40" s="50">
        <f t="shared" si="65"/>
        <v>157785.11147308518</v>
      </c>
      <c r="AG40" s="50">
        <f>-SUMIF('Page 6.5.6 - 6.5.7'!$G$11:$G$134,'Page 6.5.11 - 6.5.14'!$F40,'Page 6.5.6 - 6.5.7'!$M$11:$M$134)</f>
        <v>14344.101043007744</v>
      </c>
      <c r="AH40" s="50">
        <f t="shared" si="66"/>
        <v>172129.21251609293</v>
      </c>
      <c r="AJ40" s="101">
        <f t="shared" si="67"/>
        <v>86064.606258046479</v>
      </c>
    </row>
    <row r="41" spans="1:36" s="50" customFormat="1" x14ac:dyDescent="0.2">
      <c r="A41" t="s">
        <v>137</v>
      </c>
      <c r="B41" s="49" t="str">
        <f t="shared" si="52"/>
        <v>SG</v>
      </c>
      <c r="C41" s="49" t="s">
        <v>16</v>
      </c>
      <c r="D41" s="49" t="s">
        <v>134</v>
      </c>
      <c r="E41" s="49" t="s">
        <v>156</v>
      </c>
      <c r="F41" s="49" t="str">
        <f t="shared" si="53"/>
        <v>DTRNPSG</v>
      </c>
      <c r="G41" s="49" t="str">
        <f t="shared" si="54"/>
        <v>TRNPSG</v>
      </c>
      <c r="H41" s="49" t="s">
        <v>54</v>
      </c>
      <c r="I41" s="49" t="str">
        <f t="shared" si="15"/>
        <v>108TPSG</v>
      </c>
      <c r="J41" s="50">
        <v>0</v>
      </c>
      <c r="K41" s="50">
        <f>-SUMIF('Page 6.5.6 - 6.5.7'!$G$11:$G$134,'Page 6.5.11 - 6.5.14'!$F41,'Page 6.5.6 - 6.5.7'!$M$11:$M$134)</f>
        <v>608.00851817718649</v>
      </c>
      <c r="L41" s="50">
        <f t="shared" si="55"/>
        <v>608.00851817718649</v>
      </c>
      <c r="M41" s="50">
        <f>-SUMIF('Page 6.5.6 - 6.5.7'!$G$11:$G$134,'Page 6.5.11 - 6.5.14'!$F41,'Page 6.5.6 - 6.5.7'!$M$11:$M$134)</f>
        <v>608.00851817718649</v>
      </c>
      <c r="N41" s="50">
        <f t="shared" si="56"/>
        <v>1216.017036354373</v>
      </c>
      <c r="O41" s="50">
        <f>-SUMIF('Page 6.5.6 - 6.5.7'!$G$11:$G$134,'Page 6.5.11 - 6.5.14'!$F41,'Page 6.5.6 - 6.5.7'!$M$11:$M$134)</f>
        <v>608.00851817718649</v>
      </c>
      <c r="P41" s="50">
        <f t="shared" si="57"/>
        <v>1824.0255545315595</v>
      </c>
      <c r="Q41" s="50">
        <f>-SUMIF('Page 6.5.6 - 6.5.7'!$G$11:$G$134,'Page 6.5.11 - 6.5.14'!$F41,'Page 6.5.6 - 6.5.7'!$M$11:$M$134)</f>
        <v>608.00851817718649</v>
      </c>
      <c r="R41" s="50">
        <f t="shared" si="58"/>
        <v>2432.034072708746</v>
      </c>
      <c r="S41" s="50">
        <f>-SUMIF('Page 6.5.6 - 6.5.7'!$G$11:$G$134,'Page 6.5.11 - 6.5.14'!$F41,'Page 6.5.6 - 6.5.7'!$M$11:$M$134)</f>
        <v>608.00851817718649</v>
      </c>
      <c r="T41" s="50">
        <f t="shared" si="59"/>
        <v>3040.0425908859324</v>
      </c>
      <c r="U41" s="50">
        <f>-SUMIF('Page 6.5.6 - 6.5.7'!$G$11:$G$134,'Page 6.5.11 - 6.5.14'!$F41,'Page 6.5.6 - 6.5.7'!$M$11:$M$134)</f>
        <v>608.00851817718649</v>
      </c>
      <c r="V41" s="50">
        <f t="shared" si="60"/>
        <v>3648.0511090631189</v>
      </c>
      <c r="W41" s="50">
        <f>-SUMIF('Page 6.5.6 - 6.5.7'!$G$11:$G$134,'Page 6.5.11 - 6.5.14'!$F41,'Page 6.5.6 - 6.5.7'!$M$11:$M$134)</f>
        <v>608.00851817718649</v>
      </c>
      <c r="X41" s="50">
        <f t="shared" si="61"/>
        <v>4256.0596272403054</v>
      </c>
      <c r="Y41" s="50">
        <f>-SUMIF('Page 6.5.6 - 6.5.7'!$G$11:$G$134,'Page 6.5.11 - 6.5.14'!$F41,'Page 6.5.6 - 6.5.7'!$M$11:$M$134)</f>
        <v>608.00851817718649</v>
      </c>
      <c r="Z41" s="50">
        <f t="shared" si="62"/>
        <v>4864.0681454174919</v>
      </c>
      <c r="AA41" s="50">
        <f>-SUMIF('Page 6.5.6 - 6.5.7'!$G$11:$G$134,'Page 6.5.11 - 6.5.14'!$F41,'Page 6.5.6 - 6.5.7'!$M$11:$M$134)</f>
        <v>608.00851817718649</v>
      </c>
      <c r="AB41" s="50">
        <f t="shared" si="63"/>
        <v>5472.0766635946784</v>
      </c>
      <c r="AC41" s="50">
        <f>-SUMIF('Page 6.5.6 - 6.5.7'!$G$11:$G$134,'Page 6.5.11 - 6.5.14'!$F41,'Page 6.5.6 - 6.5.7'!$M$11:$M$134)</f>
        <v>608.00851817718649</v>
      </c>
      <c r="AD41" s="50">
        <f t="shared" si="64"/>
        <v>6080.0851817718649</v>
      </c>
      <c r="AE41" s="50">
        <f>-SUMIF('Page 6.5.6 - 6.5.7'!$G$11:$G$134,'Page 6.5.11 - 6.5.14'!$F41,'Page 6.5.6 - 6.5.7'!$M$11:$M$134)</f>
        <v>608.00851817718649</v>
      </c>
      <c r="AF41" s="50">
        <f t="shared" si="65"/>
        <v>6688.0936999490514</v>
      </c>
      <c r="AG41" s="50">
        <f>-SUMIF('Page 6.5.6 - 6.5.7'!$G$11:$G$134,'Page 6.5.11 - 6.5.14'!$F41,'Page 6.5.6 - 6.5.7'!$M$11:$M$134)</f>
        <v>608.00851817718649</v>
      </c>
      <c r="AH41" s="50">
        <f t="shared" si="66"/>
        <v>7296.1022181262379</v>
      </c>
      <c r="AJ41" s="101">
        <f t="shared" si="67"/>
        <v>3648.0511090631189</v>
      </c>
    </row>
    <row r="42" spans="1:36" s="50" customFormat="1" x14ac:dyDescent="0.2">
      <c r="A42" s="49" t="s">
        <v>157</v>
      </c>
      <c r="B42" s="49" t="str">
        <f t="shared" si="52"/>
        <v>CAGE</v>
      </c>
      <c r="C42" s="49" t="s">
        <v>14</v>
      </c>
      <c r="D42" s="49" t="s">
        <v>134</v>
      </c>
      <c r="E42" s="49" t="s">
        <v>158</v>
      </c>
      <c r="F42" s="49" t="str">
        <f t="shared" si="53"/>
        <v>DTRNP19CAGE</v>
      </c>
      <c r="G42" s="49" t="str">
        <f t="shared" si="54"/>
        <v>TRNP19CAGE</v>
      </c>
      <c r="H42" s="49" t="s">
        <v>54</v>
      </c>
      <c r="I42" s="49" t="str">
        <f t="shared" si="15"/>
        <v>108TPCAGE</v>
      </c>
      <c r="J42" s="50">
        <v>0</v>
      </c>
      <c r="K42" s="50">
        <f>-SUMIF('Page 6.5.6 - 6.5.7'!$G$11:$G$134,'Page 6.5.11 - 6.5.14'!$F42,'Page 6.5.6 - 6.5.7'!$M$11:$M$134)</f>
        <v>-4230.839565761843</v>
      </c>
      <c r="L42" s="50">
        <f t="shared" si="55"/>
        <v>-4230.839565761843</v>
      </c>
      <c r="M42" s="50">
        <f>-SUMIF('Page 6.5.6 - 6.5.7'!$G$11:$G$134,'Page 6.5.11 - 6.5.14'!$F42,'Page 6.5.6 - 6.5.7'!$M$11:$M$134)</f>
        <v>-4230.839565761843</v>
      </c>
      <c r="N42" s="50">
        <f t="shared" si="56"/>
        <v>-8461.679131523686</v>
      </c>
      <c r="O42" s="50">
        <f>-SUMIF('Page 6.5.6 - 6.5.7'!$G$11:$G$134,'Page 6.5.11 - 6.5.14'!$F42,'Page 6.5.6 - 6.5.7'!$M$11:$M$134)</f>
        <v>-4230.839565761843</v>
      </c>
      <c r="P42" s="50">
        <f t="shared" si="57"/>
        <v>-12692.51869728553</v>
      </c>
      <c r="Q42" s="50">
        <f>-SUMIF('Page 6.5.6 - 6.5.7'!$G$11:$G$134,'Page 6.5.11 - 6.5.14'!$F42,'Page 6.5.6 - 6.5.7'!$M$11:$M$134)</f>
        <v>-4230.839565761843</v>
      </c>
      <c r="R42" s="50">
        <f t="shared" si="58"/>
        <v>-16923.358263047372</v>
      </c>
      <c r="S42" s="50">
        <f>-SUMIF('Page 6.5.6 - 6.5.7'!$G$11:$G$134,'Page 6.5.11 - 6.5.14'!$F42,'Page 6.5.6 - 6.5.7'!$M$11:$M$134)</f>
        <v>-4230.839565761843</v>
      </c>
      <c r="T42" s="50">
        <f t="shared" si="59"/>
        <v>-21154.197828809214</v>
      </c>
      <c r="U42" s="50">
        <f>-SUMIF('Page 6.5.6 - 6.5.7'!$G$11:$G$134,'Page 6.5.11 - 6.5.14'!$F42,'Page 6.5.6 - 6.5.7'!$M$11:$M$134)</f>
        <v>-4230.839565761843</v>
      </c>
      <c r="V42" s="50">
        <f t="shared" si="60"/>
        <v>-25385.037394571056</v>
      </c>
      <c r="W42" s="50">
        <f>-SUMIF('Page 6.5.6 - 6.5.7'!$G$11:$G$134,'Page 6.5.11 - 6.5.14'!$F42,'Page 6.5.6 - 6.5.7'!$M$11:$M$134)</f>
        <v>-4230.839565761843</v>
      </c>
      <c r="X42" s="50">
        <f t="shared" si="61"/>
        <v>-29615.876960332898</v>
      </c>
      <c r="Y42" s="50">
        <f>-SUMIF('Page 6.5.6 - 6.5.7'!$G$11:$G$134,'Page 6.5.11 - 6.5.14'!$F42,'Page 6.5.6 - 6.5.7'!$M$11:$M$134)</f>
        <v>-4230.839565761843</v>
      </c>
      <c r="Z42" s="50">
        <f t="shared" si="62"/>
        <v>-33846.716526094744</v>
      </c>
      <c r="AA42" s="50">
        <f>-SUMIF('Page 6.5.6 - 6.5.7'!$G$11:$G$134,'Page 6.5.11 - 6.5.14'!$F42,'Page 6.5.6 - 6.5.7'!$M$11:$M$134)</f>
        <v>-4230.839565761843</v>
      </c>
      <c r="AB42" s="50">
        <f t="shared" si="63"/>
        <v>-38077.55609185659</v>
      </c>
      <c r="AC42" s="50">
        <f>-SUMIF('Page 6.5.6 - 6.5.7'!$G$11:$G$134,'Page 6.5.11 - 6.5.14'!$F42,'Page 6.5.6 - 6.5.7'!$M$11:$M$134)</f>
        <v>-4230.839565761843</v>
      </c>
      <c r="AD42" s="50">
        <f t="shared" si="64"/>
        <v>-42308.395657618436</v>
      </c>
      <c r="AE42" s="50">
        <f>-SUMIF('Page 6.5.6 - 6.5.7'!$G$11:$G$134,'Page 6.5.11 - 6.5.14'!$F42,'Page 6.5.6 - 6.5.7'!$M$11:$M$134)</f>
        <v>-4230.839565761843</v>
      </c>
      <c r="AF42" s="50">
        <f t="shared" si="65"/>
        <v>-46539.235223380281</v>
      </c>
      <c r="AG42" s="50">
        <f>-SUMIF('Page 6.5.6 - 6.5.7'!$G$11:$G$134,'Page 6.5.11 - 6.5.14'!$F42,'Page 6.5.6 - 6.5.7'!$M$11:$M$134)</f>
        <v>-4230.839565761843</v>
      </c>
      <c r="AH42" s="50">
        <f t="shared" si="66"/>
        <v>-50770.074789142127</v>
      </c>
      <c r="AJ42" s="101">
        <f t="shared" si="67"/>
        <v>-25385.03739457106</v>
      </c>
    </row>
    <row r="43" spans="1:36" s="50" customFormat="1" x14ac:dyDescent="0.2">
      <c r="A43" s="49" t="s">
        <v>159</v>
      </c>
      <c r="B43" s="49" t="str">
        <f t="shared" si="52"/>
        <v>CAGW</v>
      </c>
      <c r="C43" s="49" t="s">
        <v>15</v>
      </c>
      <c r="D43" s="49" t="s">
        <v>134</v>
      </c>
      <c r="E43" s="49" t="s">
        <v>158</v>
      </c>
      <c r="F43" s="49" t="str">
        <f t="shared" si="53"/>
        <v>DTRNP19CAGW</v>
      </c>
      <c r="G43" s="49" t="str">
        <f t="shared" si="54"/>
        <v>TRNP19CAGW</v>
      </c>
      <c r="H43" s="49" t="s">
        <v>54</v>
      </c>
      <c r="I43" s="49" t="str">
        <f t="shared" si="15"/>
        <v>108TPCAGW</v>
      </c>
      <c r="J43" s="50">
        <v>0</v>
      </c>
      <c r="K43" s="50">
        <f>-SUMIF('Page 6.5.6 - 6.5.7'!$G$11:$G$134,'Page 6.5.11 - 6.5.14'!$F43,'Page 6.5.6 - 6.5.7'!$M$11:$M$134)</f>
        <v>-5020.1098673517799</v>
      </c>
      <c r="L43" s="50">
        <f t="shared" si="55"/>
        <v>-5020.1098673517799</v>
      </c>
      <c r="M43" s="50">
        <f>-SUMIF('Page 6.5.6 - 6.5.7'!$G$11:$G$134,'Page 6.5.11 - 6.5.14'!$F43,'Page 6.5.6 - 6.5.7'!$M$11:$M$134)</f>
        <v>-5020.1098673517799</v>
      </c>
      <c r="N43" s="50">
        <f t="shared" si="56"/>
        <v>-10040.21973470356</v>
      </c>
      <c r="O43" s="50">
        <f>-SUMIF('Page 6.5.6 - 6.5.7'!$G$11:$G$134,'Page 6.5.11 - 6.5.14'!$F43,'Page 6.5.6 - 6.5.7'!$M$11:$M$134)</f>
        <v>-5020.1098673517799</v>
      </c>
      <c r="P43" s="50">
        <f t="shared" si="57"/>
        <v>-15060.329602055339</v>
      </c>
      <c r="Q43" s="50">
        <f>-SUMIF('Page 6.5.6 - 6.5.7'!$G$11:$G$134,'Page 6.5.11 - 6.5.14'!$F43,'Page 6.5.6 - 6.5.7'!$M$11:$M$134)</f>
        <v>-5020.1098673517799</v>
      </c>
      <c r="R43" s="50">
        <f t="shared" si="58"/>
        <v>-20080.43946940712</v>
      </c>
      <c r="S43" s="50">
        <f>-SUMIF('Page 6.5.6 - 6.5.7'!$G$11:$G$134,'Page 6.5.11 - 6.5.14'!$F43,'Page 6.5.6 - 6.5.7'!$M$11:$M$134)</f>
        <v>-5020.1098673517799</v>
      </c>
      <c r="T43" s="50">
        <f t="shared" si="59"/>
        <v>-25100.549336758901</v>
      </c>
      <c r="U43" s="50">
        <f>-SUMIF('Page 6.5.6 - 6.5.7'!$G$11:$G$134,'Page 6.5.11 - 6.5.14'!$F43,'Page 6.5.6 - 6.5.7'!$M$11:$M$134)</f>
        <v>-5020.1098673517799</v>
      </c>
      <c r="V43" s="50">
        <f t="shared" si="60"/>
        <v>-30120.659204110681</v>
      </c>
      <c r="W43" s="50">
        <f>-SUMIF('Page 6.5.6 - 6.5.7'!$G$11:$G$134,'Page 6.5.11 - 6.5.14'!$F43,'Page 6.5.6 - 6.5.7'!$M$11:$M$134)</f>
        <v>-5020.1098673517799</v>
      </c>
      <c r="X43" s="50">
        <f t="shared" si="61"/>
        <v>-35140.769071462462</v>
      </c>
      <c r="Y43" s="50">
        <f>-SUMIF('Page 6.5.6 - 6.5.7'!$G$11:$G$134,'Page 6.5.11 - 6.5.14'!$F43,'Page 6.5.6 - 6.5.7'!$M$11:$M$134)</f>
        <v>-5020.1098673517799</v>
      </c>
      <c r="Z43" s="50">
        <f t="shared" si="62"/>
        <v>-40160.87893881424</v>
      </c>
      <c r="AA43" s="50">
        <f>-SUMIF('Page 6.5.6 - 6.5.7'!$G$11:$G$134,'Page 6.5.11 - 6.5.14'!$F43,'Page 6.5.6 - 6.5.7'!$M$11:$M$134)</f>
        <v>-5020.1098673517799</v>
      </c>
      <c r="AB43" s="50">
        <f t="shared" si="63"/>
        <v>-45180.988806166017</v>
      </c>
      <c r="AC43" s="50">
        <f>-SUMIF('Page 6.5.6 - 6.5.7'!$G$11:$G$134,'Page 6.5.11 - 6.5.14'!$F43,'Page 6.5.6 - 6.5.7'!$M$11:$M$134)</f>
        <v>-5020.1098673517799</v>
      </c>
      <c r="AD43" s="50">
        <f t="shared" si="64"/>
        <v>-50201.098673517794</v>
      </c>
      <c r="AE43" s="50">
        <f>-SUMIF('Page 6.5.6 - 6.5.7'!$G$11:$G$134,'Page 6.5.11 - 6.5.14'!$F43,'Page 6.5.6 - 6.5.7'!$M$11:$M$134)</f>
        <v>-5020.1098673517799</v>
      </c>
      <c r="AF43" s="50">
        <f t="shared" si="65"/>
        <v>-55221.208540869571</v>
      </c>
      <c r="AG43" s="50">
        <f>-SUMIF('Page 6.5.6 - 6.5.7'!$G$11:$G$134,'Page 6.5.11 - 6.5.14'!$F43,'Page 6.5.6 - 6.5.7'!$M$11:$M$134)</f>
        <v>-5020.1098673517799</v>
      </c>
      <c r="AH43" s="50">
        <f t="shared" si="66"/>
        <v>-60241.318408221348</v>
      </c>
      <c r="AJ43" s="101">
        <f t="shared" si="67"/>
        <v>-30120.659204110681</v>
      </c>
    </row>
    <row r="44" spans="1:36" s="50" customFormat="1" x14ac:dyDescent="0.2">
      <c r="A44" s="49" t="s">
        <v>160</v>
      </c>
      <c r="B44" s="49" t="str">
        <f t="shared" si="52"/>
        <v>CAGE</v>
      </c>
      <c r="C44" s="49" t="s">
        <v>14</v>
      </c>
      <c r="D44" s="49" t="s">
        <v>134</v>
      </c>
      <c r="E44" s="49" t="s">
        <v>161</v>
      </c>
      <c r="F44" s="49" t="str">
        <f t="shared" si="53"/>
        <v>DTRNP20CAGE</v>
      </c>
      <c r="G44" s="49" t="str">
        <f t="shared" si="54"/>
        <v>TRNP20CAGE</v>
      </c>
      <c r="H44" s="49" t="s">
        <v>54</v>
      </c>
      <c r="I44" s="49" t="str">
        <f t="shared" si="15"/>
        <v>108TPCAGE</v>
      </c>
      <c r="J44" s="50">
        <v>0</v>
      </c>
      <c r="K44" s="50">
        <f>-SUMIF('Page 6.5.6 - 6.5.7'!$G$11:$G$134,'Page 6.5.11 - 6.5.14'!$F44,'Page 6.5.6 - 6.5.7'!$M$11:$M$134)</f>
        <v>-218366.99494380233</v>
      </c>
      <c r="L44" s="50">
        <f t="shared" si="55"/>
        <v>-218366.99494380233</v>
      </c>
      <c r="M44" s="50">
        <f>-SUMIF('Page 6.5.6 - 6.5.7'!$G$11:$G$134,'Page 6.5.11 - 6.5.14'!$F44,'Page 6.5.6 - 6.5.7'!$M$11:$M$134)</f>
        <v>-218366.99494380233</v>
      </c>
      <c r="N44" s="50">
        <f t="shared" si="56"/>
        <v>-436733.98988760466</v>
      </c>
      <c r="O44" s="50">
        <f>-SUMIF('Page 6.5.6 - 6.5.7'!$G$11:$G$134,'Page 6.5.11 - 6.5.14'!$F44,'Page 6.5.6 - 6.5.7'!$M$11:$M$134)</f>
        <v>-218366.99494380233</v>
      </c>
      <c r="P44" s="50">
        <f t="shared" si="57"/>
        <v>-655100.98483140697</v>
      </c>
      <c r="Q44" s="50">
        <f>-SUMIF('Page 6.5.6 - 6.5.7'!$G$11:$G$134,'Page 6.5.11 - 6.5.14'!$F44,'Page 6.5.6 - 6.5.7'!$M$11:$M$134)</f>
        <v>-218366.99494380233</v>
      </c>
      <c r="R44" s="50">
        <f t="shared" si="58"/>
        <v>-873467.97977520933</v>
      </c>
      <c r="S44" s="50">
        <f>-SUMIF('Page 6.5.6 - 6.5.7'!$G$11:$G$134,'Page 6.5.11 - 6.5.14'!$F44,'Page 6.5.6 - 6.5.7'!$M$11:$M$134)</f>
        <v>-218366.99494380233</v>
      </c>
      <c r="T44" s="50">
        <f t="shared" si="59"/>
        <v>-1091834.9747190117</v>
      </c>
      <c r="U44" s="50">
        <f>-SUMIF('Page 6.5.6 - 6.5.7'!$G$11:$G$134,'Page 6.5.11 - 6.5.14'!$F44,'Page 6.5.6 - 6.5.7'!$M$11:$M$134)</f>
        <v>-218366.99494380233</v>
      </c>
      <c r="V44" s="50">
        <f t="shared" si="60"/>
        <v>-1310201.9696628139</v>
      </c>
      <c r="W44" s="50">
        <f>-SUMIF('Page 6.5.6 - 6.5.7'!$G$11:$G$134,'Page 6.5.11 - 6.5.14'!$F44,'Page 6.5.6 - 6.5.7'!$M$11:$M$134)</f>
        <v>-218366.99494380233</v>
      </c>
      <c r="X44" s="50">
        <f t="shared" si="61"/>
        <v>-1528568.9646066162</v>
      </c>
      <c r="Y44" s="50">
        <f>-SUMIF('Page 6.5.6 - 6.5.7'!$G$11:$G$134,'Page 6.5.11 - 6.5.14'!$F44,'Page 6.5.6 - 6.5.7'!$M$11:$M$134)</f>
        <v>-218366.99494380233</v>
      </c>
      <c r="Z44" s="50">
        <f t="shared" si="62"/>
        <v>-1746935.9595504184</v>
      </c>
      <c r="AA44" s="50">
        <f>-SUMIF('Page 6.5.6 - 6.5.7'!$G$11:$G$134,'Page 6.5.11 - 6.5.14'!$F44,'Page 6.5.6 - 6.5.7'!$M$11:$M$134)</f>
        <v>-218366.99494380233</v>
      </c>
      <c r="AB44" s="50">
        <f t="shared" si="63"/>
        <v>-1965302.9544942207</v>
      </c>
      <c r="AC44" s="50">
        <f>-SUMIF('Page 6.5.6 - 6.5.7'!$G$11:$G$134,'Page 6.5.11 - 6.5.14'!$F44,'Page 6.5.6 - 6.5.7'!$M$11:$M$134)</f>
        <v>-218366.99494380233</v>
      </c>
      <c r="AD44" s="50">
        <f t="shared" si="64"/>
        <v>-2183669.9494380229</v>
      </c>
      <c r="AE44" s="50">
        <f>-SUMIF('Page 6.5.6 - 6.5.7'!$G$11:$G$134,'Page 6.5.11 - 6.5.14'!$F44,'Page 6.5.6 - 6.5.7'!$M$11:$M$134)</f>
        <v>-218366.99494380233</v>
      </c>
      <c r="AF44" s="50">
        <f t="shared" si="65"/>
        <v>-2402036.9443818252</v>
      </c>
      <c r="AG44" s="50">
        <f>-SUMIF('Page 6.5.6 - 6.5.7'!$G$11:$G$134,'Page 6.5.11 - 6.5.14'!$F44,'Page 6.5.6 - 6.5.7'!$M$11:$M$134)</f>
        <v>-218366.99494380233</v>
      </c>
      <c r="AH44" s="50">
        <f t="shared" si="66"/>
        <v>-2620403.9393256274</v>
      </c>
      <c r="AJ44" s="101">
        <f t="shared" si="67"/>
        <v>-1310201.9696628137</v>
      </c>
    </row>
    <row r="45" spans="1:36" s="50" customFormat="1" x14ac:dyDescent="0.2">
      <c r="A45" s="49" t="s">
        <v>162</v>
      </c>
      <c r="B45" s="49" t="str">
        <f t="shared" si="52"/>
        <v>CAGW</v>
      </c>
      <c r="C45" s="49" t="s">
        <v>15</v>
      </c>
      <c r="D45" s="49" t="s">
        <v>134</v>
      </c>
      <c r="E45" s="49" t="s">
        <v>161</v>
      </c>
      <c r="F45" s="49" t="str">
        <f t="shared" si="53"/>
        <v>DTRNP20CAGW</v>
      </c>
      <c r="G45" s="49" t="str">
        <f t="shared" si="54"/>
        <v>TRNP20CAGW</v>
      </c>
      <c r="H45" s="49" t="s">
        <v>54</v>
      </c>
      <c r="I45" s="49" t="str">
        <f t="shared" si="15"/>
        <v>108TPCAGW</v>
      </c>
      <c r="J45" s="50">
        <v>0</v>
      </c>
      <c r="K45" s="50">
        <f>-SUMIF('Page 6.5.6 - 6.5.7'!$G$11:$G$134,'Page 6.5.11 - 6.5.14'!$F45,'Page 6.5.6 - 6.5.7'!$M$11:$M$134)</f>
        <v>-93697.252711150257</v>
      </c>
      <c r="L45" s="50">
        <f t="shared" si="55"/>
        <v>-93697.252711150257</v>
      </c>
      <c r="M45" s="50">
        <f>-SUMIF('Page 6.5.6 - 6.5.7'!$G$11:$G$134,'Page 6.5.11 - 6.5.14'!$F45,'Page 6.5.6 - 6.5.7'!$M$11:$M$134)</f>
        <v>-93697.252711150257</v>
      </c>
      <c r="N45" s="50">
        <f t="shared" si="56"/>
        <v>-187394.50542230051</v>
      </c>
      <c r="O45" s="50">
        <f>-SUMIF('Page 6.5.6 - 6.5.7'!$G$11:$G$134,'Page 6.5.11 - 6.5.14'!$F45,'Page 6.5.6 - 6.5.7'!$M$11:$M$134)</f>
        <v>-93697.252711150257</v>
      </c>
      <c r="P45" s="50">
        <f t="shared" si="57"/>
        <v>-281091.75813345076</v>
      </c>
      <c r="Q45" s="50">
        <f>-SUMIF('Page 6.5.6 - 6.5.7'!$G$11:$G$134,'Page 6.5.11 - 6.5.14'!$F45,'Page 6.5.6 - 6.5.7'!$M$11:$M$134)</f>
        <v>-93697.252711150257</v>
      </c>
      <c r="R45" s="50">
        <f t="shared" si="58"/>
        <v>-374789.01084460103</v>
      </c>
      <c r="S45" s="50">
        <f>-SUMIF('Page 6.5.6 - 6.5.7'!$G$11:$G$134,'Page 6.5.11 - 6.5.14'!$F45,'Page 6.5.6 - 6.5.7'!$M$11:$M$134)</f>
        <v>-93697.252711150257</v>
      </c>
      <c r="T45" s="50">
        <f t="shared" si="59"/>
        <v>-468486.2635557513</v>
      </c>
      <c r="U45" s="50">
        <f>-SUMIF('Page 6.5.6 - 6.5.7'!$G$11:$G$134,'Page 6.5.11 - 6.5.14'!$F45,'Page 6.5.6 - 6.5.7'!$M$11:$M$134)</f>
        <v>-93697.252711150257</v>
      </c>
      <c r="V45" s="50">
        <f t="shared" si="60"/>
        <v>-562183.51626690151</v>
      </c>
      <c r="W45" s="50">
        <f>-SUMIF('Page 6.5.6 - 6.5.7'!$G$11:$G$134,'Page 6.5.11 - 6.5.14'!$F45,'Page 6.5.6 - 6.5.7'!$M$11:$M$134)</f>
        <v>-93697.252711150257</v>
      </c>
      <c r="X45" s="50">
        <f t="shared" si="61"/>
        <v>-655880.76897805172</v>
      </c>
      <c r="Y45" s="50">
        <f>-SUMIF('Page 6.5.6 - 6.5.7'!$G$11:$G$134,'Page 6.5.11 - 6.5.14'!$F45,'Page 6.5.6 - 6.5.7'!$M$11:$M$134)</f>
        <v>-93697.252711150257</v>
      </c>
      <c r="Z45" s="50">
        <f t="shared" si="62"/>
        <v>-749578.02168920194</v>
      </c>
      <c r="AA45" s="50">
        <f>-SUMIF('Page 6.5.6 - 6.5.7'!$G$11:$G$134,'Page 6.5.11 - 6.5.14'!$F45,'Page 6.5.6 - 6.5.7'!$M$11:$M$134)</f>
        <v>-93697.252711150257</v>
      </c>
      <c r="AB45" s="50">
        <f t="shared" si="63"/>
        <v>-843275.27440035215</v>
      </c>
      <c r="AC45" s="50">
        <f>-SUMIF('Page 6.5.6 - 6.5.7'!$G$11:$G$134,'Page 6.5.11 - 6.5.14'!$F45,'Page 6.5.6 - 6.5.7'!$M$11:$M$134)</f>
        <v>-93697.252711150257</v>
      </c>
      <c r="AD45" s="50">
        <f t="shared" si="64"/>
        <v>-936972.52711150236</v>
      </c>
      <c r="AE45" s="50">
        <f>-SUMIF('Page 6.5.6 - 6.5.7'!$G$11:$G$134,'Page 6.5.11 - 6.5.14'!$F45,'Page 6.5.6 - 6.5.7'!$M$11:$M$134)</f>
        <v>-93697.252711150257</v>
      </c>
      <c r="AF45" s="50">
        <f t="shared" si="65"/>
        <v>-1030669.7798226526</v>
      </c>
      <c r="AG45" s="50">
        <f>-SUMIF('Page 6.5.6 - 6.5.7'!$G$11:$G$134,'Page 6.5.11 - 6.5.14'!$F45,'Page 6.5.6 - 6.5.7'!$M$11:$M$134)</f>
        <v>-93697.252711150257</v>
      </c>
      <c r="AH45" s="50">
        <f t="shared" si="66"/>
        <v>-1124367.0325338028</v>
      </c>
      <c r="AJ45" s="101">
        <f t="shared" si="67"/>
        <v>-562183.5162669014</v>
      </c>
    </row>
    <row r="46" spans="1:36" s="50" customFormat="1" x14ac:dyDescent="0.2">
      <c r="A46" t="s">
        <v>163</v>
      </c>
      <c r="B46"/>
      <c r="C46" s="49"/>
      <c r="D46" s="49"/>
      <c r="E46" s="49"/>
      <c r="F46" s="49"/>
      <c r="G46" s="49"/>
      <c r="H46" s="49"/>
      <c r="I46" s="49" t="str">
        <f t="shared" si="15"/>
        <v/>
      </c>
      <c r="J46" s="103">
        <f t="shared" ref="J46:AH46" si="68">SUBTOTAL(9,J38:J45)</f>
        <v>0</v>
      </c>
      <c r="K46" s="103">
        <f t="shared" si="68"/>
        <v>-944612.93641658279</v>
      </c>
      <c r="L46" s="103">
        <f t="shared" si="68"/>
        <v>-944612.93641658279</v>
      </c>
      <c r="M46" s="103">
        <f t="shared" si="68"/>
        <v>-944612.93641658279</v>
      </c>
      <c r="N46" s="103">
        <f t="shared" si="68"/>
        <v>-1889225.8728331656</v>
      </c>
      <c r="O46" s="103">
        <f t="shared" si="68"/>
        <v>-944612.93641658279</v>
      </c>
      <c r="P46" s="103">
        <f t="shared" si="68"/>
        <v>-2833838.8092497475</v>
      </c>
      <c r="Q46" s="103">
        <f t="shared" si="68"/>
        <v>-944612.93641658279</v>
      </c>
      <c r="R46" s="103">
        <f t="shared" si="68"/>
        <v>-3778451.7456663311</v>
      </c>
      <c r="S46" s="103">
        <f t="shared" si="68"/>
        <v>-944612.93641658279</v>
      </c>
      <c r="T46" s="103">
        <f t="shared" si="68"/>
        <v>-4723064.6820829138</v>
      </c>
      <c r="U46" s="103">
        <f t="shared" si="68"/>
        <v>-944612.93641658279</v>
      </c>
      <c r="V46" s="103">
        <f t="shared" si="68"/>
        <v>-5667677.6184994951</v>
      </c>
      <c r="W46" s="103">
        <f t="shared" si="68"/>
        <v>-944612.93641658279</v>
      </c>
      <c r="X46" s="103">
        <f t="shared" si="68"/>
        <v>-6612290.5549160782</v>
      </c>
      <c r="Y46" s="103">
        <f t="shared" si="68"/>
        <v>-944612.93641658279</v>
      </c>
      <c r="Z46" s="103">
        <f t="shared" si="68"/>
        <v>-7556903.4913326604</v>
      </c>
      <c r="AA46" s="103">
        <f t="shared" si="68"/>
        <v>-944612.93641658279</v>
      </c>
      <c r="AB46" s="103">
        <f t="shared" si="68"/>
        <v>-8501516.4277492426</v>
      </c>
      <c r="AC46" s="103">
        <f t="shared" si="68"/>
        <v>-944612.93641658279</v>
      </c>
      <c r="AD46" s="103">
        <f t="shared" si="68"/>
        <v>-9446129.3641658258</v>
      </c>
      <c r="AE46" s="103">
        <f t="shared" si="68"/>
        <v>-944612.93641658279</v>
      </c>
      <c r="AF46" s="103">
        <f t="shared" si="68"/>
        <v>-10390742.300582409</v>
      </c>
      <c r="AG46" s="103">
        <f t="shared" si="68"/>
        <v>-944612.93641658279</v>
      </c>
      <c r="AH46" s="103">
        <f t="shared" si="68"/>
        <v>-11335355.23699899</v>
      </c>
      <c r="AJ46" s="104">
        <f t="shared" ref="AJ46" si="69">SUBTOTAL(9,AJ38:AJ45)</f>
        <v>-5667677.6184994951</v>
      </c>
    </row>
    <row r="47" spans="1:36" s="50" customFormat="1" x14ac:dyDescent="0.2">
      <c r="A47"/>
      <c r="B47"/>
      <c r="C47" s="49"/>
      <c r="D47" s="49"/>
      <c r="E47" s="49"/>
      <c r="F47" s="49"/>
      <c r="G47" s="49"/>
      <c r="H47" s="49"/>
      <c r="I47" s="49" t="str">
        <f t="shared" si="15"/>
        <v/>
      </c>
      <c r="AJ47" s="101"/>
    </row>
    <row r="48" spans="1:36" s="50" customFormat="1" x14ac:dyDescent="0.2">
      <c r="A48" s="93" t="s">
        <v>164</v>
      </c>
      <c r="B48"/>
      <c r="C48" s="49"/>
      <c r="D48" s="49"/>
      <c r="E48" s="49"/>
      <c r="F48" s="49"/>
      <c r="G48" s="49"/>
      <c r="H48" s="49"/>
      <c r="I48" s="49" t="str">
        <f t="shared" si="15"/>
        <v/>
      </c>
      <c r="AJ48" s="101"/>
    </row>
    <row r="49" spans="1:38" s="50" customFormat="1" x14ac:dyDescent="0.2">
      <c r="A49" t="s">
        <v>165</v>
      </c>
      <c r="B49" t="s">
        <v>27</v>
      </c>
      <c r="C49" s="49" t="s">
        <v>27</v>
      </c>
      <c r="D49" s="49" t="s">
        <v>134</v>
      </c>
      <c r="E49" s="49" t="s">
        <v>166</v>
      </c>
      <c r="F49" s="49" t="str">
        <f t="shared" ref="F49:F55" si="70">D49&amp;E49&amp;C49</f>
        <v>DDSTPCA</v>
      </c>
      <c r="G49" s="49" t="str">
        <f t="shared" ref="G49:G55" si="71">E49&amp;C49</f>
        <v>DSTPCA</v>
      </c>
      <c r="H49" s="49">
        <v>108364</v>
      </c>
      <c r="I49" s="49" t="str">
        <f t="shared" si="15"/>
        <v>108364CA</v>
      </c>
      <c r="J49" s="50">
        <v>0</v>
      </c>
      <c r="K49" s="50">
        <f>-SUMIF('Page 6.5.6 - 6.5.7'!$G$11:$G$134,'Page 6.5.11 - 6.5.14'!$F49,'Page 6.5.6 - 6.5.7'!$M$11:$M$134)</f>
        <v>-42205.171102323337</v>
      </c>
      <c r="L49" s="50">
        <f t="shared" ref="L49:L55" si="72">J49+K49</f>
        <v>-42205.171102323337</v>
      </c>
      <c r="M49" s="50">
        <f>-SUMIF('Page 6.5.6 - 6.5.7'!$G$11:$G$134,'Page 6.5.11 - 6.5.14'!$F49,'Page 6.5.6 - 6.5.7'!$M$11:$M$134)</f>
        <v>-42205.171102323337</v>
      </c>
      <c r="N49" s="50">
        <f t="shared" ref="N49:N55" si="73">L49+M49</f>
        <v>-84410.342204646673</v>
      </c>
      <c r="O49" s="50">
        <f>-SUMIF('Page 6.5.6 - 6.5.7'!$G$11:$G$134,'Page 6.5.11 - 6.5.14'!$F49,'Page 6.5.6 - 6.5.7'!$M$11:$M$134)</f>
        <v>-42205.171102323337</v>
      </c>
      <c r="P49" s="50">
        <f t="shared" ref="P49:P55" si="74">N49+O49</f>
        <v>-126615.51330697001</v>
      </c>
      <c r="Q49" s="50">
        <f>-SUMIF('Page 6.5.6 - 6.5.7'!$G$11:$G$134,'Page 6.5.11 - 6.5.14'!$F49,'Page 6.5.6 - 6.5.7'!$M$11:$M$134)</f>
        <v>-42205.171102323337</v>
      </c>
      <c r="R49" s="50">
        <f t="shared" ref="R49:R55" si="75">P49+Q49</f>
        <v>-168820.68440929335</v>
      </c>
      <c r="S49" s="50">
        <f>-SUMIF('Page 6.5.6 - 6.5.7'!$G$11:$G$134,'Page 6.5.11 - 6.5.14'!$F49,'Page 6.5.6 - 6.5.7'!$M$11:$M$134)</f>
        <v>-42205.171102323337</v>
      </c>
      <c r="T49" s="50">
        <f t="shared" ref="T49:T55" si="76">R49+S49</f>
        <v>-211025.85551161668</v>
      </c>
      <c r="U49" s="50">
        <f>-SUMIF('Page 6.5.6 - 6.5.7'!$G$11:$G$134,'Page 6.5.11 - 6.5.14'!$F49,'Page 6.5.6 - 6.5.7'!$M$11:$M$134)</f>
        <v>-42205.171102323337</v>
      </c>
      <c r="V49" s="50">
        <f t="shared" ref="V49:V55" si="77">T49+U49</f>
        <v>-253231.02661394002</v>
      </c>
      <c r="W49" s="50">
        <f>-SUMIF('Page 6.5.6 - 6.5.7'!$G$11:$G$134,'Page 6.5.11 - 6.5.14'!$F49,'Page 6.5.6 - 6.5.7'!$M$11:$M$134)</f>
        <v>-42205.171102323337</v>
      </c>
      <c r="X49" s="50">
        <f t="shared" ref="X49:X55" si="78">V49+W49</f>
        <v>-295436.19771626336</v>
      </c>
      <c r="Y49" s="50">
        <f>-SUMIF('Page 6.5.6 - 6.5.7'!$G$11:$G$134,'Page 6.5.11 - 6.5.14'!$F49,'Page 6.5.6 - 6.5.7'!$M$11:$M$134)</f>
        <v>-42205.171102323337</v>
      </c>
      <c r="Z49" s="50">
        <f t="shared" ref="Z49:Z55" si="79">X49+Y49</f>
        <v>-337641.36881858669</v>
      </c>
      <c r="AA49" s="50">
        <f>-SUMIF('Page 6.5.6 - 6.5.7'!$G$11:$G$134,'Page 6.5.11 - 6.5.14'!$F49,'Page 6.5.6 - 6.5.7'!$M$11:$M$134)</f>
        <v>-42205.171102323337</v>
      </c>
      <c r="AB49" s="50">
        <f t="shared" ref="AB49:AB55" si="80">Z49+AA49</f>
        <v>-379846.53992091003</v>
      </c>
      <c r="AC49" s="50">
        <f>-SUMIF('Page 6.5.6 - 6.5.7'!$G$11:$G$134,'Page 6.5.11 - 6.5.14'!$F49,'Page 6.5.6 - 6.5.7'!$M$11:$M$134)</f>
        <v>-42205.171102323337</v>
      </c>
      <c r="AD49" s="50">
        <f t="shared" ref="AD49:AD55" si="81">AB49+AC49</f>
        <v>-422051.71102323337</v>
      </c>
      <c r="AE49" s="50">
        <f>-SUMIF('Page 6.5.6 - 6.5.7'!$G$11:$G$134,'Page 6.5.11 - 6.5.14'!$F49,'Page 6.5.6 - 6.5.7'!$M$11:$M$134)</f>
        <v>-42205.171102323337</v>
      </c>
      <c r="AF49" s="50">
        <f t="shared" ref="AF49:AF55" si="82">AD49+AE49</f>
        <v>-464256.8821255567</v>
      </c>
      <c r="AG49" s="50">
        <f>-SUMIF('Page 6.5.6 - 6.5.7'!$G$11:$G$134,'Page 6.5.11 - 6.5.14'!$F49,'Page 6.5.6 - 6.5.7'!$M$11:$M$134)</f>
        <v>-42205.171102323337</v>
      </c>
      <c r="AH49" s="50">
        <f t="shared" ref="AH49:AH55" si="83">AF49+AG49</f>
        <v>-506462.05322788004</v>
      </c>
      <c r="AJ49" s="101">
        <f t="shared" ref="AJ49:AJ55" si="84">(((J49+AH49)+(SUM(L49,N49,P49,R49,T49,V49,X49,Z49,AB49,AD49,AF49)*2))/24)</f>
        <v>-253231.02661393999</v>
      </c>
      <c r="AL49" s="50" t="s">
        <v>269</v>
      </c>
    </row>
    <row r="50" spans="1:38" s="50" customFormat="1" x14ac:dyDescent="0.2">
      <c r="A50" t="s">
        <v>167</v>
      </c>
      <c r="B50" t="s">
        <v>29</v>
      </c>
      <c r="C50" s="49" t="s">
        <v>29</v>
      </c>
      <c r="D50" s="49" t="s">
        <v>134</v>
      </c>
      <c r="E50" s="49" t="s">
        <v>166</v>
      </c>
      <c r="F50" s="49" t="str">
        <f t="shared" si="70"/>
        <v>DDSTPOR</v>
      </c>
      <c r="G50" s="49" t="str">
        <f t="shared" si="71"/>
        <v>DSTPOR</v>
      </c>
      <c r="H50" s="49">
        <v>108364</v>
      </c>
      <c r="I50" s="49" t="str">
        <f t="shared" si="15"/>
        <v>108364OR</v>
      </c>
      <c r="J50" s="50">
        <v>0</v>
      </c>
      <c r="K50" s="50">
        <f>-SUMIF('Page 6.5.6 - 6.5.7'!$G$11:$G$134,'Page 6.5.11 - 6.5.14'!$F50,'Page 6.5.6 - 6.5.7'!$M$11:$M$134)</f>
        <v>-227784.39584687352</v>
      </c>
      <c r="L50" s="50">
        <f t="shared" si="72"/>
        <v>-227784.39584687352</v>
      </c>
      <c r="M50" s="50">
        <f>-SUMIF('Page 6.5.6 - 6.5.7'!$G$11:$G$134,'Page 6.5.11 - 6.5.14'!$F50,'Page 6.5.6 - 6.5.7'!$M$11:$M$134)</f>
        <v>-227784.39584687352</v>
      </c>
      <c r="N50" s="50">
        <f t="shared" si="73"/>
        <v>-455568.79169374704</v>
      </c>
      <c r="O50" s="50">
        <f>-SUMIF('Page 6.5.6 - 6.5.7'!$G$11:$G$134,'Page 6.5.11 - 6.5.14'!$F50,'Page 6.5.6 - 6.5.7'!$M$11:$M$134)</f>
        <v>-227784.39584687352</v>
      </c>
      <c r="P50" s="50">
        <f t="shared" si="74"/>
        <v>-683353.18754062057</v>
      </c>
      <c r="Q50" s="50">
        <f>-SUMIF('Page 6.5.6 - 6.5.7'!$G$11:$G$134,'Page 6.5.11 - 6.5.14'!$F50,'Page 6.5.6 - 6.5.7'!$M$11:$M$134)</f>
        <v>-227784.39584687352</v>
      </c>
      <c r="R50" s="50">
        <f t="shared" si="75"/>
        <v>-911137.58338749409</v>
      </c>
      <c r="S50" s="50">
        <f>-SUMIF('Page 6.5.6 - 6.5.7'!$G$11:$G$134,'Page 6.5.11 - 6.5.14'!$F50,'Page 6.5.6 - 6.5.7'!$M$11:$M$134)</f>
        <v>-227784.39584687352</v>
      </c>
      <c r="T50" s="50">
        <f t="shared" si="76"/>
        <v>-1138921.9792343676</v>
      </c>
      <c r="U50" s="50">
        <f>-SUMIF('Page 6.5.6 - 6.5.7'!$G$11:$G$134,'Page 6.5.11 - 6.5.14'!$F50,'Page 6.5.6 - 6.5.7'!$M$11:$M$134)</f>
        <v>-227784.39584687352</v>
      </c>
      <c r="V50" s="50">
        <f t="shared" si="77"/>
        <v>-1366706.3750812411</v>
      </c>
      <c r="W50" s="50">
        <f>-SUMIF('Page 6.5.6 - 6.5.7'!$G$11:$G$134,'Page 6.5.11 - 6.5.14'!$F50,'Page 6.5.6 - 6.5.7'!$M$11:$M$134)</f>
        <v>-227784.39584687352</v>
      </c>
      <c r="X50" s="50">
        <f t="shared" si="78"/>
        <v>-1594490.7709281147</v>
      </c>
      <c r="Y50" s="50">
        <f>-SUMIF('Page 6.5.6 - 6.5.7'!$G$11:$G$134,'Page 6.5.11 - 6.5.14'!$F50,'Page 6.5.6 - 6.5.7'!$M$11:$M$134)</f>
        <v>-227784.39584687352</v>
      </c>
      <c r="Z50" s="50">
        <f t="shared" si="79"/>
        <v>-1822275.1667749882</v>
      </c>
      <c r="AA50" s="50">
        <f>-SUMIF('Page 6.5.6 - 6.5.7'!$G$11:$G$134,'Page 6.5.11 - 6.5.14'!$F50,'Page 6.5.6 - 6.5.7'!$M$11:$M$134)</f>
        <v>-227784.39584687352</v>
      </c>
      <c r="AB50" s="50">
        <f t="shared" si="80"/>
        <v>-2050059.5626218617</v>
      </c>
      <c r="AC50" s="50">
        <f>-SUMIF('Page 6.5.6 - 6.5.7'!$G$11:$G$134,'Page 6.5.11 - 6.5.14'!$F50,'Page 6.5.6 - 6.5.7'!$M$11:$M$134)</f>
        <v>-227784.39584687352</v>
      </c>
      <c r="AD50" s="50">
        <f t="shared" si="81"/>
        <v>-2277843.9584687352</v>
      </c>
      <c r="AE50" s="50">
        <f>-SUMIF('Page 6.5.6 - 6.5.7'!$G$11:$G$134,'Page 6.5.11 - 6.5.14'!$F50,'Page 6.5.6 - 6.5.7'!$M$11:$M$134)</f>
        <v>-227784.39584687352</v>
      </c>
      <c r="AF50" s="50">
        <f t="shared" si="82"/>
        <v>-2505628.3543156087</v>
      </c>
      <c r="AG50" s="50">
        <f>-SUMIF('Page 6.5.6 - 6.5.7'!$G$11:$G$134,'Page 6.5.11 - 6.5.14'!$F50,'Page 6.5.6 - 6.5.7'!$M$11:$M$134)</f>
        <v>-227784.39584687352</v>
      </c>
      <c r="AH50" s="50">
        <f t="shared" si="83"/>
        <v>-2733412.7501624823</v>
      </c>
      <c r="AJ50" s="101">
        <f t="shared" si="84"/>
        <v>-1366706.3750812411</v>
      </c>
      <c r="AL50" s="50" t="s">
        <v>269</v>
      </c>
    </row>
    <row r="51" spans="1:38" s="50" customFormat="1" x14ac:dyDescent="0.2">
      <c r="A51" t="s">
        <v>168</v>
      </c>
      <c r="B51" t="s">
        <v>31</v>
      </c>
      <c r="C51" s="49" t="s">
        <v>31</v>
      </c>
      <c r="D51" s="49" t="s">
        <v>134</v>
      </c>
      <c r="E51" s="49" t="s">
        <v>166</v>
      </c>
      <c r="F51" s="49" t="str">
        <f t="shared" si="70"/>
        <v>DDSTPWA</v>
      </c>
      <c r="G51" s="49" t="str">
        <f t="shared" si="71"/>
        <v>DSTPWA</v>
      </c>
      <c r="H51" s="49">
        <v>108364</v>
      </c>
      <c r="I51" s="49" t="str">
        <f t="shared" si="15"/>
        <v>108364WA</v>
      </c>
      <c r="J51" s="50">
        <v>0</v>
      </c>
      <c r="K51" s="50">
        <f>-SUMIF('Page 6.5.6 - 6.5.7'!$G$11:$G$134,'Page 6.5.11 - 6.5.14'!$F51,'Page 6.5.6 - 6.5.7'!$M$11:$M$134)</f>
        <v>-11632.036189532839</v>
      </c>
      <c r="L51" s="50">
        <f t="shared" si="72"/>
        <v>-11632.036189532839</v>
      </c>
      <c r="M51" s="50">
        <f>-SUMIF('Page 6.5.6 - 6.5.7'!$G$11:$G$134,'Page 6.5.11 - 6.5.14'!$F51,'Page 6.5.6 - 6.5.7'!$M$11:$M$134)</f>
        <v>-11632.036189532839</v>
      </c>
      <c r="N51" s="50">
        <f t="shared" si="73"/>
        <v>-23264.072379065678</v>
      </c>
      <c r="O51" s="50">
        <f>-SUMIF('Page 6.5.6 - 6.5.7'!$G$11:$G$134,'Page 6.5.11 - 6.5.14'!$F51,'Page 6.5.6 - 6.5.7'!$M$11:$M$134)</f>
        <v>-11632.036189532839</v>
      </c>
      <c r="P51" s="50">
        <f t="shared" si="74"/>
        <v>-34896.108568598516</v>
      </c>
      <c r="Q51" s="50">
        <f>-SUMIF('Page 6.5.6 - 6.5.7'!$G$11:$G$134,'Page 6.5.11 - 6.5.14'!$F51,'Page 6.5.6 - 6.5.7'!$M$11:$M$134)</f>
        <v>-11632.036189532839</v>
      </c>
      <c r="R51" s="50">
        <f t="shared" si="75"/>
        <v>-46528.144758131355</v>
      </c>
      <c r="S51" s="50">
        <f>-SUMIF('Page 6.5.6 - 6.5.7'!$G$11:$G$134,'Page 6.5.11 - 6.5.14'!$F51,'Page 6.5.6 - 6.5.7'!$M$11:$M$134)</f>
        <v>-11632.036189532839</v>
      </c>
      <c r="T51" s="50">
        <f t="shared" si="76"/>
        <v>-58160.180947664194</v>
      </c>
      <c r="U51" s="50">
        <f>-SUMIF('Page 6.5.6 - 6.5.7'!$G$11:$G$134,'Page 6.5.11 - 6.5.14'!$F51,'Page 6.5.6 - 6.5.7'!$M$11:$M$134)</f>
        <v>-11632.036189532839</v>
      </c>
      <c r="V51" s="50">
        <f t="shared" si="77"/>
        <v>-69792.217137197033</v>
      </c>
      <c r="W51" s="50">
        <f>-SUMIF('Page 6.5.6 - 6.5.7'!$G$11:$G$134,'Page 6.5.11 - 6.5.14'!$F51,'Page 6.5.6 - 6.5.7'!$M$11:$M$134)</f>
        <v>-11632.036189532839</v>
      </c>
      <c r="X51" s="50">
        <f t="shared" si="78"/>
        <v>-81424.253326729871</v>
      </c>
      <c r="Y51" s="50">
        <f>-SUMIF('Page 6.5.6 - 6.5.7'!$G$11:$G$134,'Page 6.5.11 - 6.5.14'!$F51,'Page 6.5.6 - 6.5.7'!$M$11:$M$134)</f>
        <v>-11632.036189532839</v>
      </c>
      <c r="Z51" s="50">
        <f t="shared" si="79"/>
        <v>-93056.28951626271</v>
      </c>
      <c r="AA51" s="50">
        <f>-SUMIF('Page 6.5.6 - 6.5.7'!$G$11:$G$134,'Page 6.5.11 - 6.5.14'!$F51,'Page 6.5.6 - 6.5.7'!$M$11:$M$134)</f>
        <v>-11632.036189532839</v>
      </c>
      <c r="AB51" s="50">
        <f t="shared" si="80"/>
        <v>-104688.32570579555</v>
      </c>
      <c r="AC51" s="50">
        <f>-SUMIF('Page 6.5.6 - 6.5.7'!$G$11:$G$134,'Page 6.5.11 - 6.5.14'!$F51,'Page 6.5.6 - 6.5.7'!$M$11:$M$134)</f>
        <v>-11632.036189532839</v>
      </c>
      <c r="AD51" s="50">
        <f t="shared" si="81"/>
        <v>-116320.36189532839</v>
      </c>
      <c r="AE51" s="50">
        <f>-SUMIF('Page 6.5.6 - 6.5.7'!$G$11:$G$134,'Page 6.5.11 - 6.5.14'!$F51,'Page 6.5.6 - 6.5.7'!$M$11:$M$134)</f>
        <v>-11632.036189532839</v>
      </c>
      <c r="AF51" s="50">
        <f t="shared" si="82"/>
        <v>-127952.39808486123</v>
      </c>
      <c r="AG51" s="50">
        <f>-SUMIF('Page 6.5.6 - 6.5.7'!$G$11:$G$134,'Page 6.5.11 - 6.5.14'!$F51,'Page 6.5.6 - 6.5.7'!$M$11:$M$134)</f>
        <v>-11632.036189532839</v>
      </c>
      <c r="AH51" s="50">
        <f t="shared" si="83"/>
        <v>-139584.43427439407</v>
      </c>
      <c r="AJ51" s="101">
        <f t="shared" si="84"/>
        <v>-69792.217137197033</v>
      </c>
      <c r="AL51" s="50" t="s">
        <v>269</v>
      </c>
    </row>
    <row r="52" spans="1:38" s="50" customFormat="1" x14ac:dyDescent="0.2">
      <c r="A52" t="s">
        <v>169</v>
      </c>
      <c r="B52" t="s">
        <v>32</v>
      </c>
      <c r="C52" s="49" t="s">
        <v>32</v>
      </c>
      <c r="D52" s="49" t="s">
        <v>134</v>
      </c>
      <c r="E52" s="49" t="s">
        <v>166</v>
      </c>
      <c r="F52" s="49" t="str">
        <f t="shared" si="70"/>
        <v>DDSTPWYP</v>
      </c>
      <c r="G52" s="49" t="str">
        <f t="shared" si="71"/>
        <v>DSTPWYP</v>
      </c>
      <c r="H52" s="49">
        <v>108364</v>
      </c>
      <c r="I52" s="49" t="str">
        <f t="shared" si="15"/>
        <v>108364WYP</v>
      </c>
      <c r="J52" s="50">
        <v>0</v>
      </c>
      <c r="K52" s="50">
        <f>-SUMIF('Page 6.5.6 - 6.5.7'!$G$11:$G$134,'Page 6.5.11 - 6.5.14'!$F52,'Page 6.5.6 - 6.5.7'!$M$11:$M$134)</f>
        <v>63068.437660974138</v>
      </c>
      <c r="L52" s="50">
        <f t="shared" si="72"/>
        <v>63068.437660974138</v>
      </c>
      <c r="M52" s="50">
        <f>-SUMIF('Page 6.5.6 - 6.5.7'!$G$11:$G$134,'Page 6.5.11 - 6.5.14'!$F52,'Page 6.5.6 - 6.5.7'!$M$11:$M$134)</f>
        <v>63068.437660974138</v>
      </c>
      <c r="N52" s="50">
        <f t="shared" si="73"/>
        <v>126136.87532194828</v>
      </c>
      <c r="O52" s="50">
        <f>-SUMIF('Page 6.5.6 - 6.5.7'!$G$11:$G$134,'Page 6.5.11 - 6.5.14'!$F52,'Page 6.5.6 - 6.5.7'!$M$11:$M$134)</f>
        <v>63068.437660974138</v>
      </c>
      <c r="P52" s="50">
        <f t="shared" si="74"/>
        <v>189205.31298292242</v>
      </c>
      <c r="Q52" s="50">
        <f>-SUMIF('Page 6.5.6 - 6.5.7'!$G$11:$G$134,'Page 6.5.11 - 6.5.14'!$F52,'Page 6.5.6 - 6.5.7'!$M$11:$M$134)</f>
        <v>63068.437660974138</v>
      </c>
      <c r="R52" s="50">
        <f t="shared" si="75"/>
        <v>252273.75064389655</v>
      </c>
      <c r="S52" s="50">
        <f>-SUMIF('Page 6.5.6 - 6.5.7'!$G$11:$G$134,'Page 6.5.11 - 6.5.14'!$F52,'Page 6.5.6 - 6.5.7'!$M$11:$M$134)</f>
        <v>63068.437660974138</v>
      </c>
      <c r="T52" s="50">
        <f t="shared" si="76"/>
        <v>315342.18830487068</v>
      </c>
      <c r="U52" s="50">
        <f>-SUMIF('Page 6.5.6 - 6.5.7'!$G$11:$G$134,'Page 6.5.11 - 6.5.14'!$F52,'Page 6.5.6 - 6.5.7'!$M$11:$M$134)</f>
        <v>63068.437660974138</v>
      </c>
      <c r="V52" s="50">
        <f t="shared" si="77"/>
        <v>378410.62596584484</v>
      </c>
      <c r="W52" s="50">
        <f>-SUMIF('Page 6.5.6 - 6.5.7'!$G$11:$G$134,'Page 6.5.11 - 6.5.14'!$F52,'Page 6.5.6 - 6.5.7'!$M$11:$M$134)</f>
        <v>63068.437660974138</v>
      </c>
      <c r="X52" s="50">
        <f t="shared" si="78"/>
        <v>441479.063626819</v>
      </c>
      <c r="Y52" s="50">
        <f>-SUMIF('Page 6.5.6 - 6.5.7'!$G$11:$G$134,'Page 6.5.11 - 6.5.14'!$F52,'Page 6.5.6 - 6.5.7'!$M$11:$M$134)</f>
        <v>63068.437660974138</v>
      </c>
      <c r="Z52" s="50">
        <f t="shared" si="79"/>
        <v>504547.50128779316</v>
      </c>
      <c r="AA52" s="50">
        <f>-SUMIF('Page 6.5.6 - 6.5.7'!$G$11:$G$134,'Page 6.5.11 - 6.5.14'!$F52,'Page 6.5.6 - 6.5.7'!$M$11:$M$134)</f>
        <v>63068.437660974138</v>
      </c>
      <c r="AB52" s="50">
        <f t="shared" si="80"/>
        <v>567615.93894876726</v>
      </c>
      <c r="AC52" s="50">
        <f>-SUMIF('Page 6.5.6 - 6.5.7'!$G$11:$G$134,'Page 6.5.11 - 6.5.14'!$F52,'Page 6.5.6 - 6.5.7'!$M$11:$M$134)</f>
        <v>63068.437660974138</v>
      </c>
      <c r="AD52" s="50">
        <f t="shared" si="81"/>
        <v>630684.37660974136</v>
      </c>
      <c r="AE52" s="50">
        <f>-SUMIF('Page 6.5.6 - 6.5.7'!$G$11:$G$134,'Page 6.5.11 - 6.5.14'!$F52,'Page 6.5.6 - 6.5.7'!$M$11:$M$134)</f>
        <v>63068.437660974138</v>
      </c>
      <c r="AF52" s="50">
        <f t="shared" si="82"/>
        <v>693752.81427071546</v>
      </c>
      <c r="AG52" s="50">
        <f>-SUMIF('Page 6.5.6 - 6.5.7'!$G$11:$G$134,'Page 6.5.11 - 6.5.14'!$F52,'Page 6.5.6 - 6.5.7'!$M$11:$M$134)</f>
        <v>63068.437660974138</v>
      </c>
      <c r="AH52" s="50">
        <f t="shared" si="83"/>
        <v>756821.25193168956</v>
      </c>
      <c r="AJ52" s="101">
        <f t="shared" si="84"/>
        <v>378410.62596584484</v>
      </c>
      <c r="AL52" s="50" t="s">
        <v>269</v>
      </c>
    </row>
    <row r="53" spans="1:38" s="50" customFormat="1" x14ac:dyDescent="0.2">
      <c r="A53" t="s">
        <v>170</v>
      </c>
      <c r="B53" t="s">
        <v>30</v>
      </c>
      <c r="C53" s="49" t="s">
        <v>30</v>
      </c>
      <c r="D53" s="49" t="s">
        <v>134</v>
      </c>
      <c r="E53" s="49" t="s">
        <v>166</v>
      </c>
      <c r="F53" s="49" t="str">
        <f t="shared" si="70"/>
        <v>DDSTPUT</v>
      </c>
      <c r="G53" s="49" t="str">
        <f t="shared" si="71"/>
        <v>DSTPUT</v>
      </c>
      <c r="H53" s="49">
        <v>108364</v>
      </c>
      <c r="I53" s="49" t="str">
        <f t="shared" si="15"/>
        <v>108364UT</v>
      </c>
      <c r="J53" s="50">
        <v>0</v>
      </c>
      <c r="K53" s="50">
        <f>-SUMIF('Page 6.5.6 - 6.5.7'!$G$11:$G$134,'Page 6.5.11 - 6.5.14'!$F53,'Page 6.5.6 - 6.5.7'!$M$11:$M$134)</f>
        <v>-238315.76857281351</v>
      </c>
      <c r="L53" s="50">
        <f t="shared" si="72"/>
        <v>-238315.76857281351</v>
      </c>
      <c r="M53" s="50">
        <f>-SUMIF('Page 6.5.6 - 6.5.7'!$G$11:$G$134,'Page 6.5.11 - 6.5.14'!$F53,'Page 6.5.6 - 6.5.7'!$M$11:$M$134)</f>
        <v>-238315.76857281351</v>
      </c>
      <c r="N53" s="50">
        <f t="shared" si="73"/>
        <v>-476631.53714562702</v>
      </c>
      <c r="O53" s="50">
        <f>-SUMIF('Page 6.5.6 - 6.5.7'!$G$11:$G$134,'Page 6.5.11 - 6.5.14'!$F53,'Page 6.5.6 - 6.5.7'!$M$11:$M$134)</f>
        <v>-238315.76857281351</v>
      </c>
      <c r="P53" s="50">
        <f t="shared" si="74"/>
        <v>-714947.30571844056</v>
      </c>
      <c r="Q53" s="50">
        <f>-SUMIF('Page 6.5.6 - 6.5.7'!$G$11:$G$134,'Page 6.5.11 - 6.5.14'!$F53,'Page 6.5.6 - 6.5.7'!$M$11:$M$134)</f>
        <v>-238315.76857281351</v>
      </c>
      <c r="R53" s="50">
        <f t="shared" si="75"/>
        <v>-953263.07429125404</v>
      </c>
      <c r="S53" s="50">
        <f>-SUMIF('Page 6.5.6 - 6.5.7'!$G$11:$G$134,'Page 6.5.11 - 6.5.14'!$F53,'Page 6.5.6 - 6.5.7'!$M$11:$M$134)</f>
        <v>-238315.76857281351</v>
      </c>
      <c r="T53" s="50">
        <f t="shared" si="76"/>
        <v>-1191578.8428640675</v>
      </c>
      <c r="U53" s="50">
        <f>-SUMIF('Page 6.5.6 - 6.5.7'!$G$11:$G$134,'Page 6.5.11 - 6.5.14'!$F53,'Page 6.5.6 - 6.5.7'!$M$11:$M$134)</f>
        <v>-238315.76857281351</v>
      </c>
      <c r="V53" s="50">
        <f t="shared" si="77"/>
        <v>-1429894.6114368811</v>
      </c>
      <c r="W53" s="50">
        <f>-SUMIF('Page 6.5.6 - 6.5.7'!$G$11:$G$134,'Page 6.5.11 - 6.5.14'!$F53,'Page 6.5.6 - 6.5.7'!$M$11:$M$134)</f>
        <v>-238315.76857281351</v>
      </c>
      <c r="X53" s="50">
        <f t="shared" si="78"/>
        <v>-1668210.3800096947</v>
      </c>
      <c r="Y53" s="50">
        <f>-SUMIF('Page 6.5.6 - 6.5.7'!$G$11:$G$134,'Page 6.5.11 - 6.5.14'!$F53,'Page 6.5.6 - 6.5.7'!$M$11:$M$134)</f>
        <v>-238315.76857281351</v>
      </c>
      <c r="Z53" s="50">
        <f t="shared" si="79"/>
        <v>-1906526.1485825083</v>
      </c>
      <c r="AA53" s="50">
        <f>-SUMIF('Page 6.5.6 - 6.5.7'!$G$11:$G$134,'Page 6.5.11 - 6.5.14'!$F53,'Page 6.5.6 - 6.5.7'!$M$11:$M$134)</f>
        <v>-238315.76857281351</v>
      </c>
      <c r="AB53" s="50">
        <f t="shared" si="80"/>
        <v>-2144841.9171553217</v>
      </c>
      <c r="AC53" s="50">
        <f>-SUMIF('Page 6.5.6 - 6.5.7'!$G$11:$G$134,'Page 6.5.11 - 6.5.14'!$F53,'Page 6.5.6 - 6.5.7'!$M$11:$M$134)</f>
        <v>-238315.76857281351</v>
      </c>
      <c r="AD53" s="50">
        <f t="shared" si="81"/>
        <v>-2383157.6857281351</v>
      </c>
      <c r="AE53" s="50">
        <f>-SUMIF('Page 6.5.6 - 6.5.7'!$G$11:$G$134,'Page 6.5.11 - 6.5.14'!$F53,'Page 6.5.6 - 6.5.7'!$M$11:$M$134)</f>
        <v>-238315.76857281351</v>
      </c>
      <c r="AF53" s="50">
        <f t="shared" si="82"/>
        <v>-2621473.4543009484</v>
      </c>
      <c r="AG53" s="50">
        <f>-SUMIF('Page 6.5.6 - 6.5.7'!$G$11:$G$134,'Page 6.5.11 - 6.5.14'!$F53,'Page 6.5.6 - 6.5.7'!$M$11:$M$134)</f>
        <v>-238315.76857281351</v>
      </c>
      <c r="AH53" s="50">
        <f t="shared" si="83"/>
        <v>-2859789.2228737618</v>
      </c>
      <c r="AJ53" s="101">
        <f t="shared" si="84"/>
        <v>-1429894.6114368811</v>
      </c>
      <c r="AL53" s="50" t="s">
        <v>269</v>
      </c>
    </row>
    <row r="54" spans="1:38" s="50" customFormat="1" x14ac:dyDescent="0.2">
      <c r="A54" t="s">
        <v>171</v>
      </c>
      <c r="B54" t="s">
        <v>28</v>
      </c>
      <c r="C54" s="49" t="s">
        <v>28</v>
      </c>
      <c r="D54" s="49" t="s">
        <v>134</v>
      </c>
      <c r="E54" s="49" t="s">
        <v>166</v>
      </c>
      <c r="F54" s="49" t="str">
        <f t="shared" si="70"/>
        <v>DDSTPID</v>
      </c>
      <c r="G54" s="49" t="str">
        <f t="shared" si="71"/>
        <v>DSTPID</v>
      </c>
      <c r="H54" s="49">
        <v>108364</v>
      </c>
      <c r="I54" s="49" t="str">
        <f t="shared" si="15"/>
        <v>108364ID</v>
      </c>
      <c r="J54" s="50">
        <v>0</v>
      </c>
      <c r="K54" s="50">
        <f>-SUMIF('Page 6.5.6 - 6.5.7'!$G$11:$G$134,'Page 6.5.11 - 6.5.14'!$F54,'Page 6.5.6 - 6.5.7'!$M$11:$M$134)</f>
        <v>-7180.3281597395735</v>
      </c>
      <c r="L54" s="50">
        <f t="shared" si="72"/>
        <v>-7180.3281597395735</v>
      </c>
      <c r="M54" s="50">
        <f>-SUMIF('Page 6.5.6 - 6.5.7'!$G$11:$G$134,'Page 6.5.11 - 6.5.14'!$F54,'Page 6.5.6 - 6.5.7'!$M$11:$M$134)</f>
        <v>-7180.3281597395735</v>
      </c>
      <c r="N54" s="50">
        <f t="shared" si="73"/>
        <v>-14360.656319479147</v>
      </c>
      <c r="O54" s="50">
        <f>-SUMIF('Page 6.5.6 - 6.5.7'!$G$11:$G$134,'Page 6.5.11 - 6.5.14'!$F54,'Page 6.5.6 - 6.5.7'!$M$11:$M$134)</f>
        <v>-7180.3281597395735</v>
      </c>
      <c r="P54" s="50">
        <f t="shared" si="74"/>
        <v>-21540.984479218721</v>
      </c>
      <c r="Q54" s="50">
        <f>-SUMIF('Page 6.5.6 - 6.5.7'!$G$11:$G$134,'Page 6.5.11 - 6.5.14'!$F54,'Page 6.5.6 - 6.5.7'!$M$11:$M$134)</f>
        <v>-7180.3281597395735</v>
      </c>
      <c r="R54" s="50">
        <f t="shared" si="75"/>
        <v>-28721.312638958294</v>
      </c>
      <c r="S54" s="50">
        <f>-SUMIF('Page 6.5.6 - 6.5.7'!$G$11:$G$134,'Page 6.5.11 - 6.5.14'!$F54,'Page 6.5.6 - 6.5.7'!$M$11:$M$134)</f>
        <v>-7180.3281597395735</v>
      </c>
      <c r="T54" s="50">
        <f t="shared" si="76"/>
        <v>-35901.640798697867</v>
      </c>
      <c r="U54" s="50">
        <f>-SUMIF('Page 6.5.6 - 6.5.7'!$G$11:$G$134,'Page 6.5.11 - 6.5.14'!$F54,'Page 6.5.6 - 6.5.7'!$M$11:$M$134)</f>
        <v>-7180.3281597395735</v>
      </c>
      <c r="V54" s="50">
        <f t="shared" si="77"/>
        <v>-43081.968958437443</v>
      </c>
      <c r="W54" s="50">
        <f>-SUMIF('Page 6.5.6 - 6.5.7'!$G$11:$G$134,'Page 6.5.11 - 6.5.14'!$F54,'Page 6.5.6 - 6.5.7'!$M$11:$M$134)</f>
        <v>-7180.3281597395735</v>
      </c>
      <c r="X54" s="50">
        <f t="shared" si="78"/>
        <v>-50262.297118177019</v>
      </c>
      <c r="Y54" s="50">
        <f>-SUMIF('Page 6.5.6 - 6.5.7'!$G$11:$G$134,'Page 6.5.11 - 6.5.14'!$F54,'Page 6.5.6 - 6.5.7'!$M$11:$M$134)</f>
        <v>-7180.3281597395735</v>
      </c>
      <c r="Z54" s="50">
        <f t="shared" si="79"/>
        <v>-57442.625277916595</v>
      </c>
      <c r="AA54" s="50">
        <f>-SUMIF('Page 6.5.6 - 6.5.7'!$G$11:$G$134,'Page 6.5.11 - 6.5.14'!$F54,'Page 6.5.6 - 6.5.7'!$M$11:$M$134)</f>
        <v>-7180.3281597395735</v>
      </c>
      <c r="AB54" s="50">
        <f t="shared" si="80"/>
        <v>-64622.953437656171</v>
      </c>
      <c r="AC54" s="50">
        <f>-SUMIF('Page 6.5.6 - 6.5.7'!$G$11:$G$134,'Page 6.5.11 - 6.5.14'!$F54,'Page 6.5.6 - 6.5.7'!$M$11:$M$134)</f>
        <v>-7180.3281597395735</v>
      </c>
      <c r="AD54" s="50">
        <f t="shared" si="81"/>
        <v>-71803.281597395748</v>
      </c>
      <c r="AE54" s="50">
        <f>-SUMIF('Page 6.5.6 - 6.5.7'!$G$11:$G$134,'Page 6.5.11 - 6.5.14'!$F54,'Page 6.5.6 - 6.5.7'!$M$11:$M$134)</f>
        <v>-7180.3281597395735</v>
      </c>
      <c r="AF54" s="50">
        <f t="shared" si="82"/>
        <v>-78983.609757135317</v>
      </c>
      <c r="AG54" s="50">
        <f>-SUMIF('Page 6.5.6 - 6.5.7'!$G$11:$G$134,'Page 6.5.11 - 6.5.14'!$F54,'Page 6.5.6 - 6.5.7'!$M$11:$M$134)</f>
        <v>-7180.3281597395735</v>
      </c>
      <c r="AH54" s="50">
        <f t="shared" si="83"/>
        <v>-86163.937916874886</v>
      </c>
      <c r="AJ54" s="101">
        <f t="shared" si="84"/>
        <v>-43081.96895843745</v>
      </c>
      <c r="AL54" s="50" t="s">
        <v>269</v>
      </c>
    </row>
    <row r="55" spans="1:38" s="50" customFormat="1" x14ac:dyDescent="0.2">
      <c r="A55" t="s">
        <v>172</v>
      </c>
      <c r="B55" t="s">
        <v>36</v>
      </c>
      <c r="C55" s="49" t="s">
        <v>36</v>
      </c>
      <c r="D55" s="49" t="s">
        <v>134</v>
      </c>
      <c r="E55" s="49" t="s">
        <v>166</v>
      </c>
      <c r="F55" s="49" t="str">
        <f t="shared" si="70"/>
        <v>DDSTPWYU</v>
      </c>
      <c r="G55" s="49" t="str">
        <f t="shared" si="71"/>
        <v>DSTPWYU</v>
      </c>
      <c r="H55" s="49">
        <v>108364</v>
      </c>
      <c r="I55" s="49" t="str">
        <f t="shared" si="15"/>
        <v>108364WYU</v>
      </c>
      <c r="J55" s="50">
        <v>0</v>
      </c>
      <c r="K55" s="50">
        <f>-SUMIF('Page 6.5.6 - 6.5.7'!$G$11:$G$134,'Page 6.5.11 - 6.5.14'!$F55,'Page 6.5.6 - 6.5.7'!$M$11:$M$134)</f>
        <v>23859.72653938178</v>
      </c>
      <c r="L55" s="50">
        <f t="shared" si="72"/>
        <v>23859.72653938178</v>
      </c>
      <c r="M55" s="50">
        <f>-SUMIF('Page 6.5.6 - 6.5.7'!$G$11:$G$134,'Page 6.5.11 - 6.5.14'!$F55,'Page 6.5.6 - 6.5.7'!$M$11:$M$134)</f>
        <v>23859.72653938178</v>
      </c>
      <c r="N55" s="50">
        <f t="shared" si="73"/>
        <v>47719.453078763559</v>
      </c>
      <c r="O55" s="50">
        <f>-SUMIF('Page 6.5.6 - 6.5.7'!$G$11:$G$134,'Page 6.5.11 - 6.5.14'!$F55,'Page 6.5.6 - 6.5.7'!$M$11:$M$134)</f>
        <v>23859.72653938178</v>
      </c>
      <c r="P55" s="50">
        <f t="shared" si="74"/>
        <v>71579.179618145339</v>
      </c>
      <c r="Q55" s="50">
        <f>-SUMIF('Page 6.5.6 - 6.5.7'!$G$11:$G$134,'Page 6.5.11 - 6.5.14'!$F55,'Page 6.5.6 - 6.5.7'!$M$11:$M$134)</f>
        <v>23859.72653938178</v>
      </c>
      <c r="R55" s="50">
        <f t="shared" si="75"/>
        <v>95438.906157527119</v>
      </c>
      <c r="S55" s="50">
        <f>-SUMIF('Page 6.5.6 - 6.5.7'!$G$11:$G$134,'Page 6.5.11 - 6.5.14'!$F55,'Page 6.5.6 - 6.5.7'!$M$11:$M$134)</f>
        <v>23859.72653938178</v>
      </c>
      <c r="T55" s="50">
        <f t="shared" si="76"/>
        <v>119298.6326969089</v>
      </c>
      <c r="U55" s="50">
        <f>-SUMIF('Page 6.5.6 - 6.5.7'!$G$11:$G$134,'Page 6.5.11 - 6.5.14'!$F55,'Page 6.5.6 - 6.5.7'!$M$11:$M$134)</f>
        <v>23859.72653938178</v>
      </c>
      <c r="V55" s="50">
        <f t="shared" si="77"/>
        <v>143158.35923629068</v>
      </c>
      <c r="W55" s="50">
        <f>-SUMIF('Page 6.5.6 - 6.5.7'!$G$11:$G$134,'Page 6.5.11 - 6.5.14'!$F55,'Page 6.5.6 - 6.5.7'!$M$11:$M$134)</f>
        <v>23859.72653938178</v>
      </c>
      <c r="X55" s="50">
        <f t="shared" si="78"/>
        <v>167018.08577567246</v>
      </c>
      <c r="Y55" s="50">
        <f>-SUMIF('Page 6.5.6 - 6.5.7'!$G$11:$G$134,'Page 6.5.11 - 6.5.14'!$F55,'Page 6.5.6 - 6.5.7'!$M$11:$M$134)</f>
        <v>23859.72653938178</v>
      </c>
      <c r="Z55" s="50">
        <f t="shared" si="79"/>
        <v>190877.81231505424</v>
      </c>
      <c r="AA55" s="50">
        <f>-SUMIF('Page 6.5.6 - 6.5.7'!$G$11:$G$134,'Page 6.5.11 - 6.5.14'!$F55,'Page 6.5.6 - 6.5.7'!$M$11:$M$134)</f>
        <v>23859.72653938178</v>
      </c>
      <c r="AB55" s="50">
        <f t="shared" si="80"/>
        <v>214737.53885443602</v>
      </c>
      <c r="AC55" s="50">
        <f>-SUMIF('Page 6.5.6 - 6.5.7'!$G$11:$G$134,'Page 6.5.11 - 6.5.14'!$F55,'Page 6.5.6 - 6.5.7'!$M$11:$M$134)</f>
        <v>23859.72653938178</v>
      </c>
      <c r="AD55" s="50">
        <f t="shared" si="81"/>
        <v>238597.2653938178</v>
      </c>
      <c r="AE55" s="50">
        <f>-SUMIF('Page 6.5.6 - 6.5.7'!$G$11:$G$134,'Page 6.5.11 - 6.5.14'!$F55,'Page 6.5.6 - 6.5.7'!$M$11:$M$134)</f>
        <v>23859.72653938178</v>
      </c>
      <c r="AF55" s="50">
        <f t="shared" si="82"/>
        <v>262456.99193319958</v>
      </c>
      <c r="AG55" s="50">
        <f>-SUMIF('Page 6.5.6 - 6.5.7'!$G$11:$G$134,'Page 6.5.11 - 6.5.14'!$F55,'Page 6.5.6 - 6.5.7'!$M$11:$M$134)</f>
        <v>23859.72653938178</v>
      </c>
      <c r="AH55" s="50">
        <f t="shared" si="83"/>
        <v>286316.71847258136</v>
      </c>
      <c r="AJ55" s="101">
        <f t="shared" si="84"/>
        <v>143158.35923629068</v>
      </c>
      <c r="AL55" s="50" t="s">
        <v>269</v>
      </c>
    </row>
    <row r="56" spans="1:38" s="50" customFormat="1" x14ac:dyDescent="0.2">
      <c r="A56" t="s">
        <v>173</v>
      </c>
      <c r="B56"/>
      <c r="C56" s="49"/>
      <c r="D56" s="49"/>
      <c r="E56" s="49"/>
      <c r="F56" s="49"/>
      <c r="G56" s="49"/>
      <c r="H56" s="49"/>
      <c r="I56" s="49" t="str">
        <f t="shared" si="15"/>
        <v/>
      </c>
      <c r="J56" s="103">
        <f t="shared" ref="J56:AJ56" si="85">SUBTOTAL(9,J49:J55)</f>
        <v>0</v>
      </c>
      <c r="K56" s="103">
        <f t="shared" si="85"/>
        <v>-440189.53567092685</v>
      </c>
      <c r="L56" s="103">
        <f t="shared" si="85"/>
        <v>-440189.53567092685</v>
      </c>
      <c r="M56" s="103">
        <f t="shared" si="85"/>
        <v>-440189.53567092685</v>
      </c>
      <c r="N56" s="103">
        <f t="shared" si="85"/>
        <v>-880379.07134185371</v>
      </c>
      <c r="O56" s="103">
        <f t="shared" si="85"/>
        <v>-440189.53567092685</v>
      </c>
      <c r="P56" s="103">
        <f t="shared" si="85"/>
        <v>-1320568.6070127806</v>
      </c>
      <c r="Q56" s="103">
        <f t="shared" si="85"/>
        <v>-440189.53567092685</v>
      </c>
      <c r="R56" s="103">
        <f t="shared" si="85"/>
        <v>-1760758.1426837074</v>
      </c>
      <c r="S56" s="103">
        <f t="shared" si="85"/>
        <v>-440189.53567092685</v>
      </c>
      <c r="T56" s="103">
        <f t="shared" si="85"/>
        <v>-2200947.6783546344</v>
      </c>
      <c r="U56" s="103">
        <f t="shared" si="85"/>
        <v>-440189.53567092685</v>
      </c>
      <c r="V56" s="103">
        <f t="shared" si="85"/>
        <v>-2641137.2140255612</v>
      </c>
      <c r="W56" s="103">
        <f t="shared" si="85"/>
        <v>-440189.53567092685</v>
      </c>
      <c r="X56" s="103">
        <f t="shared" si="85"/>
        <v>-3081326.749696488</v>
      </c>
      <c r="Y56" s="103">
        <f t="shared" si="85"/>
        <v>-440189.53567092685</v>
      </c>
      <c r="Z56" s="103">
        <f t="shared" si="85"/>
        <v>-3521516.2853674148</v>
      </c>
      <c r="AA56" s="103">
        <f t="shared" si="85"/>
        <v>-440189.53567092685</v>
      </c>
      <c r="AB56" s="103">
        <f t="shared" si="85"/>
        <v>-3961705.8210383421</v>
      </c>
      <c r="AC56" s="103">
        <f t="shared" si="85"/>
        <v>-440189.53567092685</v>
      </c>
      <c r="AD56" s="103">
        <f t="shared" si="85"/>
        <v>-4401895.3567092689</v>
      </c>
      <c r="AE56" s="103">
        <f t="shared" si="85"/>
        <v>-440189.53567092685</v>
      </c>
      <c r="AF56" s="103">
        <f t="shared" si="85"/>
        <v>-4842084.8923801957</v>
      </c>
      <c r="AG56" s="103">
        <f t="shared" si="85"/>
        <v>-440189.53567092685</v>
      </c>
      <c r="AH56" s="103">
        <f t="shared" si="85"/>
        <v>-5282274.4280511215</v>
      </c>
      <c r="AJ56" s="104">
        <f t="shared" si="85"/>
        <v>-2641137.2140255612</v>
      </c>
    </row>
    <row r="57" spans="1:38" s="50" customFormat="1" x14ac:dyDescent="0.2">
      <c r="A57"/>
      <c r="B57"/>
      <c r="C57" s="49"/>
      <c r="D57" s="49"/>
      <c r="E57" s="49"/>
      <c r="F57" s="49"/>
      <c r="G57" s="49"/>
      <c r="H57" s="49"/>
      <c r="I57" s="49" t="str">
        <f t="shared" si="15"/>
        <v/>
      </c>
      <c r="AJ57" s="101"/>
    </row>
    <row r="58" spans="1:38" s="50" customFormat="1" x14ac:dyDescent="0.2">
      <c r="A58" s="93" t="s">
        <v>174</v>
      </c>
      <c r="B58"/>
      <c r="C58" s="49"/>
      <c r="D58" s="49"/>
      <c r="E58" s="49"/>
      <c r="F58" s="49"/>
      <c r="G58" s="49"/>
      <c r="H58" s="49"/>
      <c r="I58" s="49" t="str">
        <f t="shared" si="15"/>
        <v/>
      </c>
      <c r="AJ58" s="101"/>
    </row>
    <row r="59" spans="1:38" s="50" customFormat="1" x14ac:dyDescent="0.2">
      <c r="A59" t="s">
        <v>165</v>
      </c>
      <c r="B59" s="49" t="str">
        <f t="shared" ref="B59:B69" si="86">C59</f>
        <v>CA</v>
      </c>
      <c r="C59" s="49" t="s">
        <v>27</v>
      </c>
      <c r="D59" s="49" t="s">
        <v>134</v>
      </c>
      <c r="E59" s="49" t="s">
        <v>175</v>
      </c>
      <c r="F59" s="49" t="str">
        <f t="shared" ref="F59:F84" si="87">D59&amp;E59&amp;C59</f>
        <v>DGNLPCA</v>
      </c>
      <c r="G59" s="49" t="str">
        <f t="shared" ref="G59:G84" si="88">E59&amp;C59</f>
        <v>GNLPCA</v>
      </c>
      <c r="H59" s="49" t="s">
        <v>49</v>
      </c>
      <c r="I59" s="49" t="str">
        <f t="shared" si="15"/>
        <v>108GPCA</v>
      </c>
      <c r="J59" s="50">
        <v>0</v>
      </c>
      <c r="K59" s="50">
        <f>-SUMIF('Page 6.5.6 - 6.5.7'!$G$11:$G$134,'Page 6.5.11 - 6.5.14'!$F59,'Page 6.5.6 - 6.5.7'!$M$11:$M$134)</f>
        <v>-1423.0098385152717</v>
      </c>
      <c r="L59" s="50">
        <f t="shared" ref="L59:L84" si="89">J59+K59</f>
        <v>-1423.0098385152717</v>
      </c>
      <c r="M59" s="50">
        <f>-SUMIF('Page 6.5.6 - 6.5.7'!$G$11:$G$134,'Page 6.5.11 - 6.5.14'!$F59,'Page 6.5.6 - 6.5.7'!$M$11:$M$134)</f>
        <v>-1423.0098385152717</v>
      </c>
      <c r="N59" s="50">
        <f t="shared" ref="N59:N84" si="90">L59+M59</f>
        <v>-2846.0196770305433</v>
      </c>
      <c r="O59" s="50">
        <f>-SUMIF('Page 6.5.6 - 6.5.7'!$G$11:$G$134,'Page 6.5.11 - 6.5.14'!$F59,'Page 6.5.6 - 6.5.7'!$M$11:$M$134)</f>
        <v>-1423.0098385152717</v>
      </c>
      <c r="P59" s="50">
        <f t="shared" ref="P59:P84" si="91">N59+O59</f>
        <v>-4269.0295155458152</v>
      </c>
      <c r="Q59" s="50">
        <f>-SUMIF('Page 6.5.6 - 6.5.7'!$G$11:$G$134,'Page 6.5.11 - 6.5.14'!$F59,'Page 6.5.6 - 6.5.7'!$M$11:$M$134)</f>
        <v>-1423.0098385152717</v>
      </c>
      <c r="R59" s="50">
        <f t="shared" ref="R59:R84" si="92">P59+Q59</f>
        <v>-5692.0393540610867</v>
      </c>
      <c r="S59" s="50">
        <f>-SUMIF('Page 6.5.6 - 6.5.7'!$G$11:$G$134,'Page 6.5.11 - 6.5.14'!$F59,'Page 6.5.6 - 6.5.7'!$M$11:$M$134)</f>
        <v>-1423.0098385152717</v>
      </c>
      <c r="T59" s="50">
        <f t="shared" ref="T59:T84" si="93">R59+S59</f>
        <v>-7115.0491925763581</v>
      </c>
      <c r="U59" s="50">
        <f>-SUMIF('Page 6.5.6 - 6.5.7'!$G$11:$G$134,'Page 6.5.11 - 6.5.14'!$F59,'Page 6.5.6 - 6.5.7'!$M$11:$M$134)</f>
        <v>-1423.0098385152717</v>
      </c>
      <c r="V59" s="50">
        <f t="shared" ref="V59:V84" si="94">T59+U59</f>
        <v>-8538.0590310916305</v>
      </c>
      <c r="W59" s="50">
        <f>-SUMIF('Page 6.5.6 - 6.5.7'!$G$11:$G$134,'Page 6.5.11 - 6.5.14'!$F59,'Page 6.5.6 - 6.5.7'!$M$11:$M$134)</f>
        <v>-1423.0098385152717</v>
      </c>
      <c r="X59" s="50">
        <f t="shared" ref="X59:X84" si="95">V59+W59</f>
        <v>-9961.0688696069028</v>
      </c>
      <c r="Y59" s="50">
        <f>-SUMIF('Page 6.5.6 - 6.5.7'!$G$11:$G$134,'Page 6.5.11 - 6.5.14'!$F59,'Page 6.5.6 - 6.5.7'!$M$11:$M$134)</f>
        <v>-1423.0098385152717</v>
      </c>
      <c r="Z59" s="50">
        <f t="shared" ref="Z59:Z84" si="96">X59+Y59</f>
        <v>-11384.078708122175</v>
      </c>
      <c r="AA59" s="50">
        <f>-SUMIF('Page 6.5.6 - 6.5.7'!$G$11:$G$134,'Page 6.5.11 - 6.5.14'!$F59,'Page 6.5.6 - 6.5.7'!$M$11:$M$134)</f>
        <v>-1423.0098385152717</v>
      </c>
      <c r="AB59" s="50">
        <f t="shared" ref="AB59:AB84" si="97">Z59+AA59</f>
        <v>-12807.088546637448</v>
      </c>
      <c r="AC59" s="50">
        <f>-SUMIF('Page 6.5.6 - 6.5.7'!$G$11:$G$134,'Page 6.5.11 - 6.5.14'!$F59,'Page 6.5.6 - 6.5.7'!$M$11:$M$134)</f>
        <v>-1423.0098385152717</v>
      </c>
      <c r="AD59" s="50">
        <f t="shared" ref="AD59:AD84" si="98">AB59+AC59</f>
        <v>-14230.09838515272</v>
      </c>
      <c r="AE59" s="50">
        <f>-SUMIF('Page 6.5.6 - 6.5.7'!$G$11:$G$134,'Page 6.5.11 - 6.5.14'!$F59,'Page 6.5.6 - 6.5.7'!$M$11:$M$134)</f>
        <v>-1423.0098385152717</v>
      </c>
      <c r="AF59" s="50">
        <f t="shared" ref="AF59:AF84" si="99">AD59+AE59</f>
        <v>-15653.108223667992</v>
      </c>
      <c r="AG59" s="50">
        <f>-SUMIF('Page 6.5.6 - 6.5.7'!$G$11:$G$134,'Page 6.5.11 - 6.5.14'!$F59,'Page 6.5.6 - 6.5.7'!$M$11:$M$134)</f>
        <v>-1423.0098385152717</v>
      </c>
      <c r="AH59" s="50">
        <f t="shared" ref="AH59:AH84" si="100">AF59+AG59</f>
        <v>-17076.118062183265</v>
      </c>
      <c r="AJ59" s="101">
        <f t="shared" ref="AJ59:AJ84" si="101">(((J59+AH59)+(SUM(L59,N59,P59,R59,T59,V59,X59,Z59,AB59,AD59,AF59)*2))/24)</f>
        <v>-8538.0590310916323</v>
      </c>
    </row>
    <row r="60" spans="1:38" s="50" customFormat="1" x14ac:dyDescent="0.2">
      <c r="A60" t="s">
        <v>167</v>
      </c>
      <c r="B60" s="49" t="str">
        <f t="shared" si="86"/>
        <v>OR</v>
      </c>
      <c r="C60" s="49" t="s">
        <v>29</v>
      </c>
      <c r="D60" s="49" t="s">
        <v>134</v>
      </c>
      <c r="E60" s="49" t="s">
        <v>175</v>
      </c>
      <c r="F60" s="49" t="str">
        <f t="shared" si="87"/>
        <v>DGNLPOR</v>
      </c>
      <c r="G60" s="49" t="str">
        <f t="shared" si="88"/>
        <v>GNLPOR</v>
      </c>
      <c r="H60" s="49" t="s">
        <v>49</v>
      </c>
      <c r="I60" s="49" t="str">
        <f t="shared" si="15"/>
        <v>108GPOR</v>
      </c>
      <c r="J60" s="50">
        <v>0</v>
      </c>
      <c r="K60" s="50">
        <f>-SUMIF('Page 6.5.6 - 6.5.7'!$G$11:$G$134,'Page 6.5.11 - 6.5.14'!$F60,'Page 6.5.6 - 6.5.7'!$M$11:$M$134)</f>
        <v>-13258.385134040533</v>
      </c>
      <c r="L60" s="50">
        <f t="shared" si="89"/>
        <v>-13258.385134040533</v>
      </c>
      <c r="M60" s="50">
        <f>-SUMIF('Page 6.5.6 - 6.5.7'!$G$11:$G$134,'Page 6.5.11 - 6.5.14'!$F60,'Page 6.5.6 - 6.5.7'!$M$11:$M$134)</f>
        <v>-13258.385134040533</v>
      </c>
      <c r="N60" s="50">
        <f t="shared" si="90"/>
        <v>-26516.770268081065</v>
      </c>
      <c r="O60" s="50">
        <f>-SUMIF('Page 6.5.6 - 6.5.7'!$G$11:$G$134,'Page 6.5.11 - 6.5.14'!$F60,'Page 6.5.6 - 6.5.7'!$M$11:$M$134)</f>
        <v>-13258.385134040533</v>
      </c>
      <c r="P60" s="50">
        <f t="shared" si="91"/>
        <v>-39775.1554021216</v>
      </c>
      <c r="Q60" s="50">
        <f>-SUMIF('Page 6.5.6 - 6.5.7'!$G$11:$G$134,'Page 6.5.11 - 6.5.14'!$F60,'Page 6.5.6 - 6.5.7'!$M$11:$M$134)</f>
        <v>-13258.385134040533</v>
      </c>
      <c r="R60" s="50">
        <f t="shared" si="92"/>
        <v>-53033.540536162131</v>
      </c>
      <c r="S60" s="50">
        <f>-SUMIF('Page 6.5.6 - 6.5.7'!$G$11:$G$134,'Page 6.5.11 - 6.5.14'!$F60,'Page 6.5.6 - 6.5.7'!$M$11:$M$134)</f>
        <v>-13258.385134040533</v>
      </c>
      <c r="T60" s="50">
        <f t="shared" si="93"/>
        <v>-66291.925670202661</v>
      </c>
      <c r="U60" s="50">
        <f>-SUMIF('Page 6.5.6 - 6.5.7'!$G$11:$G$134,'Page 6.5.11 - 6.5.14'!$F60,'Page 6.5.6 - 6.5.7'!$M$11:$M$134)</f>
        <v>-13258.385134040533</v>
      </c>
      <c r="V60" s="50">
        <f t="shared" si="94"/>
        <v>-79550.3108042432</v>
      </c>
      <c r="W60" s="50">
        <f>-SUMIF('Page 6.5.6 - 6.5.7'!$G$11:$G$134,'Page 6.5.11 - 6.5.14'!$F60,'Page 6.5.6 - 6.5.7'!$M$11:$M$134)</f>
        <v>-13258.385134040533</v>
      </c>
      <c r="X60" s="50">
        <f t="shared" si="95"/>
        <v>-92808.695938283738</v>
      </c>
      <c r="Y60" s="50">
        <f>-SUMIF('Page 6.5.6 - 6.5.7'!$G$11:$G$134,'Page 6.5.11 - 6.5.14'!$F60,'Page 6.5.6 - 6.5.7'!$M$11:$M$134)</f>
        <v>-13258.385134040533</v>
      </c>
      <c r="Z60" s="50">
        <f t="shared" si="96"/>
        <v>-106067.08107232428</v>
      </c>
      <c r="AA60" s="50">
        <f>-SUMIF('Page 6.5.6 - 6.5.7'!$G$11:$G$134,'Page 6.5.11 - 6.5.14'!$F60,'Page 6.5.6 - 6.5.7'!$M$11:$M$134)</f>
        <v>-13258.385134040533</v>
      </c>
      <c r="AB60" s="50">
        <f t="shared" si="97"/>
        <v>-119325.46620636481</v>
      </c>
      <c r="AC60" s="50">
        <f>-SUMIF('Page 6.5.6 - 6.5.7'!$G$11:$G$134,'Page 6.5.11 - 6.5.14'!$F60,'Page 6.5.6 - 6.5.7'!$M$11:$M$134)</f>
        <v>-13258.385134040533</v>
      </c>
      <c r="AD60" s="50">
        <f t="shared" si="98"/>
        <v>-132583.85134040535</v>
      </c>
      <c r="AE60" s="50">
        <f>-SUMIF('Page 6.5.6 - 6.5.7'!$G$11:$G$134,'Page 6.5.11 - 6.5.14'!$F60,'Page 6.5.6 - 6.5.7'!$M$11:$M$134)</f>
        <v>-13258.385134040533</v>
      </c>
      <c r="AF60" s="50">
        <f t="shared" si="99"/>
        <v>-145842.23647444588</v>
      </c>
      <c r="AG60" s="50">
        <f>-SUMIF('Page 6.5.6 - 6.5.7'!$G$11:$G$134,'Page 6.5.11 - 6.5.14'!$F60,'Page 6.5.6 - 6.5.7'!$M$11:$M$134)</f>
        <v>-13258.385134040533</v>
      </c>
      <c r="AH60" s="50">
        <f t="shared" si="100"/>
        <v>-159100.6216084864</v>
      </c>
      <c r="AJ60" s="101">
        <f t="shared" si="101"/>
        <v>-79550.310804243214</v>
      </c>
    </row>
    <row r="61" spans="1:38" s="50" customFormat="1" x14ac:dyDescent="0.2">
      <c r="A61" t="s">
        <v>168</v>
      </c>
      <c r="B61" s="49" t="str">
        <f t="shared" si="86"/>
        <v>WA</v>
      </c>
      <c r="C61" s="49" t="s">
        <v>31</v>
      </c>
      <c r="D61" s="49" t="s">
        <v>134</v>
      </c>
      <c r="E61" s="49" t="s">
        <v>175</v>
      </c>
      <c r="F61" s="49" t="str">
        <f t="shared" si="87"/>
        <v>DGNLPWA</v>
      </c>
      <c r="G61" s="49" t="str">
        <f t="shared" si="88"/>
        <v>GNLPWA</v>
      </c>
      <c r="H61" s="49" t="s">
        <v>49</v>
      </c>
      <c r="I61" s="49" t="str">
        <f t="shared" si="15"/>
        <v>108GPWA</v>
      </c>
      <c r="J61" s="50">
        <v>0</v>
      </c>
      <c r="K61" s="50">
        <f>-SUMIF('Page 6.5.6 - 6.5.7'!$G$11:$G$134,'Page 6.5.11 - 6.5.14'!$F61,'Page 6.5.6 - 6.5.7'!$M$11:$M$134)</f>
        <v>2341.2613930516914</v>
      </c>
      <c r="L61" s="50">
        <f t="shared" si="89"/>
        <v>2341.2613930516914</v>
      </c>
      <c r="M61" s="50">
        <f>-SUMIF('Page 6.5.6 - 6.5.7'!$G$11:$G$134,'Page 6.5.11 - 6.5.14'!$F61,'Page 6.5.6 - 6.5.7'!$M$11:$M$134)</f>
        <v>2341.2613930516914</v>
      </c>
      <c r="N61" s="50">
        <f t="shared" si="90"/>
        <v>4682.5227861033827</v>
      </c>
      <c r="O61" s="50">
        <f>-SUMIF('Page 6.5.6 - 6.5.7'!$G$11:$G$134,'Page 6.5.11 - 6.5.14'!$F61,'Page 6.5.6 - 6.5.7'!$M$11:$M$134)</f>
        <v>2341.2613930516914</v>
      </c>
      <c r="P61" s="50">
        <f t="shared" si="91"/>
        <v>7023.7841791550745</v>
      </c>
      <c r="Q61" s="50">
        <f>-SUMIF('Page 6.5.6 - 6.5.7'!$G$11:$G$134,'Page 6.5.11 - 6.5.14'!$F61,'Page 6.5.6 - 6.5.7'!$M$11:$M$134)</f>
        <v>2341.2613930516914</v>
      </c>
      <c r="R61" s="50">
        <f t="shared" si="92"/>
        <v>9365.0455722067654</v>
      </c>
      <c r="S61" s="50">
        <f>-SUMIF('Page 6.5.6 - 6.5.7'!$G$11:$G$134,'Page 6.5.11 - 6.5.14'!$F61,'Page 6.5.6 - 6.5.7'!$M$11:$M$134)</f>
        <v>2341.2613930516914</v>
      </c>
      <c r="T61" s="50">
        <f t="shared" si="93"/>
        <v>11706.306965258456</v>
      </c>
      <c r="U61" s="50">
        <f>-SUMIF('Page 6.5.6 - 6.5.7'!$G$11:$G$134,'Page 6.5.11 - 6.5.14'!$F61,'Page 6.5.6 - 6.5.7'!$M$11:$M$134)</f>
        <v>2341.2613930516914</v>
      </c>
      <c r="V61" s="50">
        <f t="shared" si="94"/>
        <v>14047.568358310147</v>
      </c>
      <c r="W61" s="50">
        <f>-SUMIF('Page 6.5.6 - 6.5.7'!$G$11:$G$134,'Page 6.5.11 - 6.5.14'!$F61,'Page 6.5.6 - 6.5.7'!$M$11:$M$134)</f>
        <v>2341.2613930516914</v>
      </c>
      <c r="X61" s="50">
        <f t="shared" si="95"/>
        <v>16388.829751361838</v>
      </c>
      <c r="Y61" s="50">
        <f>-SUMIF('Page 6.5.6 - 6.5.7'!$G$11:$G$134,'Page 6.5.11 - 6.5.14'!$F61,'Page 6.5.6 - 6.5.7'!$M$11:$M$134)</f>
        <v>2341.2613930516914</v>
      </c>
      <c r="Z61" s="50">
        <f t="shared" si="96"/>
        <v>18730.091144413531</v>
      </c>
      <c r="AA61" s="50">
        <f>-SUMIF('Page 6.5.6 - 6.5.7'!$G$11:$G$134,'Page 6.5.11 - 6.5.14'!$F61,'Page 6.5.6 - 6.5.7'!$M$11:$M$134)</f>
        <v>2341.2613930516914</v>
      </c>
      <c r="AB61" s="50">
        <f t="shared" si="97"/>
        <v>21071.352537465224</v>
      </c>
      <c r="AC61" s="50">
        <f>-SUMIF('Page 6.5.6 - 6.5.7'!$G$11:$G$134,'Page 6.5.11 - 6.5.14'!$F61,'Page 6.5.6 - 6.5.7'!$M$11:$M$134)</f>
        <v>2341.2613930516914</v>
      </c>
      <c r="AD61" s="50">
        <f t="shared" si="98"/>
        <v>23412.613930516916</v>
      </c>
      <c r="AE61" s="50">
        <f>-SUMIF('Page 6.5.6 - 6.5.7'!$G$11:$G$134,'Page 6.5.11 - 6.5.14'!$F61,'Page 6.5.6 - 6.5.7'!$M$11:$M$134)</f>
        <v>2341.2613930516914</v>
      </c>
      <c r="AF61" s="50">
        <f t="shared" si="99"/>
        <v>25753.875323568609</v>
      </c>
      <c r="AG61" s="50">
        <f>-SUMIF('Page 6.5.6 - 6.5.7'!$G$11:$G$134,'Page 6.5.11 - 6.5.14'!$F61,'Page 6.5.6 - 6.5.7'!$M$11:$M$134)</f>
        <v>2341.2613930516914</v>
      </c>
      <c r="AH61" s="50">
        <f t="shared" si="100"/>
        <v>28095.136716620302</v>
      </c>
      <c r="AJ61" s="101">
        <f t="shared" si="101"/>
        <v>14047.568358310149</v>
      </c>
    </row>
    <row r="62" spans="1:38" s="50" customFormat="1" x14ac:dyDescent="0.2">
      <c r="A62" t="s">
        <v>169</v>
      </c>
      <c r="B62" s="49" t="str">
        <f t="shared" si="86"/>
        <v>WYP</v>
      </c>
      <c r="C62" s="49" t="s">
        <v>32</v>
      </c>
      <c r="D62" s="49" t="s">
        <v>134</v>
      </c>
      <c r="E62" s="49" t="s">
        <v>175</v>
      </c>
      <c r="F62" s="49" t="str">
        <f t="shared" si="87"/>
        <v>DGNLPWYP</v>
      </c>
      <c r="G62" s="49" t="str">
        <f t="shared" si="88"/>
        <v>GNLPWYP</v>
      </c>
      <c r="H62" s="49" t="s">
        <v>49</v>
      </c>
      <c r="I62" s="49" t="str">
        <f t="shared" si="15"/>
        <v>108GPWYP</v>
      </c>
      <c r="J62" s="50">
        <v>0</v>
      </c>
      <c r="K62" s="50">
        <f>-SUMIF('Page 6.5.6 - 6.5.7'!$G$11:$G$134,'Page 6.5.11 - 6.5.14'!$F62,'Page 6.5.6 - 6.5.7'!$M$11:$M$134)</f>
        <v>-11457.758765917641</v>
      </c>
      <c r="L62" s="50">
        <f t="shared" si="89"/>
        <v>-11457.758765917641</v>
      </c>
      <c r="M62" s="50">
        <f>-SUMIF('Page 6.5.6 - 6.5.7'!$G$11:$G$134,'Page 6.5.11 - 6.5.14'!$F62,'Page 6.5.6 - 6.5.7'!$M$11:$M$134)</f>
        <v>-11457.758765917641</v>
      </c>
      <c r="N62" s="50">
        <f t="shared" si="90"/>
        <v>-22915.517531835281</v>
      </c>
      <c r="O62" s="50">
        <f>-SUMIF('Page 6.5.6 - 6.5.7'!$G$11:$G$134,'Page 6.5.11 - 6.5.14'!$F62,'Page 6.5.6 - 6.5.7'!$M$11:$M$134)</f>
        <v>-11457.758765917641</v>
      </c>
      <c r="P62" s="50">
        <f t="shared" si="91"/>
        <v>-34373.27629775292</v>
      </c>
      <c r="Q62" s="50">
        <f>-SUMIF('Page 6.5.6 - 6.5.7'!$G$11:$G$134,'Page 6.5.11 - 6.5.14'!$F62,'Page 6.5.6 - 6.5.7'!$M$11:$M$134)</f>
        <v>-11457.758765917641</v>
      </c>
      <c r="R62" s="50">
        <f t="shared" si="92"/>
        <v>-45831.035063670563</v>
      </c>
      <c r="S62" s="50">
        <f>-SUMIF('Page 6.5.6 - 6.5.7'!$G$11:$G$134,'Page 6.5.11 - 6.5.14'!$F62,'Page 6.5.6 - 6.5.7'!$M$11:$M$134)</f>
        <v>-11457.758765917641</v>
      </c>
      <c r="T62" s="50">
        <f t="shared" si="93"/>
        <v>-57288.793829588205</v>
      </c>
      <c r="U62" s="50">
        <f>-SUMIF('Page 6.5.6 - 6.5.7'!$G$11:$G$134,'Page 6.5.11 - 6.5.14'!$F62,'Page 6.5.6 - 6.5.7'!$M$11:$M$134)</f>
        <v>-11457.758765917641</v>
      </c>
      <c r="V62" s="50">
        <f t="shared" si="94"/>
        <v>-68746.55259550584</v>
      </c>
      <c r="W62" s="50">
        <f>-SUMIF('Page 6.5.6 - 6.5.7'!$G$11:$G$134,'Page 6.5.11 - 6.5.14'!$F62,'Page 6.5.6 - 6.5.7'!$M$11:$M$134)</f>
        <v>-11457.758765917641</v>
      </c>
      <c r="X62" s="50">
        <f t="shared" si="95"/>
        <v>-80204.311361423475</v>
      </c>
      <c r="Y62" s="50">
        <f>-SUMIF('Page 6.5.6 - 6.5.7'!$G$11:$G$134,'Page 6.5.11 - 6.5.14'!$F62,'Page 6.5.6 - 6.5.7'!$M$11:$M$134)</f>
        <v>-11457.758765917641</v>
      </c>
      <c r="Z62" s="50">
        <f t="shared" si="96"/>
        <v>-91662.07012734111</v>
      </c>
      <c r="AA62" s="50">
        <f>-SUMIF('Page 6.5.6 - 6.5.7'!$G$11:$G$134,'Page 6.5.11 - 6.5.14'!$F62,'Page 6.5.6 - 6.5.7'!$M$11:$M$134)</f>
        <v>-11457.758765917641</v>
      </c>
      <c r="AB62" s="50">
        <f t="shared" si="97"/>
        <v>-103119.82889325875</v>
      </c>
      <c r="AC62" s="50">
        <f>-SUMIF('Page 6.5.6 - 6.5.7'!$G$11:$G$134,'Page 6.5.11 - 6.5.14'!$F62,'Page 6.5.6 - 6.5.7'!$M$11:$M$134)</f>
        <v>-11457.758765917641</v>
      </c>
      <c r="AD62" s="50">
        <f t="shared" si="98"/>
        <v>-114577.58765917638</v>
      </c>
      <c r="AE62" s="50">
        <f>-SUMIF('Page 6.5.6 - 6.5.7'!$G$11:$G$134,'Page 6.5.11 - 6.5.14'!$F62,'Page 6.5.6 - 6.5.7'!$M$11:$M$134)</f>
        <v>-11457.758765917641</v>
      </c>
      <c r="AF62" s="50">
        <f t="shared" si="99"/>
        <v>-126035.34642509402</v>
      </c>
      <c r="AG62" s="50">
        <f>-SUMIF('Page 6.5.6 - 6.5.7'!$G$11:$G$134,'Page 6.5.11 - 6.5.14'!$F62,'Page 6.5.6 - 6.5.7'!$M$11:$M$134)</f>
        <v>-11457.758765917641</v>
      </c>
      <c r="AH62" s="50">
        <f t="shared" si="100"/>
        <v>-137493.10519101165</v>
      </c>
      <c r="AJ62" s="101">
        <f t="shared" si="101"/>
        <v>-68746.55259550584</v>
      </c>
    </row>
    <row r="63" spans="1:38" s="50" customFormat="1" x14ac:dyDescent="0.2">
      <c r="A63" t="s">
        <v>170</v>
      </c>
      <c r="B63" s="49" t="str">
        <f t="shared" si="86"/>
        <v>UT</v>
      </c>
      <c r="C63" s="49" t="s">
        <v>30</v>
      </c>
      <c r="D63" s="49" t="s">
        <v>134</v>
      </c>
      <c r="E63" s="49" t="s">
        <v>175</v>
      </c>
      <c r="F63" s="49" t="str">
        <f t="shared" si="87"/>
        <v>DGNLPUT</v>
      </c>
      <c r="G63" s="49" t="str">
        <f t="shared" si="88"/>
        <v>GNLPUT</v>
      </c>
      <c r="H63" s="49" t="s">
        <v>49</v>
      </c>
      <c r="I63" s="49" t="str">
        <f t="shared" si="15"/>
        <v>108GPUT</v>
      </c>
      <c r="J63" s="50">
        <v>0</v>
      </c>
      <c r="K63" s="50">
        <f>-SUMIF('Page 6.5.6 - 6.5.7'!$G$11:$G$134,'Page 6.5.11 - 6.5.14'!$F63,'Page 6.5.6 - 6.5.7'!$M$11:$M$134)</f>
        <v>-94723.561060542634</v>
      </c>
      <c r="L63" s="50">
        <f t="shared" si="89"/>
        <v>-94723.561060542634</v>
      </c>
      <c r="M63" s="50">
        <f>-SUMIF('Page 6.5.6 - 6.5.7'!$G$11:$G$134,'Page 6.5.11 - 6.5.14'!$F63,'Page 6.5.6 - 6.5.7'!$M$11:$M$134)</f>
        <v>-94723.561060542634</v>
      </c>
      <c r="N63" s="50">
        <f t="shared" si="90"/>
        <v>-189447.12212108527</v>
      </c>
      <c r="O63" s="50">
        <f>-SUMIF('Page 6.5.6 - 6.5.7'!$G$11:$G$134,'Page 6.5.11 - 6.5.14'!$F63,'Page 6.5.6 - 6.5.7'!$M$11:$M$134)</f>
        <v>-94723.561060542634</v>
      </c>
      <c r="P63" s="50">
        <f t="shared" si="91"/>
        <v>-284170.68318162789</v>
      </c>
      <c r="Q63" s="50">
        <f>-SUMIF('Page 6.5.6 - 6.5.7'!$G$11:$G$134,'Page 6.5.11 - 6.5.14'!$F63,'Page 6.5.6 - 6.5.7'!$M$11:$M$134)</f>
        <v>-94723.561060542634</v>
      </c>
      <c r="R63" s="50">
        <f t="shared" si="92"/>
        <v>-378894.24424217053</v>
      </c>
      <c r="S63" s="50">
        <f>-SUMIF('Page 6.5.6 - 6.5.7'!$G$11:$G$134,'Page 6.5.11 - 6.5.14'!$F63,'Page 6.5.6 - 6.5.7'!$M$11:$M$134)</f>
        <v>-94723.561060542634</v>
      </c>
      <c r="T63" s="50">
        <f t="shared" si="93"/>
        <v>-473617.80530271318</v>
      </c>
      <c r="U63" s="50">
        <f>-SUMIF('Page 6.5.6 - 6.5.7'!$G$11:$G$134,'Page 6.5.11 - 6.5.14'!$F63,'Page 6.5.6 - 6.5.7'!$M$11:$M$134)</f>
        <v>-94723.561060542634</v>
      </c>
      <c r="V63" s="50">
        <f t="shared" si="94"/>
        <v>-568341.36636325577</v>
      </c>
      <c r="W63" s="50">
        <f>-SUMIF('Page 6.5.6 - 6.5.7'!$G$11:$G$134,'Page 6.5.11 - 6.5.14'!$F63,'Page 6.5.6 - 6.5.7'!$M$11:$M$134)</f>
        <v>-94723.561060542634</v>
      </c>
      <c r="X63" s="50">
        <f t="shared" si="95"/>
        <v>-663064.92742379836</v>
      </c>
      <c r="Y63" s="50">
        <f>-SUMIF('Page 6.5.6 - 6.5.7'!$G$11:$G$134,'Page 6.5.11 - 6.5.14'!$F63,'Page 6.5.6 - 6.5.7'!$M$11:$M$134)</f>
        <v>-94723.561060542634</v>
      </c>
      <c r="Z63" s="50">
        <f t="shared" si="96"/>
        <v>-757788.48848434095</v>
      </c>
      <c r="AA63" s="50">
        <f>-SUMIF('Page 6.5.6 - 6.5.7'!$G$11:$G$134,'Page 6.5.11 - 6.5.14'!$F63,'Page 6.5.6 - 6.5.7'!$M$11:$M$134)</f>
        <v>-94723.561060542634</v>
      </c>
      <c r="AB63" s="50">
        <f t="shared" si="97"/>
        <v>-852512.04954488354</v>
      </c>
      <c r="AC63" s="50">
        <f>-SUMIF('Page 6.5.6 - 6.5.7'!$G$11:$G$134,'Page 6.5.11 - 6.5.14'!$F63,'Page 6.5.6 - 6.5.7'!$M$11:$M$134)</f>
        <v>-94723.561060542634</v>
      </c>
      <c r="AD63" s="50">
        <f t="shared" si="98"/>
        <v>-947235.61060542613</v>
      </c>
      <c r="AE63" s="50">
        <f>-SUMIF('Page 6.5.6 - 6.5.7'!$G$11:$G$134,'Page 6.5.11 - 6.5.14'!$F63,'Page 6.5.6 - 6.5.7'!$M$11:$M$134)</f>
        <v>-94723.561060542634</v>
      </c>
      <c r="AF63" s="50">
        <f t="shared" si="99"/>
        <v>-1041959.1716659687</v>
      </c>
      <c r="AG63" s="50">
        <f>-SUMIF('Page 6.5.6 - 6.5.7'!$G$11:$G$134,'Page 6.5.11 - 6.5.14'!$F63,'Page 6.5.6 - 6.5.7'!$M$11:$M$134)</f>
        <v>-94723.561060542634</v>
      </c>
      <c r="AH63" s="50">
        <f t="shared" si="100"/>
        <v>-1136682.7327265113</v>
      </c>
      <c r="AJ63" s="101">
        <f t="shared" si="101"/>
        <v>-568341.36636325566</v>
      </c>
    </row>
    <row r="64" spans="1:38" s="50" customFormat="1" x14ac:dyDescent="0.2">
      <c r="A64" t="s">
        <v>171</v>
      </c>
      <c r="B64" s="49" t="str">
        <f t="shared" si="86"/>
        <v>ID</v>
      </c>
      <c r="C64" s="49" t="s">
        <v>28</v>
      </c>
      <c r="D64" s="49" t="s">
        <v>134</v>
      </c>
      <c r="E64" s="49" t="s">
        <v>175</v>
      </c>
      <c r="F64" s="49" t="str">
        <f t="shared" si="87"/>
        <v>DGNLPID</v>
      </c>
      <c r="G64" s="49" t="str">
        <f t="shared" si="88"/>
        <v>GNLPID</v>
      </c>
      <c r="H64" s="49" t="s">
        <v>49</v>
      </c>
      <c r="I64" s="49" t="str">
        <f t="shared" si="15"/>
        <v>108GPID</v>
      </c>
      <c r="J64" s="50">
        <v>0</v>
      </c>
      <c r="K64" s="50">
        <f>-SUMIF('Page 6.5.6 - 6.5.7'!$G$11:$G$134,'Page 6.5.11 - 6.5.14'!$F64,'Page 6.5.6 - 6.5.7'!$M$11:$M$134)</f>
        <v>-4608.0094752162013</v>
      </c>
      <c r="L64" s="50">
        <f t="shared" si="89"/>
        <v>-4608.0094752162013</v>
      </c>
      <c r="M64" s="50">
        <f>-SUMIF('Page 6.5.6 - 6.5.7'!$G$11:$G$134,'Page 6.5.11 - 6.5.14'!$F64,'Page 6.5.6 - 6.5.7'!$M$11:$M$134)</f>
        <v>-4608.0094752162013</v>
      </c>
      <c r="N64" s="50">
        <f t="shared" si="90"/>
        <v>-9216.0189504324026</v>
      </c>
      <c r="O64" s="50">
        <f>-SUMIF('Page 6.5.6 - 6.5.7'!$G$11:$G$134,'Page 6.5.11 - 6.5.14'!$F64,'Page 6.5.6 - 6.5.7'!$M$11:$M$134)</f>
        <v>-4608.0094752162013</v>
      </c>
      <c r="P64" s="50">
        <f t="shared" si="91"/>
        <v>-13824.028425648605</v>
      </c>
      <c r="Q64" s="50">
        <f>-SUMIF('Page 6.5.6 - 6.5.7'!$G$11:$G$134,'Page 6.5.11 - 6.5.14'!$F64,'Page 6.5.6 - 6.5.7'!$M$11:$M$134)</f>
        <v>-4608.0094752162013</v>
      </c>
      <c r="R64" s="50">
        <f t="shared" si="92"/>
        <v>-18432.037900864805</v>
      </c>
      <c r="S64" s="50">
        <f>-SUMIF('Page 6.5.6 - 6.5.7'!$G$11:$G$134,'Page 6.5.11 - 6.5.14'!$F64,'Page 6.5.6 - 6.5.7'!$M$11:$M$134)</f>
        <v>-4608.0094752162013</v>
      </c>
      <c r="T64" s="50">
        <f t="shared" si="93"/>
        <v>-23040.047376081005</v>
      </c>
      <c r="U64" s="50">
        <f>-SUMIF('Page 6.5.6 - 6.5.7'!$G$11:$G$134,'Page 6.5.11 - 6.5.14'!$F64,'Page 6.5.6 - 6.5.7'!$M$11:$M$134)</f>
        <v>-4608.0094752162013</v>
      </c>
      <c r="V64" s="50">
        <f t="shared" si="94"/>
        <v>-27648.056851297206</v>
      </c>
      <c r="W64" s="50">
        <f>-SUMIF('Page 6.5.6 - 6.5.7'!$G$11:$G$134,'Page 6.5.11 - 6.5.14'!$F64,'Page 6.5.6 - 6.5.7'!$M$11:$M$134)</f>
        <v>-4608.0094752162013</v>
      </c>
      <c r="X64" s="50">
        <f t="shared" si="95"/>
        <v>-32256.066326513406</v>
      </c>
      <c r="Y64" s="50">
        <f>-SUMIF('Page 6.5.6 - 6.5.7'!$G$11:$G$134,'Page 6.5.11 - 6.5.14'!$F64,'Page 6.5.6 - 6.5.7'!$M$11:$M$134)</f>
        <v>-4608.0094752162013</v>
      </c>
      <c r="Z64" s="50">
        <f t="shared" si="96"/>
        <v>-36864.07580172961</v>
      </c>
      <c r="AA64" s="50">
        <f>-SUMIF('Page 6.5.6 - 6.5.7'!$G$11:$G$134,'Page 6.5.11 - 6.5.14'!$F64,'Page 6.5.6 - 6.5.7'!$M$11:$M$134)</f>
        <v>-4608.0094752162013</v>
      </c>
      <c r="AB64" s="50">
        <f t="shared" si="97"/>
        <v>-41472.085276945814</v>
      </c>
      <c r="AC64" s="50">
        <f>-SUMIF('Page 6.5.6 - 6.5.7'!$G$11:$G$134,'Page 6.5.11 - 6.5.14'!$F64,'Page 6.5.6 - 6.5.7'!$M$11:$M$134)</f>
        <v>-4608.0094752162013</v>
      </c>
      <c r="AD64" s="50">
        <f t="shared" si="98"/>
        <v>-46080.094752162018</v>
      </c>
      <c r="AE64" s="50">
        <f>-SUMIF('Page 6.5.6 - 6.5.7'!$G$11:$G$134,'Page 6.5.11 - 6.5.14'!$F64,'Page 6.5.6 - 6.5.7'!$M$11:$M$134)</f>
        <v>-4608.0094752162013</v>
      </c>
      <c r="AF64" s="50">
        <f t="shared" si="99"/>
        <v>-50688.104227378222</v>
      </c>
      <c r="AG64" s="50">
        <f>-SUMIF('Page 6.5.6 - 6.5.7'!$G$11:$G$134,'Page 6.5.11 - 6.5.14'!$F64,'Page 6.5.6 - 6.5.7'!$M$11:$M$134)</f>
        <v>-4608.0094752162013</v>
      </c>
      <c r="AH64" s="50">
        <f t="shared" si="100"/>
        <v>-55296.113702594426</v>
      </c>
      <c r="AJ64" s="101">
        <f t="shared" si="101"/>
        <v>-27648.05685129721</v>
      </c>
    </row>
    <row r="65" spans="1:36" s="50" customFormat="1" x14ac:dyDescent="0.2">
      <c r="A65" t="s">
        <v>172</v>
      </c>
      <c r="B65" s="49" t="str">
        <f t="shared" si="86"/>
        <v>WYU</v>
      </c>
      <c r="C65" s="49" t="s">
        <v>36</v>
      </c>
      <c r="D65" s="49" t="s">
        <v>134</v>
      </c>
      <c r="E65" s="49" t="s">
        <v>175</v>
      </c>
      <c r="F65" s="49" t="str">
        <f t="shared" si="87"/>
        <v>DGNLPWYU</v>
      </c>
      <c r="G65" s="49" t="str">
        <f t="shared" si="88"/>
        <v>GNLPWYU</v>
      </c>
      <c r="H65" s="49" t="s">
        <v>49</v>
      </c>
      <c r="I65" s="49" t="str">
        <f t="shared" si="15"/>
        <v>108GPWYU</v>
      </c>
      <c r="J65" s="50">
        <v>0</v>
      </c>
      <c r="K65" s="50">
        <f>-SUMIF('Page 6.5.6 - 6.5.7'!$G$11:$G$134,'Page 6.5.11 - 6.5.14'!$F65,'Page 6.5.6 - 6.5.7'!$M$11:$M$134)</f>
        <v>-1572.5292737935476</v>
      </c>
      <c r="L65" s="50">
        <f t="shared" si="89"/>
        <v>-1572.5292737935476</v>
      </c>
      <c r="M65" s="50">
        <f>-SUMIF('Page 6.5.6 - 6.5.7'!$G$11:$G$134,'Page 6.5.11 - 6.5.14'!$F65,'Page 6.5.6 - 6.5.7'!$M$11:$M$134)</f>
        <v>-1572.5292737935476</v>
      </c>
      <c r="N65" s="50">
        <f t="shared" si="90"/>
        <v>-3145.0585475870953</v>
      </c>
      <c r="O65" s="50">
        <f>-SUMIF('Page 6.5.6 - 6.5.7'!$G$11:$G$134,'Page 6.5.11 - 6.5.14'!$F65,'Page 6.5.6 - 6.5.7'!$M$11:$M$134)</f>
        <v>-1572.5292737935476</v>
      </c>
      <c r="P65" s="50">
        <f t="shared" si="91"/>
        <v>-4717.5878213806427</v>
      </c>
      <c r="Q65" s="50">
        <f>-SUMIF('Page 6.5.6 - 6.5.7'!$G$11:$G$134,'Page 6.5.11 - 6.5.14'!$F65,'Page 6.5.6 - 6.5.7'!$M$11:$M$134)</f>
        <v>-1572.5292737935476</v>
      </c>
      <c r="R65" s="50">
        <f t="shared" si="92"/>
        <v>-6290.1170951741906</v>
      </c>
      <c r="S65" s="50">
        <f>-SUMIF('Page 6.5.6 - 6.5.7'!$G$11:$G$134,'Page 6.5.11 - 6.5.14'!$F65,'Page 6.5.6 - 6.5.7'!$M$11:$M$134)</f>
        <v>-1572.5292737935476</v>
      </c>
      <c r="T65" s="50">
        <f t="shared" si="93"/>
        <v>-7862.6463689677385</v>
      </c>
      <c r="U65" s="50">
        <f>-SUMIF('Page 6.5.6 - 6.5.7'!$G$11:$G$134,'Page 6.5.11 - 6.5.14'!$F65,'Page 6.5.6 - 6.5.7'!$M$11:$M$134)</f>
        <v>-1572.5292737935476</v>
      </c>
      <c r="V65" s="50">
        <f t="shared" si="94"/>
        <v>-9435.1756427612854</v>
      </c>
      <c r="W65" s="50">
        <f>-SUMIF('Page 6.5.6 - 6.5.7'!$G$11:$G$134,'Page 6.5.11 - 6.5.14'!$F65,'Page 6.5.6 - 6.5.7'!$M$11:$M$134)</f>
        <v>-1572.5292737935476</v>
      </c>
      <c r="X65" s="50">
        <f t="shared" si="95"/>
        <v>-11007.704916554832</v>
      </c>
      <c r="Y65" s="50">
        <f>-SUMIF('Page 6.5.6 - 6.5.7'!$G$11:$G$134,'Page 6.5.11 - 6.5.14'!$F65,'Page 6.5.6 - 6.5.7'!$M$11:$M$134)</f>
        <v>-1572.5292737935476</v>
      </c>
      <c r="Z65" s="50">
        <f t="shared" si="96"/>
        <v>-12580.234190348379</v>
      </c>
      <c r="AA65" s="50">
        <f>-SUMIF('Page 6.5.6 - 6.5.7'!$G$11:$G$134,'Page 6.5.11 - 6.5.14'!$F65,'Page 6.5.6 - 6.5.7'!$M$11:$M$134)</f>
        <v>-1572.5292737935476</v>
      </c>
      <c r="AB65" s="50">
        <f t="shared" si="97"/>
        <v>-14152.763464141926</v>
      </c>
      <c r="AC65" s="50">
        <f>-SUMIF('Page 6.5.6 - 6.5.7'!$G$11:$G$134,'Page 6.5.11 - 6.5.14'!$F65,'Page 6.5.6 - 6.5.7'!$M$11:$M$134)</f>
        <v>-1572.5292737935476</v>
      </c>
      <c r="AD65" s="50">
        <f t="shared" si="98"/>
        <v>-15725.292737935473</v>
      </c>
      <c r="AE65" s="50">
        <f>-SUMIF('Page 6.5.6 - 6.5.7'!$G$11:$G$134,'Page 6.5.11 - 6.5.14'!$F65,'Page 6.5.6 - 6.5.7'!$M$11:$M$134)</f>
        <v>-1572.5292737935476</v>
      </c>
      <c r="AF65" s="50">
        <f t="shared" si="99"/>
        <v>-17297.822011729022</v>
      </c>
      <c r="AG65" s="50">
        <f>-SUMIF('Page 6.5.6 - 6.5.7'!$G$11:$G$134,'Page 6.5.11 - 6.5.14'!$F65,'Page 6.5.6 - 6.5.7'!$M$11:$M$134)</f>
        <v>-1572.5292737935476</v>
      </c>
      <c r="AH65" s="50">
        <f t="shared" si="100"/>
        <v>-18870.351285522571</v>
      </c>
      <c r="AJ65" s="101">
        <f t="shared" si="101"/>
        <v>-9435.1756427612836</v>
      </c>
    </row>
    <row r="66" spans="1:36" s="50" customFormat="1" x14ac:dyDescent="0.2">
      <c r="A66" t="s">
        <v>133</v>
      </c>
      <c r="B66" s="49" t="str">
        <f t="shared" si="86"/>
        <v>CAGE</v>
      </c>
      <c r="C66" s="49" t="s">
        <v>14</v>
      </c>
      <c r="D66" s="49" t="s">
        <v>134</v>
      </c>
      <c r="E66" s="49" t="s">
        <v>175</v>
      </c>
      <c r="F66" s="49" t="str">
        <f t="shared" si="87"/>
        <v>DGNLPCAGE</v>
      </c>
      <c r="G66" s="49" t="str">
        <f t="shared" si="88"/>
        <v>GNLPCAGE</v>
      </c>
      <c r="H66" s="49" t="s">
        <v>49</v>
      </c>
      <c r="I66" s="49" t="str">
        <f t="shared" si="15"/>
        <v>108GPCAGE</v>
      </c>
      <c r="J66" s="50">
        <v>0</v>
      </c>
      <c r="K66" s="50">
        <f>-SUMIF('Page 6.5.6 - 6.5.7'!$G$11:$G$134,'Page 6.5.11 - 6.5.14'!$F66,'Page 6.5.6 - 6.5.7'!$M$11:$M$134)</f>
        <v>-10100.131298233988</v>
      </c>
      <c r="L66" s="50">
        <f t="shared" si="89"/>
        <v>-10100.131298233988</v>
      </c>
      <c r="M66" s="50">
        <f>-SUMIF('Page 6.5.6 - 6.5.7'!$G$11:$G$134,'Page 6.5.11 - 6.5.14'!$F66,'Page 6.5.6 - 6.5.7'!$M$11:$M$134)</f>
        <v>-10100.131298233988</v>
      </c>
      <c r="N66" s="50">
        <f t="shared" si="90"/>
        <v>-20200.262596467976</v>
      </c>
      <c r="O66" s="50">
        <f>-SUMIF('Page 6.5.6 - 6.5.7'!$G$11:$G$134,'Page 6.5.11 - 6.5.14'!$F66,'Page 6.5.6 - 6.5.7'!$M$11:$M$134)</f>
        <v>-10100.131298233988</v>
      </c>
      <c r="P66" s="50">
        <f t="shared" si="91"/>
        <v>-30300.393894701963</v>
      </c>
      <c r="Q66" s="50">
        <f>-SUMIF('Page 6.5.6 - 6.5.7'!$G$11:$G$134,'Page 6.5.11 - 6.5.14'!$F66,'Page 6.5.6 - 6.5.7'!$M$11:$M$134)</f>
        <v>-10100.131298233988</v>
      </c>
      <c r="R66" s="50">
        <f t="shared" si="92"/>
        <v>-40400.525192935951</v>
      </c>
      <c r="S66" s="50">
        <f>-SUMIF('Page 6.5.6 - 6.5.7'!$G$11:$G$134,'Page 6.5.11 - 6.5.14'!$F66,'Page 6.5.6 - 6.5.7'!$M$11:$M$134)</f>
        <v>-10100.131298233988</v>
      </c>
      <c r="T66" s="50">
        <f t="shared" si="93"/>
        <v>-50500.656491169939</v>
      </c>
      <c r="U66" s="50">
        <f>-SUMIF('Page 6.5.6 - 6.5.7'!$G$11:$G$134,'Page 6.5.11 - 6.5.14'!$F66,'Page 6.5.6 - 6.5.7'!$M$11:$M$134)</f>
        <v>-10100.131298233988</v>
      </c>
      <c r="V66" s="50">
        <f t="shared" si="94"/>
        <v>-60600.787789403927</v>
      </c>
      <c r="W66" s="50">
        <f>-SUMIF('Page 6.5.6 - 6.5.7'!$G$11:$G$134,'Page 6.5.11 - 6.5.14'!$F66,'Page 6.5.6 - 6.5.7'!$M$11:$M$134)</f>
        <v>-10100.131298233988</v>
      </c>
      <c r="X66" s="50">
        <f t="shared" si="95"/>
        <v>-70700.919087637914</v>
      </c>
      <c r="Y66" s="50">
        <f>-SUMIF('Page 6.5.6 - 6.5.7'!$G$11:$G$134,'Page 6.5.11 - 6.5.14'!$F66,'Page 6.5.6 - 6.5.7'!$M$11:$M$134)</f>
        <v>-10100.131298233988</v>
      </c>
      <c r="Z66" s="50">
        <f t="shared" si="96"/>
        <v>-80801.050385871902</v>
      </c>
      <c r="AA66" s="50">
        <f>-SUMIF('Page 6.5.6 - 6.5.7'!$G$11:$G$134,'Page 6.5.11 - 6.5.14'!$F66,'Page 6.5.6 - 6.5.7'!$M$11:$M$134)</f>
        <v>-10100.131298233988</v>
      </c>
      <c r="AB66" s="50">
        <f t="shared" si="97"/>
        <v>-90901.18168410589</v>
      </c>
      <c r="AC66" s="50">
        <f>-SUMIF('Page 6.5.6 - 6.5.7'!$G$11:$G$134,'Page 6.5.11 - 6.5.14'!$F66,'Page 6.5.6 - 6.5.7'!$M$11:$M$134)</f>
        <v>-10100.131298233988</v>
      </c>
      <c r="AD66" s="50">
        <f t="shared" si="98"/>
        <v>-101001.31298233988</v>
      </c>
      <c r="AE66" s="50">
        <f>-SUMIF('Page 6.5.6 - 6.5.7'!$G$11:$G$134,'Page 6.5.11 - 6.5.14'!$F66,'Page 6.5.6 - 6.5.7'!$M$11:$M$134)</f>
        <v>-10100.131298233988</v>
      </c>
      <c r="AF66" s="50">
        <f t="shared" si="99"/>
        <v>-111101.44428057387</v>
      </c>
      <c r="AG66" s="50">
        <f>-SUMIF('Page 6.5.6 - 6.5.7'!$G$11:$G$134,'Page 6.5.11 - 6.5.14'!$F66,'Page 6.5.6 - 6.5.7'!$M$11:$M$134)</f>
        <v>-10100.131298233988</v>
      </c>
      <c r="AH66" s="50">
        <f t="shared" si="100"/>
        <v>-121201.57557880785</v>
      </c>
      <c r="AJ66" s="101">
        <f t="shared" si="101"/>
        <v>-60600.787789403927</v>
      </c>
    </row>
    <row r="67" spans="1:36" s="50" customFormat="1" x14ac:dyDescent="0.2">
      <c r="A67" t="s">
        <v>136</v>
      </c>
      <c r="B67" s="49" t="str">
        <f t="shared" si="86"/>
        <v>CAGW</v>
      </c>
      <c r="C67" s="49" t="s">
        <v>15</v>
      </c>
      <c r="D67" s="49" t="s">
        <v>134</v>
      </c>
      <c r="E67" s="49" t="s">
        <v>175</v>
      </c>
      <c r="F67" s="49" t="str">
        <f t="shared" si="87"/>
        <v>DGNLPCAGW</v>
      </c>
      <c r="G67" s="49" t="str">
        <f t="shared" si="88"/>
        <v>GNLPCAGW</v>
      </c>
      <c r="H67" s="49" t="s">
        <v>49</v>
      </c>
      <c r="I67" s="49" t="str">
        <f t="shared" si="15"/>
        <v>108GPCAGW</v>
      </c>
      <c r="J67" s="50">
        <v>0</v>
      </c>
      <c r="K67" s="50">
        <f>-SUMIF('Page 6.5.6 - 6.5.7'!$G$11:$G$134,'Page 6.5.11 - 6.5.14'!$F67,'Page 6.5.6 - 6.5.7'!$M$11:$M$134)</f>
        <v>-15621.516557195728</v>
      </c>
      <c r="L67" s="50">
        <f t="shared" si="89"/>
        <v>-15621.516557195728</v>
      </c>
      <c r="M67" s="50">
        <f>-SUMIF('Page 6.5.6 - 6.5.7'!$G$11:$G$134,'Page 6.5.11 - 6.5.14'!$F67,'Page 6.5.6 - 6.5.7'!$M$11:$M$134)</f>
        <v>-15621.516557195728</v>
      </c>
      <c r="N67" s="50">
        <f t="shared" si="90"/>
        <v>-31243.033114391455</v>
      </c>
      <c r="O67" s="50">
        <f>-SUMIF('Page 6.5.6 - 6.5.7'!$G$11:$G$134,'Page 6.5.11 - 6.5.14'!$F67,'Page 6.5.6 - 6.5.7'!$M$11:$M$134)</f>
        <v>-15621.516557195728</v>
      </c>
      <c r="P67" s="50">
        <f t="shared" si="91"/>
        <v>-46864.549671587185</v>
      </c>
      <c r="Q67" s="50">
        <f>-SUMIF('Page 6.5.6 - 6.5.7'!$G$11:$G$134,'Page 6.5.11 - 6.5.14'!$F67,'Page 6.5.6 - 6.5.7'!$M$11:$M$134)</f>
        <v>-15621.516557195728</v>
      </c>
      <c r="R67" s="50">
        <f t="shared" si="92"/>
        <v>-62486.066228782911</v>
      </c>
      <c r="S67" s="50">
        <f>-SUMIF('Page 6.5.6 - 6.5.7'!$G$11:$G$134,'Page 6.5.11 - 6.5.14'!$F67,'Page 6.5.6 - 6.5.7'!$M$11:$M$134)</f>
        <v>-15621.516557195728</v>
      </c>
      <c r="T67" s="50">
        <f t="shared" si="93"/>
        <v>-78107.582785978637</v>
      </c>
      <c r="U67" s="50">
        <f>-SUMIF('Page 6.5.6 - 6.5.7'!$G$11:$G$134,'Page 6.5.11 - 6.5.14'!$F67,'Page 6.5.6 - 6.5.7'!$M$11:$M$134)</f>
        <v>-15621.516557195728</v>
      </c>
      <c r="V67" s="50">
        <f t="shared" si="94"/>
        <v>-93729.09934317437</v>
      </c>
      <c r="W67" s="50">
        <f>-SUMIF('Page 6.5.6 - 6.5.7'!$G$11:$G$134,'Page 6.5.11 - 6.5.14'!$F67,'Page 6.5.6 - 6.5.7'!$M$11:$M$134)</f>
        <v>-15621.516557195728</v>
      </c>
      <c r="X67" s="50">
        <f t="shared" si="95"/>
        <v>-109350.6159003701</v>
      </c>
      <c r="Y67" s="50">
        <f>-SUMIF('Page 6.5.6 - 6.5.7'!$G$11:$G$134,'Page 6.5.11 - 6.5.14'!$F67,'Page 6.5.6 - 6.5.7'!$M$11:$M$134)</f>
        <v>-15621.516557195728</v>
      </c>
      <c r="Z67" s="50">
        <f t="shared" si="96"/>
        <v>-124972.13245756584</v>
      </c>
      <c r="AA67" s="50">
        <f>-SUMIF('Page 6.5.6 - 6.5.7'!$G$11:$G$134,'Page 6.5.11 - 6.5.14'!$F67,'Page 6.5.6 - 6.5.7'!$M$11:$M$134)</f>
        <v>-15621.516557195728</v>
      </c>
      <c r="AB67" s="50">
        <f t="shared" si="97"/>
        <v>-140593.64901476156</v>
      </c>
      <c r="AC67" s="50">
        <f>-SUMIF('Page 6.5.6 - 6.5.7'!$G$11:$G$134,'Page 6.5.11 - 6.5.14'!$F67,'Page 6.5.6 - 6.5.7'!$M$11:$M$134)</f>
        <v>-15621.516557195728</v>
      </c>
      <c r="AD67" s="50">
        <f t="shared" si="98"/>
        <v>-156215.16557195727</v>
      </c>
      <c r="AE67" s="50">
        <f>-SUMIF('Page 6.5.6 - 6.5.7'!$G$11:$G$134,'Page 6.5.11 - 6.5.14'!$F67,'Page 6.5.6 - 6.5.7'!$M$11:$M$134)</f>
        <v>-15621.516557195728</v>
      </c>
      <c r="AF67" s="50">
        <f t="shared" si="99"/>
        <v>-171836.68212915299</v>
      </c>
      <c r="AG67" s="50">
        <f>-SUMIF('Page 6.5.6 - 6.5.7'!$G$11:$G$134,'Page 6.5.11 - 6.5.14'!$F67,'Page 6.5.6 - 6.5.7'!$M$11:$M$134)</f>
        <v>-15621.516557195728</v>
      </c>
      <c r="AH67" s="50">
        <f t="shared" si="100"/>
        <v>-187458.19868634871</v>
      </c>
      <c r="AJ67" s="101">
        <f t="shared" si="101"/>
        <v>-93729.09934317437</v>
      </c>
    </row>
    <row r="68" spans="1:36" s="50" customFormat="1" x14ac:dyDescent="0.2">
      <c r="A68" t="s">
        <v>137</v>
      </c>
      <c r="B68" s="49" t="str">
        <f t="shared" si="86"/>
        <v>SG</v>
      </c>
      <c r="C68" s="49" t="s">
        <v>16</v>
      </c>
      <c r="D68" s="49" t="s">
        <v>134</v>
      </c>
      <c r="E68" s="49" t="s">
        <v>175</v>
      </c>
      <c r="F68" s="49" t="str">
        <f t="shared" si="87"/>
        <v>DGNLPSG</v>
      </c>
      <c r="G68" s="49" t="str">
        <f t="shared" si="88"/>
        <v>GNLPSG</v>
      </c>
      <c r="H68" s="49" t="s">
        <v>49</v>
      </c>
      <c r="I68" s="49" t="str">
        <f t="shared" si="15"/>
        <v>108GPSG</v>
      </c>
      <c r="J68" s="50">
        <v>0</v>
      </c>
      <c r="K68" s="50">
        <f>-SUMIF('Page 6.5.6 - 6.5.7'!$G$11:$G$134,'Page 6.5.11 - 6.5.14'!$F68,'Page 6.5.6 - 6.5.7'!$M$11:$M$134)</f>
        <v>0</v>
      </c>
      <c r="L68" s="50">
        <f t="shared" si="89"/>
        <v>0</v>
      </c>
      <c r="M68" s="50">
        <f>-SUMIF('Page 6.5.6 - 6.5.7'!$G$11:$G$134,'Page 6.5.11 - 6.5.14'!$F68,'Page 6.5.6 - 6.5.7'!$M$11:$M$134)</f>
        <v>0</v>
      </c>
      <c r="N68" s="50">
        <f t="shared" si="90"/>
        <v>0</v>
      </c>
      <c r="O68" s="50">
        <f>-SUMIF('Page 6.5.6 - 6.5.7'!$G$11:$G$134,'Page 6.5.11 - 6.5.14'!$F68,'Page 6.5.6 - 6.5.7'!$M$11:$M$134)</f>
        <v>0</v>
      </c>
      <c r="P68" s="50">
        <f t="shared" si="91"/>
        <v>0</v>
      </c>
      <c r="Q68" s="50">
        <f>-SUMIF('Page 6.5.6 - 6.5.7'!$G$11:$G$134,'Page 6.5.11 - 6.5.14'!$F68,'Page 6.5.6 - 6.5.7'!$M$11:$M$134)</f>
        <v>0</v>
      </c>
      <c r="R68" s="50">
        <f t="shared" si="92"/>
        <v>0</v>
      </c>
      <c r="S68" s="50">
        <f>-SUMIF('Page 6.5.6 - 6.5.7'!$G$11:$G$134,'Page 6.5.11 - 6.5.14'!$F68,'Page 6.5.6 - 6.5.7'!$M$11:$M$134)</f>
        <v>0</v>
      </c>
      <c r="T68" s="50">
        <f t="shared" si="93"/>
        <v>0</v>
      </c>
      <c r="U68" s="50">
        <f>-SUMIF('Page 6.5.6 - 6.5.7'!$G$11:$G$134,'Page 6.5.11 - 6.5.14'!$F68,'Page 6.5.6 - 6.5.7'!$M$11:$M$134)</f>
        <v>0</v>
      </c>
      <c r="V68" s="50">
        <f t="shared" si="94"/>
        <v>0</v>
      </c>
      <c r="W68" s="50">
        <f>-SUMIF('Page 6.5.6 - 6.5.7'!$G$11:$G$134,'Page 6.5.11 - 6.5.14'!$F68,'Page 6.5.6 - 6.5.7'!$M$11:$M$134)</f>
        <v>0</v>
      </c>
      <c r="X68" s="50">
        <f t="shared" si="95"/>
        <v>0</v>
      </c>
      <c r="Y68" s="50">
        <f>-SUMIF('Page 6.5.6 - 6.5.7'!$G$11:$G$134,'Page 6.5.11 - 6.5.14'!$F68,'Page 6.5.6 - 6.5.7'!$M$11:$M$134)</f>
        <v>0</v>
      </c>
      <c r="Z68" s="50">
        <f t="shared" si="96"/>
        <v>0</v>
      </c>
      <c r="AA68" s="50">
        <f>-SUMIF('Page 6.5.6 - 6.5.7'!$G$11:$G$134,'Page 6.5.11 - 6.5.14'!$F68,'Page 6.5.6 - 6.5.7'!$M$11:$M$134)</f>
        <v>0</v>
      </c>
      <c r="AB68" s="50">
        <f t="shared" si="97"/>
        <v>0</v>
      </c>
      <c r="AC68" s="50">
        <f>-SUMIF('Page 6.5.6 - 6.5.7'!$G$11:$G$134,'Page 6.5.11 - 6.5.14'!$F68,'Page 6.5.6 - 6.5.7'!$M$11:$M$134)</f>
        <v>0</v>
      </c>
      <c r="AD68" s="50">
        <f t="shared" si="98"/>
        <v>0</v>
      </c>
      <c r="AE68" s="50">
        <f>-SUMIF('Page 6.5.6 - 6.5.7'!$G$11:$G$134,'Page 6.5.11 - 6.5.14'!$F68,'Page 6.5.6 - 6.5.7'!$M$11:$M$134)</f>
        <v>0</v>
      </c>
      <c r="AF68" s="50">
        <f t="shared" si="99"/>
        <v>0</v>
      </c>
      <c r="AG68" s="50">
        <f>-SUMIF('Page 6.5.6 - 6.5.7'!$G$11:$G$134,'Page 6.5.11 - 6.5.14'!$F68,'Page 6.5.6 - 6.5.7'!$M$11:$M$134)</f>
        <v>0</v>
      </c>
      <c r="AH68" s="50">
        <f t="shared" si="100"/>
        <v>0</v>
      </c>
      <c r="AJ68" s="101">
        <f t="shared" si="101"/>
        <v>0</v>
      </c>
    </row>
    <row r="69" spans="1:36" s="50" customFormat="1" x14ac:dyDescent="0.2">
      <c r="A69" t="s">
        <v>176</v>
      </c>
      <c r="B69" s="49" t="str">
        <f t="shared" si="86"/>
        <v>SO</v>
      </c>
      <c r="C69" s="49" t="s">
        <v>38</v>
      </c>
      <c r="D69" s="49" t="s">
        <v>134</v>
      </c>
      <c r="E69" s="49" t="s">
        <v>175</v>
      </c>
      <c r="F69" s="49" t="str">
        <f t="shared" si="87"/>
        <v>DGNLPSO</v>
      </c>
      <c r="G69" s="49" t="str">
        <f t="shared" si="88"/>
        <v>GNLPSO</v>
      </c>
      <c r="H69" s="49" t="s">
        <v>49</v>
      </c>
      <c r="I69" s="49" t="str">
        <f t="shared" si="15"/>
        <v>108GPSO</v>
      </c>
      <c r="J69" s="50">
        <v>0</v>
      </c>
      <c r="K69" s="50">
        <f>-SUMIF('Page 6.5.6 - 6.5.7'!$G$11:$G$134,'Page 6.5.11 - 6.5.14'!$F69,'Page 6.5.6 - 6.5.7'!$M$11:$M$134)</f>
        <v>-119848.56185244194</v>
      </c>
      <c r="L69" s="50">
        <f t="shared" si="89"/>
        <v>-119848.56185244194</v>
      </c>
      <c r="M69" s="50">
        <f>-SUMIF('Page 6.5.6 - 6.5.7'!$G$11:$G$134,'Page 6.5.11 - 6.5.14'!$F69,'Page 6.5.6 - 6.5.7'!$M$11:$M$134)</f>
        <v>-119848.56185244194</v>
      </c>
      <c r="N69" s="50">
        <f t="shared" si="90"/>
        <v>-239697.12370488388</v>
      </c>
      <c r="O69" s="50">
        <f>-SUMIF('Page 6.5.6 - 6.5.7'!$G$11:$G$134,'Page 6.5.11 - 6.5.14'!$F69,'Page 6.5.6 - 6.5.7'!$M$11:$M$134)</f>
        <v>-119848.56185244194</v>
      </c>
      <c r="P69" s="50">
        <f t="shared" si="91"/>
        <v>-359545.68555732584</v>
      </c>
      <c r="Q69" s="50">
        <f>-SUMIF('Page 6.5.6 - 6.5.7'!$G$11:$G$134,'Page 6.5.11 - 6.5.14'!$F69,'Page 6.5.6 - 6.5.7'!$M$11:$M$134)</f>
        <v>-119848.56185244194</v>
      </c>
      <c r="R69" s="50">
        <f t="shared" si="92"/>
        <v>-479394.24740976776</v>
      </c>
      <c r="S69" s="50">
        <f>-SUMIF('Page 6.5.6 - 6.5.7'!$G$11:$G$134,'Page 6.5.11 - 6.5.14'!$F69,'Page 6.5.6 - 6.5.7'!$M$11:$M$134)</f>
        <v>-119848.56185244194</v>
      </c>
      <c r="T69" s="50">
        <f t="shared" si="93"/>
        <v>-599242.80926220969</v>
      </c>
      <c r="U69" s="50">
        <f>-SUMIF('Page 6.5.6 - 6.5.7'!$G$11:$G$134,'Page 6.5.11 - 6.5.14'!$F69,'Page 6.5.6 - 6.5.7'!$M$11:$M$134)</f>
        <v>-119848.56185244194</v>
      </c>
      <c r="V69" s="50">
        <f t="shared" si="94"/>
        <v>-719091.37111465167</v>
      </c>
      <c r="W69" s="50">
        <f>-SUMIF('Page 6.5.6 - 6.5.7'!$G$11:$G$134,'Page 6.5.11 - 6.5.14'!$F69,'Page 6.5.6 - 6.5.7'!$M$11:$M$134)</f>
        <v>-119848.56185244194</v>
      </c>
      <c r="X69" s="50">
        <f t="shared" si="95"/>
        <v>-838939.93296709366</v>
      </c>
      <c r="Y69" s="50">
        <f>-SUMIF('Page 6.5.6 - 6.5.7'!$G$11:$G$134,'Page 6.5.11 - 6.5.14'!$F69,'Page 6.5.6 - 6.5.7'!$M$11:$M$134)</f>
        <v>-119848.56185244194</v>
      </c>
      <c r="Z69" s="50">
        <f t="shared" si="96"/>
        <v>-958788.49481953564</v>
      </c>
      <c r="AA69" s="50">
        <f>-SUMIF('Page 6.5.6 - 6.5.7'!$G$11:$G$134,'Page 6.5.11 - 6.5.14'!$F69,'Page 6.5.6 - 6.5.7'!$M$11:$M$134)</f>
        <v>-119848.56185244194</v>
      </c>
      <c r="AB69" s="50">
        <f t="shared" si="97"/>
        <v>-1078637.0566719775</v>
      </c>
      <c r="AC69" s="50">
        <f>-SUMIF('Page 6.5.6 - 6.5.7'!$G$11:$G$134,'Page 6.5.11 - 6.5.14'!$F69,'Page 6.5.6 - 6.5.7'!$M$11:$M$134)</f>
        <v>-119848.56185244194</v>
      </c>
      <c r="AD69" s="50">
        <f t="shared" si="98"/>
        <v>-1198485.6185244194</v>
      </c>
      <c r="AE69" s="50">
        <f>-SUMIF('Page 6.5.6 - 6.5.7'!$G$11:$G$134,'Page 6.5.11 - 6.5.14'!$F69,'Page 6.5.6 - 6.5.7'!$M$11:$M$134)</f>
        <v>-119848.56185244194</v>
      </c>
      <c r="AF69" s="50">
        <f t="shared" si="99"/>
        <v>-1318334.1803768612</v>
      </c>
      <c r="AG69" s="50">
        <f>-SUMIF('Page 6.5.6 - 6.5.7'!$G$11:$G$134,'Page 6.5.11 - 6.5.14'!$F69,'Page 6.5.6 - 6.5.7'!$M$11:$M$134)</f>
        <v>-119848.56185244194</v>
      </c>
      <c r="AH69" s="50">
        <f t="shared" si="100"/>
        <v>-1438182.7422293031</v>
      </c>
      <c r="AJ69" s="101">
        <f t="shared" si="101"/>
        <v>-719091.37111465156</v>
      </c>
    </row>
    <row r="70" spans="1:36" s="50" customFormat="1" hidden="1" x14ac:dyDescent="0.2">
      <c r="A70"/>
      <c r="B70" s="49"/>
      <c r="C70" s="49"/>
      <c r="D70" s="49"/>
      <c r="E70" s="49"/>
      <c r="F70" s="49"/>
      <c r="G70" s="49"/>
      <c r="H70" s="49"/>
      <c r="I70" s="49"/>
      <c r="AJ70" s="101"/>
    </row>
    <row r="71" spans="1:36" s="50" customFormat="1" hidden="1" x14ac:dyDescent="0.2">
      <c r="A71"/>
      <c r="B71" s="49"/>
      <c r="C71" s="49"/>
      <c r="D71" s="49"/>
      <c r="E71" s="49"/>
      <c r="F71" s="49"/>
      <c r="G71" s="49"/>
      <c r="H71" s="49"/>
      <c r="I71" s="49"/>
      <c r="AJ71" s="101"/>
    </row>
    <row r="72" spans="1:36" s="50" customFormat="1" hidden="1" x14ac:dyDescent="0.2">
      <c r="A72"/>
      <c r="B72" s="49"/>
      <c r="C72" s="49"/>
      <c r="D72" s="49"/>
      <c r="E72" s="49"/>
      <c r="F72" s="49"/>
      <c r="G72" s="49"/>
      <c r="H72" s="49"/>
      <c r="I72" s="49"/>
      <c r="AJ72" s="101"/>
    </row>
    <row r="73" spans="1:36" s="50" customFormat="1" hidden="1" x14ac:dyDescent="0.2">
      <c r="A73"/>
      <c r="B73" s="49"/>
      <c r="C73" s="49"/>
      <c r="D73" s="49"/>
      <c r="E73" s="49"/>
      <c r="F73" s="49"/>
      <c r="G73" s="49"/>
      <c r="H73" s="49"/>
      <c r="I73" s="49"/>
      <c r="AJ73" s="101"/>
    </row>
    <row r="74" spans="1:36" s="50" customFormat="1" hidden="1" x14ac:dyDescent="0.2">
      <c r="A74"/>
      <c r="B74" s="49"/>
      <c r="C74" s="49"/>
      <c r="D74" s="49"/>
      <c r="E74" s="49"/>
      <c r="F74" s="49"/>
      <c r="G74" s="49"/>
      <c r="H74" s="49"/>
      <c r="I74" s="49"/>
      <c r="AJ74" s="101"/>
    </row>
    <row r="75" spans="1:36" s="50" customFormat="1" hidden="1" x14ac:dyDescent="0.2">
      <c r="A75"/>
      <c r="B75" s="49"/>
      <c r="C75" s="49"/>
      <c r="D75" s="49"/>
      <c r="E75" s="49"/>
      <c r="F75" s="49"/>
      <c r="G75" s="49"/>
      <c r="H75" s="49"/>
      <c r="I75" s="49"/>
      <c r="AJ75" s="101"/>
    </row>
    <row r="76" spans="1:36" s="50" customFormat="1" hidden="1" x14ac:dyDescent="0.2">
      <c r="A76"/>
      <c r="B76" s="49"/>
      <c r="C76" s="49"/>
      <c r="D76" s="49"/>
      <c r="E76" s="49"/>
      <c r="F76" s="49"/>
      <c r="G76" s="49"/>
      <c r="H76" s="49"/>
      <c r="I76" s="49"/>
      <c r="AJ76" s="101"/>
    </row>
    <row r="77" spans="1:36" s="50" customFormat="1" hidden="1" x14ac:dyDescent="0.2">
      <c r="A77"/>
      <c r="B77" s="49"/>
      <c r="C77" s="49"/>
      <c r="D77" s="49"/>
      <c r="E77" s="49"/>
      <c r="F77" s="49"/>
      <c r="G77" s="49"/>
      <c r="H77" s="49"/>
      <c r="I77" s="49"/>
      <c r="AJ77" s="101"/>
    </row>
    <row r="78" spans="1:36" s="50" customFormat="1" hidden="1" x14ac:dyDescent="0.2">
      <c r="A78"/>
      <c r="B78" s="49"/>
      <c r="C78" s="49"/>
      <c r="D78" s="49"/>
      <c r="E78" s="49"/>
      <c r="F78" s="49"/>
      <c r="G78" s="49"/>
      <c r="H78" s="49"/>
      <c r="I78" s="49"/>
      <c r="AJ78" s="101"/>
    </row>
    <row r="79" spans="1:36" s="50" customFormat="1" hidden="1" x14ac:dyDescent="0.2">
      <c r="A79"/>
      <c r="B79" s="49"/>
      <c r="C79" s="49"/>
      <c r="D79" s="49"/>
      <c r="E79" s="49"/>
      <c r="F79" s="49"/>
      <c r="G79" s="49"/>
      <c r="H79" s="49"/>
      <c r="I79" s="49"/>
      <c r="AJ79" s="101"/>
    </row>
    <row r="80" spans="1:36" s="50" customFormat="1" hidden="1" x14ac:dyDescent="0.2">
      <c r="A80" s="49"/>
      <c r="B80" s="49"/>
      <c r="C80" s="49"/>
      <c r="D80" s="49"/>
      <c r="E80" s="49"/>
      <c r="F80" s="49"/>
      <c r="G80" s="49"/>
      <c r="H80" s="49"/>
      <c r="I80" s="49"/>
      <c r="AJ80" s="101"/>
    </row>
    <row r="81" spans="1:37" s="50" customFormat="1" x14ac:dyDescent="0.2">
      <c r="A81" s="49" t="s">
        <v>142</v>
      </c>
      <c r="B81" s="49" t="str">
        <f t="shared" ref="B81:B84" si="102">C81</f>
        <v>JBG</v>
      </c>
      <c r="C81" s="49" t="s">
        <v>18</v>
      </c>
      <c r="D81" s="49" t="s">
        <v>134</v>
      </c>
      <c r="E81" s="49" t="s">
        <v>175</v>
      </c>
      <c r="F81" s="49" t="str">
        <f t="shared" si="87"/>
        <v>DGNLPJBG</v>
      </c>
      <c r="G81" s="49" t="str">
        <f t="shared" si="88"/>
        <v>GNLPJBG</v>
      </c>
      <c r="H81" s="49" t="s">
        <v>49</v>
      </c>
      <c r="I81" s="49" t="str">
        <f t="shared" ref="I81:I142" si="103">H81&amp;B81</f>
        <v>108GPJBG</v>
      </c>
      <c r="J81" s="50">
        <v>0</v>
      </c>
      <c r="K81" s="50">
        <f>-SUMIF('Page 6.5.6 - 6.5.7'!$G$11:$G$134,'Page 6.5.11 - 6.5.14'!$F81,'Page 6.5.6 - 6.5.7'!$M$11:$M$134)</f>
        <v>-301.90022389248287</v>
      </c>
      <c r="L81" s="50">
        <f t="shared" si="89"/>
        <v>-301.90022389248287</v>
      </c>
      <c r="M81" s="50">
        <f>-SUMIF('Page 6.5.6 - 6.5.7'!$G$11:$G$134,'Page 6.5.11 - 6.5.14'!$F81,'Page 6.5.6 - 6.5.7'!$M$11:$M$134)</f>
        <v>-301.90022389248287</v>
      </c>
      <c r="N81" s="50">
        <f t="shared" si="90"/>
        <v>-603.80044778496574</v>
      </c>
      <c r="O81" s="50">
        <f>-SUMIF('Page 6.5.6 - 6.5.7'!$G$11:$G$134,'Page 6.5.11 - 6.5.14'!$F81,'Page 6.5.6 - 6.5.7'!$M$11:$M$134)</f>
        <v>-301.90022389248287</v>
      </c>
      <c r="P81" s="50">
        <f t="shared" si="91"/>
        <v>-905.70067167744855</v>
      </c>
      <c r="Q81" s="50">
        <f>-SUMIF('Page 6.5.6 - 6.5.7'!$G$11:$G$134,'Page 6.5.11 - 6.5.14'!$F81,'Page 6.5.6 - 6.5.7'!$M$11:$M$134)</f>
        <v>-301.90022389248287</v>
      </c>
      <c r="R81" s="50">
        <f t="shared" si="92"/>
        <v>-1207.6008955699315</v>
      </c>
      <c r="S81" s="50">
        <f>-SUMIF('Page 6.5.6 - 6.5.7'!$G$11:$G$134,'Page 6.5.11 - 6.5.14'!$F81,'Page 6.5.6 - 6.5.7'!$M$11:$M$134)</f>
        <v>-301.90022389248287</v>
      </c>
      <c r="T81" s="50">
        <f t="shared" si="93"/>
        <v>-1509.5011194624144</v>
      </c>
      <c r="U81" s="50">
        <f>-SUMIF('Page 6.5.6 - 6.5.7'!$G$11:$G$134,'Page 6.5.11 - 6.5.14'!$F81,'Page 6.5.6 - 6.5.7'!$M$11:$M$134)</f>
        <v>-301.90022389248287</v>
      </c>
      <c r="V81" s="50">
        <f t="shared" si="94"/>
        <v>-1811.4013433548973</v>
      </c>
      <c r="W81" s="50">
        <f>-SUMIF('Page 6.5.6 - 6.5.7'!$G$11:$G$134,'Page 6.5.11 - 6.5.14'!$F81,'Page 6.5.6 - 6.5.7'!$M$11:$M$134)</f>
        <v>-301.90022389248287</v>
      </c>
      <c r="X81" s="50">
        <f t="shared" si="95"/>
        <v>-2113.3015672473803</v>
      </c>
      <c r="Y81" s="50">
        <f>-SUMIF('Page 6.5.6 - 6.5.7'!$G$11:$G$134,'Page 6.5.11 - 6.5.14'!$F81,'Page 6.5.6 - 6.5.7'!$M$11:$M$134)</f>
        <v>-301.90022389248287</v>
      </c>
      <c r="Z81" s="50">
        <f t="shared" si="96"/>
        <v>-2415.201791139863</v>
      </c>
      <c r="AA81" s="50">
        <f>-SUMIF('Page 6.5.6 - 6.5.7'!$G$11:$G$134,'Page 6.5.11 - 6.5.14'!$F81,'Page 6.5.6 - 6.5.7'!$M$11:$M$134)</f>
        <v>-301.90022389248287</v>
      </c>
      <c r="AB81" s="50">
        <f t="shared" si="97"/>
        <v>-2717.1020150323457</v>
      </c>
      <c r="AC81" s="50">
        <f>-SUMIF('Page 6.5.6 - 6.5.7'!$G$11:$G$134,'Page 6.5.11 - 6.5.14'!$F81,'Page 6.5.6 - 6.5.7'!$M$11:$M$134)</f>
        <v>-301.90022389248287</v>
      </c>
      <c r="AD81" s="50">
        <f t="shared" si="98"/>
        <v>-3019.0022389248284</v>
      </c>
      <c r="AE81" s="50">
        <f>-SUMIF('Page 6.5.6 - 6.5.7'!$G$11:$G$134,'Page 6.5.11 - 6.5.14'!$F81,'Page 6.5.6 - 6.5.7'!$M$11:$M$134)</f>
        <v>-301.90022389248287</v>
      </c>
      <c r="AF81" s="50">
        <f t="shared" si="99"/>
        <v>-3320.9024628173111</v>
      </c>
      <c r="AG81" s="50">
        <f>-SUMIF('Page 6.5.6 - 6.5.7'!$G$11:$G$134,'Page 6.5.11 - 6.5.14'!$F81,'Page 6.5.6 - 6.5.7'!$M$11:$M$134)</f>
        <v>-301.90022389248287</v>
      </c>
      <c r="AH81" s="50">
        <f t="shared" si="100"/>
        <v>-3622.8026867097938</v>
      </c>
      <c r="AJ81" s="101">
        <f t="shared" si="101"/>
        <v>-1811.4013433548971</v>
      </c>
    </row>
    <row r="82" spans="1:37" s="50" customFormat="1" x14ac:dyDescent="0.2">
      <c r="A82" s="49" t="s">
        <v>202</v>
      </c>
      <c r="B82" s="49" t="str">
        <f t="shared" si="102"/>
        <v>JBE</v>
      </c>
      <c r="C82" s="49" t="s">
        <v>39</v>
      </c>
      <c r="D82" s="49" t="s">
        <v>134</v>
      </c>
      <c r="E82" s="49" t="s">
        <v>175</v>
      </c>
      <c r="F82" s="49" t="str">
        <f t="shared" si="87"/>
        <v>DGNLPJBE</v>
      </c>
      <c r="G82" s="49" t="str">
        <f t="shared" si="88"/>
        <v>GNLPJBE</v>
      </c>
      <c r="H82" s="49" t="s">
        <v>49</v>
      </c>
      <c r="I82" s="49" t="str">
        <f t="shared" si="103"/>
        <v>108GPJBE</v>
      </c>
      <c r="J82" s="50">
        <v>0</v>
      </c>
      <c r="K82" s="50">
        <f>-SUMIF('Page 6.5.6 - 6.5.7'!$G$11:$G$134,'Page 6.5.11 - 6.5.14'!$F82,'Page 6.5.6 - 6.5.7'!$M$11:$M$134)</f>
        <v>0</v>
      </c>
      <c r="L82" s="50">
        <f t="shared" si="89"/>
        <v>0</v>
      </c>
      <c r="M82" s="50">
        <f>-SUMIF('Page 6.5.6 - 6.5.7'!$G$11:$G$134,'Page 6.5.11 - 6.5.14'!$F82,'Page 6.5.6 - 6.5.7'!$M$11:$M$134)</f>
        <v>0</v>
      </c>
      <c r="N82" s="50">
        <f t="shared" si="90"/>
        <v>0</v>
      </c>
      <c r="O82" s="50">
        <f>-SUMIF('Page 6.5.6 - 6.5.7'!$G$11:$G$134,'Page 6.5.11 - 6.5.14'!$F82,'Page 6.5.6 - 6.5.7'!$M$11:$M$134)</f>
        <v>0</v>
      </c>
      <c r="P82" s="50">
        <f t="shared" si="91"/>
        <v>0</v>
      </c>
      <c r="Q82" s="50">
        <f>-SUMIF('Page 6.5.6 - 6.5.7'!$G$11:$G$134,'Page 6.5.11 - 6.5.14'!$F82,'Page 6.5.6 - 6.5.7'!$M$11:$M$134)</f>
        <v>0</v>
      </c>
      <c r="R82" s="50">
        <f t="shared" si="92"/>
        <v>0</v>
      </c>
      <c r="S82" s="50">
        <f>-SUMIF('Page 6.5.6 - 6.5.7'!$G$11:$G$134,'Page 6.5.11 - 6.5.14'!$F82,'Page 6.5.6 - 6.5.7'!$M$11:$M$134)</f>
        <v>0</v>
      </c>
      <c r="T82" s="50">
        <f t="shared" si="93"/>
        <v>0</v>
      </c>
      <c r="U82" s="50">
        <f>-SUMIF('Page 6.5.6 - 6.5.7'!$G$11:$G$134,'Page 6.5.11 - 6.5.14'!$F82,'Page 6.5.6 - 6.5.7'!$M$11:$M$134)</f>
        <v>0</v>
      </c>
      <c r="V82" s="50">
        <f t="shared" si="94"/>
        <v>0</v>
      </c>
      <c r="W82" s="50">
        <f>-SUMIF('Page 6.5.6 - 6.5.7'!$G$11:$G$134,'Page 6.5.11 - 6.5.14'!$F82,'Page 6.5.6 - 6.5.7'!$M$11:$M$134)</f>
        <v>0</v>
      </c>
      <c r="X82" s="50">
        <f t="shared" si="95"/>
        <v>0</v>
      </c>
      <c r="Y82" s="50">
        <f>-SUMIF('Page 6.5.6 - 6.5.7'!$G$11:$G$134,'Page 6.5.11 - 6.5.14'!$F82,'Page 6.5.6 - 6.5.7'!$M$11:$M$134)</f>
        <v>0</v>
      </c>
      <c r="Z82" s="50">
        <f t="shared" si="96"/>
        <v>0</v>
      </c>
      <c r="AA82" s="50">
        <f>-SUMIF('Page 6.5.6 - 6.5.7'!$G$11:$G$134,'Page 6.5.11 - 6.5.14'!$F82,'Page 6.5.6 - 6.5.7'!$M$11:$M$134)</f>
        <v>0</v>
      </c>
      <c r="AB82" s="50">
        <f t="shared" si="97"/>
        <v>0</v>
      </c>
      <c r="AC82" s="50">
        <f>-SUMIF('Page 6.5.6 - 6.5.7'!$G$11:$G$134,'Page 6.5.11 - 6.5.14'!$F82,'Page 6.5.6 - 6.5.7'!$M$11:$M$134)</f>
        <v>0</v>
      </c>
      <c r="AD82" s="50">
        <f t="shared" si="98"/>
        <v>0</v>
      </c>
      <c r="AE82" s="50">
        <f>-SUMIF('Page 6.5.6 - 6.5.7'!$G$11:$G$134,'Page 6.5.11 - 6.5.14'!$F82,'Page 6.5.6 - 6.5.7'!$M$11:$M$134)</f>
        <v>0</v>
      </c>
      <c r="AF82" s="50">
        <f t="shared" si="99"/>
        <v>0</v>
      </c>
      <c r="AG82" s="50">
        <f>-SUMIF('Page 6.5.6 - 6.5.7'!$G$11:$G$134,'Page 6.5.11 - 6.5.14'!$F82,'Page 6.5.6 - 6.5.7'!$M$11:$M$134)</f>
        <v>0</v>
      </c>
      <c r="AH82" s="50">
        <f t="shared" si="100"/>
        <v>0</v>
      </c>
      <c r="AJ82" s="101">
        <f t="shared" si="101"/>
        <v>0</v>
      </c>
    </row>
    <row r="83" spans="1:37" s="50" customFormat="1" x14ac:dyDescent="0.2">
      <c r="A83" t="s">
        <v>177</v>
      </c>
      <c r="B83" s="49" t="str">
        <f t="shared" si="102"/>
        <v>CN</v>
      </c>
      <c r="C83" s="49" t="s">
        <v>40</v>
      </c>
      <c r="D83" s="49" t="s">
        <v>134</v>
      </c>
      <c r="E83" s="49" t="s">
        <v>175</v>
      </c>
      <c r="F83" s="49" t="str">
        <f t="shared" si="87"/>
        <v>DGNLPCN</v>
      </c>
      <c r="G83" s="49" t="str">
        <f t="shared" si="88"/>
        <v>GNLPCN</v>
      </c>
      <c r="H83" s="49" t="s">
        <v>49</v>
      </c>
      <c r="I83" s="49" t="str">
        <f t="shared" si="103"/>
        <v>108GPCN</v>
      </c>
      <c r="J83" s="50">
        <v>0</v>
      </c>
      <c r="K83" s="50">
        <f>-SUMIF('Page 6.5.6 - 6.5.7'!$G$11:$G$134,'Page 6.5.11 - 6.5.14'!$F83,'Page 6.5.6 - 6.5.7'!$M$11:$M$134)</f>
        <v>-1662.1443978359264</v>
      </c>
      <c r="L83" s="50">
        <f t="shared" si="89"/>
        <v>-1662.1443978359264</v>
      </c>
      <c r="M83" s="50">
        <f>-SUMIF('Page 6.5.6 - 6.5.7'!$G$11:$G$134,'Page 6.5.11 - 6.5.14'!$F83,'Page 6.5.6 - 6.5.7'!$M$11:$M$134)</f>
        <v>-1662.1443978359264</v>
      </c>
      <c r="N83" s="50">
        <f t="shared" si="90"/>
        <v>-3324.2887956718528</v>
      </c>
      <c r="O83" s="50">
        <f>-SUMIF('Page 6.5.6 - 6.5.7'!$G$11:$G$134,'Page 6.5.11 - 6.5.14'!$F83,'Page 6.5.6 - 6.5.7'!$M$11:$M$134)</f>
        <v>-1662.1443978359264</v>
      </c>
      <c r="P83" s="50">
        <f t="shared" si="91"/>
        <v>-4986.4331935077789</v>
      </c>
      <c r="Q83" s="50">
        <f>-SUMIF('Page 6.5.6 - 6.5.7'!$G$11:$G$134,'Page 6.5.11 - 6.5.14'!$F83,'Page 6.5.6 - 6.5.7'!$M$11:$M$134)</f>
        <v>-1662.1443978359264</v>
      </c>
      <c r="R83" s="50">
        <f t="shared" si="92"/>
        <v>-6648.5775913437055</v>
      </c>
      <c r="S83" s="50">
        <f>-SUMIF('Page 6.5.6 - 6.5.7'!$G$11:$G$134,'Page 6.5.11 - 6.5.14'!$F83,'Page 6.5.6 - 6.5.7'!$M$11:$M$134)</f>
        <v>-1662.1443978359264</v>
      </c>
      <c r="T83" s="50">
        <f t="shared" si="93"/>
        <v>-8310.7219891796321</v>
      </c>
      <c r="U83" s="50">
        <f>-SUMIF('Page 6.5.6 - 6.5.7'!$G$11:$G$134,'Page 6.5.11 - 6.5.14'!$F83,'Page 6.5.6 - 6.5.7'!$M$11:$M$134)</f>
        <v>-1662.1443978359264</v>
      </c>
      <c r="V83" s="50">
        <f t="shared" si="94"/>
        <v>-9972.8663870155578</v>
      </c>
      <c r="W83" s="50">
        <f>-SUMIF('Page 6.5.6 - 6.5.7'!$G$11:$G$134,'Page 6.5.11 - 6.5.14'!$F83,'Page 6.5.6 - 6.5.7'!$M$11:$M$134)</f>
        <v>-1662.1443978359264</v>
      </c>
      <c r="X83" s="50">
        <f t="shared" si="95"/>
        <v>-11635.010784851484</v>
      </c>
      <c r="Y83" s="50">
        <f>-SUMIF('Page 6.5.6 - 6.5.7'!$G$11:$G$134,'Page 6.5.11 - 6.5.14'!$F83,'Page 6.5.6 - 6.5.7'!$M$11:$M$134)</f>
        <v>-1662.1443978359264</v>
      </c>
      <c r="Z83" s="50">
        <f t="shared" si="96"/>
        <v>-13297.155182687409</v>
      </c>
      <c r="AA83" s="50">
        <f>-SUMIF('Page 6.5.6 - 6.5.7'!$G$11:$G$134,'Page 6.5.11 - 6.5.14'!$F83,'Page 6.5.6 - 6.5.7'!$M$11:$M$134)</f>
        <v>-1662.1443978359264</v>
      </c>
      <c r="AB83" s="50">
        <f t="shared" si="97"/>
        <v>-14959.299580523335</v>
      </c>
      <c r="AC83" s="50">
        <f>-SUMIF('Page 6.5.6 - 6.5.7'!$G$11:$G$134,'Page 6.5.11 - 6.5.14'!$F83,'Page 6.5.6 - 6.5.7'!$M$11:$M$134)</f>
        <v>-1662.1443978359264</v>
      </c>
      <c r="AD83" s="50">
        <f t="shared" si="98"/>
        <v>-16621.443978359261</v>
      </c>
      <c r="AE83" s="50">
        <f>-SUMIF('Page 6.5.6 - 6.5.7'!$G$11:$G$134,'Page 6.5.11 - 6.5.14'!$F83,'Page 6.5.6 - 6.5.7'!$M$11:$M$134)</f>
        <v>-1662.1443978359264</v>
      </c>
      <c r="AF83" s="50">
        <f t="shared" si="99"/>
        <v>-18283.588376195188</v>
      </c>
      <c r="AG83" s="50">
        <f>-SUMIF('Page 6.5.6 - 6.5.7'!$G$11:$G$134,'Page 6.5.11 - 6.5.14'!$F83,'Page 6.5.6 - 6.5.7'!$M$11:$M$134)</f>
        <v>-1662.1443978359264</v>
      </c>
      <c r="AH83" s="50">
        <f t="shared" si="100"/>
        <v>-19945.732774031116</v>
      </c>
      <c r="AJ83" s="101">
        <f t="shared" si="101"/>
        <v>-9972.866387015556</v>
      </c>
    </row>
    <row r="84" spans="1:37" s="50" customFormat="1" x14ac:dyDescent="0.2">
      <c r="A84" t="s">
        <v>178</v>
      </c>
      <c r="B84" s="49" t="str">
        <f t="shared" si="102"/>
        <v>CAEE</v>
      </c>
      <c r="C84" s="49" t="s">
        <v>41</v>
      </c>
      <c r="D84" s="49" t="s">
        <v>134</v>
      </c>
      <c r="E84" s="49" t="s">
        <v>175</v>
      </c>
      <c r="F84" s="49" t="str">
        <f t="shared" si="87"/>
        <v>DGNLPCAEE</v>
      </c>
      <c r="G84" s="49" t="str">
        <f t="shared" si="88"/>
        <v>GNLPCAEE</v>
      </c>
      <c r="H84" s="49" t="s">
        <v>49</v>
      </c>
      <c r="I84" s="49" t="str">
        <f t="shared" si="103"/>
        <v>108GPCAEE</v>
      </c>
      <c r="J84" s="50">
        <v>0</v>
      </c>
      <c r="K84" s="50">
        <f>-SUMIF('Page 6.5.6 - 6.5.7'!$G$11:$G$134,'Page 6.5.11 - 6.5.14'!$F84,'Page 6.5.6 - 6.5.7'!$M$11:$M$134)</f>
        <v>-994.1743313785604</v>
      </c>
      <c r="L84" s="50">
        <f t="shared" si="89"/>
        <v>-994.1743313785604</v>
      </c>
      <c r="M84" s="50">
        <f>-SUMIF('Page 6.5.6 - 6.5.7'!$G$11:$G$134,'Page 6.5.11 - 6.5.14'!$F84,'Page 6.5.6 - 6.5.7'!$M$11:$M$134)</f>
        <v>-994.1743313785604</v>
      </c>
      <c r="N84" s="50">
        <f t="shared" si="90"/>
        <v>-1988.3486627571208</v>
      </c>
      <c r="O84" s="50">
        <f>-SUMIF('Page 6.5.6 - 6.5.7'!$G$11:$G$134,'Page 6.5.11 - 6.5.14'!$F84,'Page 6.5.6 - 6.5.7'!$M$11:$M$134)</f>
        <v>-994.1743313785604</v>
      </c>
      <c r="P84" s="50">
        <f t="shared" si="91"/>
        <v>-2982.5229941356811</v>
      </c>
      <c r="Q84" s="50">
        <f>-SUMIF('Page 6.5.6 - 6.5.7'!$G$11:$G$134,'Page 6.5.11 - 6.5.14'!$F84,'Page 6.5.6 - 6.5.7'!$M$11:$M$134)</f>
        <v>-994.1743313785604</v>
      </c>
      <c r="R84" s="50">
        <f t="shared" si="92"/>
        <v>-3976.6973255142416</v>
      </c>
      <c r="S84" s="50">
        <f>-SUMIF('Page 6.5.6 - 6.5.7'!$G$11:$G$134,'Page 6.5.11 - 6.5.14'!$F84,'Page 6.5.6 - 6.5.7'!$M$11:$M$134)</f>
        <v>-994.1743313785604</v>
      </c>
      <c r="T84" s="50">
        <f t="shared" si="93"/>
        <v>-4970.8716568928021</v>
      </c>
      <c r="U84" s="50">
        <f>-SUMIF('Page 6.5.6 - 6.5.7'!$G$11:$G$134,'Page 6.5.11 - 6.5.14'!$F84,'Page 6.5.6 - 6.5.7'!$M$11:$M$134)</f>
        <v>-994.1743313785604</v>
      </c>
      <c r="V84" s="50">
        <f t="shared" si="94"/>
        <v>-5965.0459882713621</v>
      </c>
      <c r="W84" s="50">
        <f>-SUMIF('Page 6.5.6 - 6.5.7'!$G$11:$G$134,'Page 6.5.11 - 6.5.14'!$F84,'Page 6.5.6 - 6.5.7'!$M$11:$M$134)</f>
        <v>-994.1743313785604</v>
      </c>
      <c r="X84" s="50">
        <f t="shared" si="95"/>
        <v>-6959.2203196499222</v>
      </c>
      <c r="Y84" s="50">
        <f>-SUMIF('Page 6.5.6 - 6.5.7'!$G$11:$G$134,'Page 6.5.11 - 6.5.14'!$F84,'Page 6.5.6 - 6.5.7'!$M$11:$M$134)</f>
        <v>-994.1743313785604</v>
      </c>
      <c r="Z84" s="50">
        <f t="shared" si="96"/>
        <v>-7953.3946510284823</v>
      </c>
      <c r="AA84" s="50">
        <f>-SUMIF('Page 6.5.6 - 6.5.7'!$G$11:$G$134,'Page 6.5.11 - 6.5.14'!$F84,'Page 6.5.6 - 6.5.7'!$M$11:$M$134)</f>
        <v>-994.1743313785604</v>
      </c>
      <c r="AB84" s="50">
        <f t="shared" si="97"/>
        <v>-8947.5689824070432</v>
      </c>
      <c r="AC84" s="50">
        <f>-SUMIF('Page 6.5.6 - 6.5.7'!$G$11:$G$134,'Page 6.5.11 - 6.5.14'!$F84,'Page 6.5.6 - 6.5.7'!$M$11:$M$134)</f>
        <v>-994.1743313785604</v>
      </c>
      <c r="AD84" s="50">
        <f t="shared" si="98"/>
        <v>-9941.7433137856042</v>
      </c>
      <c r="AE84" s="50">
        <f>-SUMIF('Page 6.5.6 - 6.5.7'!$G$11:$G$134,'Page 6.5.11 - 6.5.14'!$F84,'Page 6.5.6 - 6.5.7'!$M$11:$M$134)</f>
        <v>-994.1743313785604</v>
      </c>
      <c r="AF84" s="50">
        <f t="shared" si="99"/>
        <v>-10935.917645164165</v>
      </c>
      <c r="AG84" s="50">
        <f>-SUMIF('Page 6.5.6 - 6.5.7'!$G$11:$G$134,'Page 6.5.11 - 6.5.14'!$F84,'Page 6.5.6 - 6.5.7'!$M$11:$M$134)</f>
        <v>-994.1743313785604</v>
      </c>
      <c r="AH84" s="50">
        <f t="shared" si="100"/>
        <v>-11930.091976542726</v>
      </c>
      <c r="AJ84" s="101">
        <f t="shared" si="101"/>
        <v>-5965.0459882713621</v>
      </c>
    </row>
    <row r="85" spans="1:37" s="50" customFormat="1" x14ac:dyDescent="0.2">
      <c r="A85" t="s">
        <v>179</v>
      </c>
      <c r="B85"/>
      <c r="C85" s="49"/>
      <c r="D85" s="49"/>
      <c r="E85" s="49"/>
      <c r="F85" s="49"/>
      <c r="G85" s="49"/>
      <c r="H85" s="49"/>
      <c r="I85" s="49" t="str">
        <f t="shared" si="103"/>
        <v/>
      </c>
      <c r="J85" s="103">
        <f t="shared" ref="J85:AJ85" si="104">SUBTOTAL(9,J59:J84)</f>
        <v>0</v>
      </c>
      <c r="K85" s="103">
        <f t="shared" si="104"/>
        <v>-273230.42081595276</v>
      </c>
      <c r="L85" s="103">
        <f t="shared" si="104"/>
        <v>-273230.42081595276</v>
      </c>
      <c r="M85" s="103">
        <f t="shared" si="104"/>
        <v>-273230.42081595276</v>
      </c>
      <c r="N85" s="103">
        <f t="shared" si="104"/>
        <v>-546460.84163190552</v>
      </c>
      <c r="O85" s="103">
        <f t="shared" si="104"/>
        <v>-273230.42081595276</v>
      </c>
      <c r="P85" s="103">
        <f t="shared" si="104"/>
        <v>-819691.26244785846</v>
      </c>
      <c r="Q85" s="103">
        <f t="shared" si="104"/>
        <v>-273230.42081595276</v>
      </c>
      <c r="R85" s="103">
        <f t="shared" si="104"/>
        <v>-1092921.683263811</v>
      </c>
      <c r="S85" s="103">
        <f t="shared" si="104"/>
        <v>-273230.42081595276</v>
      </c>
      <c r="T85" s="103">
        <f t="shared" si="104"/>
        <v>-1366152.1040797639</v>
      </c>
      <c r="U85" s="103">
        <f t="shared" si="104"/>
        <v>-273230.42081595276</v>
      </c>
      <c r="V85" s="103">
        <f t="shared" si="104"/>
        <v>-1639382.5248957169</v>
      </c>
      <c r="W85" s="103">
        <f t="shared" si="104"/>
        <v>-273230.42081595276</v>
      </c>
      <c r="X85" s="103">
        <f t="shared" si="104"/>
        <v>-1912612.9457116695</v>
      </c>
      <c r="Y85" s="103">
        <f t="shared" si="104"/>
        <v>-273230.42081595276</v>
      </c>
      <c r="Z85" s="103">
        <f t="shared" si="104"/>
        <v>-2185843.3665276221</v>
      </c>
      <c r="AA85" s="103">
        <f t="shared" si="104"/>
        <v>-273230.42081595276</v>
      </c>
      <c r="AB85" s="103">
        <f t="shared" si="104"/>
        <v>-2459073.7873435747</v>
      </c>
      <c r="AC85" s="103">
        <f t="shared" si="104"/>
        <v>-273230.42081595276</v>
      </c>
      <c r="AD85" s="103">
        <f t="shared" si="104"/>
        <v>-2732304.2081595273</v>
      </c>
      <c r="AE85" s="103">
        <f t="shared" si="104"/>
        <v>-273230.42081595276</v>
      </c>
      <c r="AF85" s="103">
        <f t="shared" si="104"/>
        <v>-3005534.6289754799</v>
      </c>
      <c r="AG85" s="103">
        <f t="shared" si="104"/>
        <v>-273230.42081595276</v>
      </c>
      <c r="AH85" s="103">
        <f t="shared" si="104"/>
        <v>-3278765.0497914329</v>
      </c>
      <c r="AJ85" s="104">
        <f t="shared" si="104"/>
        <v>-1639382.5248957165</v>
      </c>
    </row>
    <row r="86" spans="1:37" s="50" customFormat="1" x14ac:dyDescent="0.2">
      <c r="A86"/>
      <c r="B86"/>
      <c r="C86" s="49"/>
      <c r="D86" s="49"/>
      <c r="E86" s="49"/>
      <c r="F86" s="49"/>
      <c r="G86" s="49"/>
      <c r="H86" s="49"/>
      <c r="I86" s="49" t="str">
        <f t="shared" si="103"/>
        <v/>
      </c>
      <c r="AJ86" s="101"/>
    </row>
    <row r="87" spans="1:37" s="50" customFormat="1" x14ac:dyDescent="0.2">
      <c r="A87" s="93" t="s">
        <v>203</v>
      </c>
      <c r="B87"/>
      <c r="C87" s="49"/>
      <c r="D87" s="49"/>
      <c r="E87" s="49"/>
      <c r="F87" s="49"/>
      <c r="G87" s="49"/>
      <c r="H87" s="49"/>
      <c r="I87" s="49" t="str">
        <f t="shared" si="103"/>
        <v/>
      </c>
      <c r="AJ87" s="101"/>
    </row>
    <row r="88" spans="1:37" s="50" customFormat="1" x14ac:dyDescent="0.2">
      <c r="A88" t="s">
        <v>178</v>
      </c>
      <c r="B88" s="49" t="str">
        <f t="shared" ref="B88" si="105">C88</f>
        <v>CAEE</v>
      </c>
      <c r="C88" s="49" t="s">
        <v>41</v>
      </c>
      <c r="D88" s="49" t="s">
        <v>134</v>
      </c>
      <c r="E88" s="49" t="s">
        <v>204</v>
      </c>
      <c r="F88" s="49" t="str">
        <f>D88&amp;E88&amp;C88</f>
        <v>DMNGPCAEE</v>
      </c>
      <c r="G88" s="49" t="str">
        <f>E88&amp;C88</f>
        <v>MNGPCAEE</v>
      </c>
      <c r="H88" s="49" t="s">
        <v>51</v>
      </c>
      <c r="I88" s="49" t="str">
        <f t="shared" si="103"/>
        <v>108MPCAEE</v>
      </c>
      <c r="J88" s="50">
        <v>0</v>
      </c>
      <c r="K88" s="50">
        <f>-SUMIF('Page 6.5.6 - 6.5.7'!$G$11:$G$134,'Page 6.5.11 - 6.5.14'!$F88,'Page 6.5.6 - 6.5.7'!$M$11:$M$134)</f>
        <v>0</v>
      </c>
      <c r="L88" s="50">
        <f t="shared" ref="L88" si="106">J88+K88</f>
        <v>0</v>
      </c>
      <c r="M88" s="50">
        <f>-SUMIF('Page 6.5.6 - 6.5.7'!$G$11:$G$134,'Page 6.5.11 - 6.5.14'!$F88,'Page 6.5.6 - 6.5.7'!$M$11:$M$134)</f>
        <v>0</v>
      </c>
      <c r="N88" s="50">
        <f t="shared" ref="N88" si="107">L88+M88</f>
        <v>0</v>
      </c>
      <c r="O88" s="50">
        <f>-SUMIF('Page 6.5.6 - 6.5.7'!$G$11:$G$134,'Page 6.5.11 - 6.5.14'!$F88,'Page 6.5.6 - 6.5.7'!$M$11:$M$134)</f>
        <v>0</v>
      </c>
      <c r="P88" s="50">
        <f t="shared" ref="P88" si="108">N88+O88</f>
        <v>0</v>
      </c>
      <c r="Q88" s="50">
        <f>-SUMIF('Page 6.5.6 - 6.5.7'!$G$11:$G$134,'Page 6.5.11 - 6.5.14'!$F88,'Page 6.5.6 - 6.5.7'!$M$11:$M$134)</f>
        <v>0</v>
      </c>
      <c r="R88" s="50">
        <f t="shared" ref="R88" si="109">P88+Q88</f>
        <v>0</v>
      </c>
      <c r="S88" s="50">
        <f>-SUMIF('Page 6.5.6 - 6.5.7'!$G$11:$G$134,'Page 6.5.11 - 6.5.14'!$F88,'Page 6.5.6 - 6.5.7'!$M$11:$M$134)</f>
        <v>0</v>
      </c>
      <c r="T88" s="50">
        <f t="shared" ref="T88" si="110">R88+S88</f>
        <v>0</v>
      </c>
      <c r="U88" s="50">
        <f>-SUMIF('Page 6.5.6 - 6.5.7'!$G$11:$G$134,'Page 6.5.11 - 6.5.14'!$F88,'Page 6.5.6 - 6.5.7'!$M$11:$M$134)</f>
        <v>0</v>
      </c>
      <c r="V88" s="50">
        <f t="shared" ref="V88" si="111">T88+U88</f>
        <v>0</v>
      </c>
      <c r="W88" s="50">
        <f>-SUMIF('Page 6.5.6 - 6.5.7'!$G$11:$G$134,'Page 6.5.11 - 6.5.14'!$F88,'Page 6.5.6 - 6.5.7'!$M$11:$M$134)</f>
        <v>0</v>
      </c>
      <c r="X88" s="50">
        <f t="shared" ref="X88" si="112">V88+W88</f>
        <v>0</v>
      </c>
      <c r="Y88" s="50">
        <f>-SUMIF('Page 6.5.6 - 6.5.7'!$G$11:$G$134,'Page 6.5.11 - 6.5.14'!$F88,'Page 6.5.6 - 6.5.7'!$M$11:$M$134)</f>
        <v>0</v>
      </c>
      <c r="Z88" s="50">
        <f t="shared" ref="Z88" si="113">X88+Y88</f>
        <v>0</v>
      </c>
      <c r="AA88" s="50">
        <f>-SUMIF('Page 6.5.6 - 6.5.7'!$G$11:$G$134,'Page 6.5.11 - 6.5.14'!$F88,'Page 6.5.6 - 6.5.7'!$M$11:$M$134)</f>
        <v>0</v>
      </c>
      <c r="AB88" s="50">
        <f t="shared" ref="AB88" si="114">Z88+AA88</f>
        <v>0</v>
      </c>
      <c r="AC88" s="50">
        <f>-SUMIF('Page 6.5.6 - 6.5.7'!$G$11:$G$134,'Page 6.5.11 - 6.5.14'!$F88,'Page 6.5.6 - 6.5.7'!$M$11:$M$134)</f>
        <v>0</v>
      </c>
      <c r="AD88" s="50">
        <f t="shared" ref="AD88" si="115">AB88+AC88</f>
        <v>0</v>
      </c>
      <c r="AE88" s="50">
        <f>-SUMIF('Page 6.5.6 - 6.5.7'!$G$11:$G$134,'Page 6.5.11 - 6.5.14'!$F88,'Page 6.5.6 - 6.5.7'!$M$11:$M$134)</f>
        <v>0</v>
      </c>
      <c r="AF88" s="50">
        <f t="shared" ref="AF88" si="116">AD88+AE88</f>
        <v>0</v>
      </c>
      <c r="AG88" s="50">
        <f>-SUMIF('Page 6.5.6 - 6.5.7'!$G$11:$G$134,'Page 6.5.11 - 6.5.14'!$F88,'Page 6.5.6 - 6.5.7'!$M$11:$M$134)</f>
        <v>0</v>
      </c>
      <c r="AH88" s="50">
        <f t="shared" ref="AH88" si="117">AF88+AG88</f>
        <v>0</v>
      </c>
      <c r="AJ88" s="101">
        <f>(((J88+AH88)+(SUM(L88,N88,P88,R88,T88,V88,X88,Z88,AB88,AD88,AF88)*2))/24)</f>
        <v>0</v>
      </c>
    </row>
    <row r="89" spans="1:37" s="50" customFormat="1" x14ac:dyDescent="0.2">
      <c r="A89" t="s">
        <v>205</v>
      </c>
      <c r="B89"/>
      <c r="C89" s="49"/>
      <c r="D89" s="49"/>
      <c r="E89" s="49"/>
      <c r="F89" s="49"/>
      <c r="G89" s="49"/>
      <c r="H89" s="49"/>
      <c r="I89" s="49" t="str">
        <f t="shared" si="103"/>
        <v/>
      </c>
      <c r="J89" s="103">
        <f t="shared" ref="J89:AJ89" si="118">SUBTOTAL(9,J88)</f>
        <v>0</v>
      </c>
      <c r="K89" s="103">
        <f t="shared" si="118"/>
        <v>0</v>
      </c>
      <c r="L89" s="103">
        <f t="shared" si="118"/>
        <v>0</v>
      </c>
      <c r="M89" s="103">
        <f t="shared" si="118"/>
        <v>0</v>
      </c>
      <c r="N89" s="103">
        <f t="shared" si="118"/>
        <v>0</v>
      </c>
      <c r="O89" s="103">
        <f t="shared" si="118"/>
        <v>0</v>
      </c>
      <c r="P89" s="103">
        <f t="shared" si="118"/>
        <v>0</v>
      </c>
      <c r="Q89" s="103">
        <f t="shared" si="118"/>
        <v>0</v>
      </c>
      <c r="R89" s="103">
        <f t="shared" si="118"/>
        <v>0</v>
      </c>
      <c r="S89" s="103">
        <f t="shared" si="118"/>
        <v>0</v>
      </c>
      <c r="T89" s="103">
        <f t="shared" si="118"/>
        <v>0</v>
      </c>
      <c r="U89" s="103">
        <f t="shared" si="118"/>
        <v>0</v>
      </c>
      <c r="V89" s="103">
        <f t="shared" si="118"/>
        <v>0</v>
      </c>
      <c r="W89" s="103">
        <f t="shared" si="118"/>
        <v>0</v>
      </c>
      <c r="X89" s="103">
        <f t="shared" si="118"/>
        <v>0</v>
      </c>
      <c r="Y89" s="103">
        <f t="shared" si="118"/>
        <v>0</v>
      </c>
      <c r="Z89" s="103">
        <f t="shared" si="118"/>
        <v>0</v>
      </c>
      <c r="AA89" s="103">
        <f t="shared" si="118"/>
        <v>0</v>
      </c>
      <c r="AB89" s="103">
        <f t="shared" si="118"/>
        <v>0</v>
      </c>
      <c r="AC89" s="103">
        <f t="shared" si="118"/>
        <v>0</v>
      </c>
      <c r="AD89" s="103">
        <f t="shared" si="118"/>
        <v>0</v>
      </c>
      <c r="AE89" s="103">
        <f t="shared" si="118"/>
        <v>0</v>
      </c>
      <c r="AF89" s="103">
        <f t="shared" si="118"/>
        <v>0</v>
      </c>
      <c r="AG89" s="103">
        <f t="shared" si="118"/>
        <v>0</v>
      </c>
      <c r="AH89" s="103">
        <f t="shared" si="118"/>
        <v>0</v>
      </c>
      <c r="AJ89" s="104">
        <f t="shared" si="118"/>
        <v>0</v>
      </c>
    </row>
    <row r="90" spans="1:37" s="50" customFormat="1" x14ac:dyDescent="0.2">
      <c r="A90"/>
      <c r="B90"/>
      <c r="C90" s="49"/>
      <c r="D90" s="49"/>
      <c r="E90" s="49"/>
      <c r="F90" s="49"/>
      <c r="G90" s="49"/>
      <c r="H90" s="49"/>
      <c r="I90" s="49" t="str">
        <f t="shared" si="103"/>
        <v/>
      </c>
      <c r="AJ90" s="101"/>
    </row>
    <row r="91" spans="1:37" s="50" customFormat="1" x14ac:dyDescent="0.2">
      <c r="A91" s="93" t="s">
        <v>94</v>
      </c>
      <c r="B91"/>
      <c r="C91" s="49"/>
      <c r="D91" s="49"/>
      <c r="E91" s="49"/>
      <c r="F91" s="49"/>
      <c r="G91" s="49"/>
      <c r="H91" s="49"/>
      <c r="I91" s="49" t="str">
        <f t="shared" si="103"/>
        <v/>
      </c>
      <c r="J91" s="103">
        <f t="shared" ref="J91:AH91" si="119">SUBTOTAL(9,J12:J89)</f>
        <v>0</v>
      </c>
      <c r="K91" s="103">
        <f t="shared" si="119"/>
        <v>-13751680.835272623</v>
      </c>
      <c r="L91" s="103">
        <f t="shared" si="119"/>
        <v>-13751680.835272623</v>
      </c>
      <c r="M91" s="103">
        <f t="shared" si="119"/>
        <v>-13751680.835272623</v>
      </c>
      <c r="N91" s="103">
        <f t="shared" si="119"/>
        <v>-27503361.670545246</v>
      </c>
      <c r="O91" s="103">
        <f t="shared" si="119"/>
        <v>-13751680.835272623</v>
      </c>
      <c r="P91" s="103">
        <f t="shared" si="119"/>
        <v>-41255042.505817868</v>
      </c>
      <c r="Q91" s="103">
        <f t="shared" si="119"/>
        <v>-13751680.835272623</v>
      </c>
      <c r="R91" s="103">
        <f t="shared" si="119"/>
        <v>-55006723.341090493</v>
      </c>
      <c r="S91" s="103">
        <f t="shared" si="119"/>
        <v>-13751680.835272623</v>
      </c>
      <c r="T91" s="103">
        <f t="shared" si="119"/>
        <v>-68758404.176363125</v>
      </c>
      <c r="U91" s="103">
        <f t="shared" si="119"/>
        <v>-13751680.835272623</v>
      </c>
      <c r="V91" s="103">
        <f t="shared" si="119"/>
        <v>-82510085.011635736</v>
      </c>
      <c r="W91" s="103">
        <f t="shared" si="119"/>
        <v>-13751680.835272623</v>
      </c>
      <c r="X91" s="103">
        <f t="shared" si="119"/>
        <v>-96261765.846908346</v>
      </c>
      <c r="Y91" s="103">
        <f t="shared" si="119"/>
        <v>-13751680.835272623</v>
      </c>
      <c r="Z91" s="103">
        <f t="shared" si="119"/>
        <v>-110013446.68218102</v>
      </c>
      <c r="AA91" s="103">
        <f t="shared" si="119"/>
        <v>-13751680.835272623</v>
      </c>
      <c r="AB91" s="103">
        <f t="shared" si="119"/>
        <v>-123765127.51745364</v>
      </c>
      <c r="AC91" s="103">
        <f t="shared" si="119"/>
        <v>-13751680.835272623</v>
      </c>
      <c r="AD91" s="103">
        <f t="shared" si="119"/>
        <v>-137516808.35272628</v>
      </c>
      <c r="AE91" s="103">
        <f t="shared" si="119"/>
        <v>-13751680.835272623</v>
      </c>
      <c r="AF91" s="103">
        <f t="shared" si="119"/>
        <v>-151268489.18799883</v>
      </c>
      <c r="AG91" s="103">
        <f t="shared" si="119"/>
        <v>-13751680.835272623</v>
      </c>
      <c r="AH91" s="103">
        <f t="shared" si="119"/>
        <v>-165020170.02327147</v>
      </c>
      <c r="AJ91" s="104">
        <f>SUBTOTAL(9,AJ12:AJ89)</f>
        <v>-82510085.011635765</v>
      </c>
    </row>
    <row r="92" spans="1:37" s="50" customFormat="1" x14ac:dyDescent="0.2">
      <c r="A92" s="93"/>
      <c r="B92"/>
      <c r="C92" s="49"/>
      <c r="D92" s="49"/>
      <c r="E92" s="49"/>
      <c r="F92" s="49"/>
      <c r="G92" s="49"/>
      <c r="H92" s="49"/>
      <c r="I92" s="49"/>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322" t="s">
        <v>278</v>
      </c>
      <c r="AJ92" s="101">
        <f>SUMIFS(AJ49:AJ55,AL49:AL55,"Situs")-SUMIFS(AJ49:AJ55,B49:B55,"WA")</f>
        <v>-2571344.9968883642</v>
      </c>
    </row>
    <row r="93" spans="1:37" s="50" customFormat="1" x14ac:dyDescent="0.2">
      <c r="A93" s="93"/>
      <c r="B93"/>
      <c r="C93" s="49"/>
      <c r="D93" s="49"/>
      <c r="E93" s="49"/>
      <c r="F93" s="49"/>
      <c r="G93" s="49"/>
      <c r="H93" s="49"/>
      <c r="I93" s="49"/>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328" t="s">
        <v>281</v>
      </c>
      <c r="AI93" s="329"/>
      <c r="AJ93" s="330">
        <f>AJ91-AJ92</f>
        <v>-79938740.014747396</v>
      </c>
      <c r="AK93" s="50">
        <v>0</v>
      </c>
    </row>
    <row r="94" spans="1:37" s="50" customFormat="1" x14ac:dyDescent="0.2">
      <c r="A94" s="93"/>
      <c r="B94"/>
      <c r="C94" s="49"/>
      <c r="D94" s="49"/>
      <c r="E94" s="49"/>
      <c r="F94" s="49"/>
      <c r="G94" s="49"/>
      <c r="H94" s="49"/>
      <c r="I94" s="49" t="str">
        <f t="shared" si="103"/>
        <v/>
      </c>
      <c r="AJ94" s="331" t="s">
        <v>282</v>
      </c>
    </row>
    <row r="95" spans="1:37" s="50" customFormat="1" x14ac:dyDescent="0.2">
      <c r="A95"/>
      <c r="B95"/>
      <c r="C95" s="49"/>
      <c r="D95" s="49"/>
      <c r="E95" s="49"/>
      <c r="F95" s="49"/>
      <c r="G95" s="49"/>
      <c r="H95" s="49"/>
      <c r="I95" s="49" t="str">
        <f t="shared" si="103"/>
        <v/>
      </c>
      <c r="AJ95" s="101"/>
    </row>
    <row r="96" spans="1:37" s="50" customFormat="1" x14ac:dyDescent="0.2">
      <c r="A96" s="93" t="s">
        <v>226</v>
      </c>
      <c r="B96"/>
      <c r="C96" s="49"/>
      <c r="D96" s="49"/>
      <c r="E96" s="49"/>
      <c r="F96" s="49"/>
      <c r="G96" s="49"/>
      <c r="H96" s="49"/>
      <c r="I96" s="49" t="str">
        <f t="shared" si="103"/>
        <v/>
      </c>
      <c r="AJ96" s="101"/>
    </row>
    <row r="97" spans="1:36" s="50" customFormat="1" x14ac:dyDescent="0.2">
      <c r="A97" s="93"/>
      <c r="B97"/>
      <c r="C97" s="49"/>
      <c r="D97" s="49"/>
      <c r="E97" s="49"/>
      <c r="F97" s="49"/>
      <c r="G97" s="49"/>
      <c r="H97" s="49"/>
      <c r="I97" s="49" t="str">
        <f t="shared" si="103"/>
        <v/>
      </c>
      <c r="AJ97" s="101"/>
    </row>
    <row r="98" spans="1:36" s="50" customFormat="1" x14ac:dyDescent="0.2">
      <c r="A98" s="93" t="s">
        <v>182</v>
      </c>
      <c r="B98"/>
      <c r="C98" s="49"/>
      <c r="D98" s="49"/>
      <c r="E98" s="49"/>
      <c r="F98" s="49"/>
      <c r="G98" s="49"/>
      <c r="H98" s="49"/>
      <c r="I98" s="49" t="str">
        <f t="shared" si="103"/>
        <v/>
      </c>
      <c r="AJ98" s="101"/>
    </row>
    <row r="99" spans="1:36" s="50" customFormat="1" x14ac:dyDescent="0.2">
      <c r="A99" s="49" t="s">
        <v>165</v>
      </c>
      <c r="B99" s="49" t="str">
        <f t="shared" ref="B99:B122" si="120">C99</f>
        <v>CA</v>
      </c>
      <c r="C99" s="85" t="s">
        <v>27</v>
      </c>
      <c r="D99" s="49" t="s">
        <v>183</v>
      </c>
      <c r="E99" s="49" t="s">
        <v>184</v>
      </c>
      <c r="F99" s="49" t="str">
        <f t="shared" ref="F99:F101" si="121">D99&amp;E99&amp;C99</f>
        <v>AINTPCA</v>
      </c>
      <c r="G99" s="49" t="str">
        <f t="shared" ref="G99:G101" si="122">E99&amp;C99</f>
        <v>INTPCA</v>
      </c>
      <c r="H99" s="49" t="s">
        <v>55</v>
      </c>
      <c r="I99" s="49" t="str">
        <f t="shared" si="103"/>
        <v>111IPCA</v>
      </c>
      <c r="J99" s="50">
        <v>0</v>
      </c>
      <c r="K99" s="50">
        <f>-SUMIF('Page 6.5.6 - 6.5.7'!$G$11:$G$134,'Page 6.5.11 - 6.5.14'!$F99,'Page 6.5.6 - 6.5.7'!$M$11:$M$134)</f>
        <v>-186.60751333515256</v>
      </c>
      <c r="L99" s="50">
        <f t="shared" ref="L99:L121" si="123">J99+K99</f>
        <v>-186.60751333515256</v>
      </c>
      <c r="M99" s="50">
        <f>-SUMIF('Page 6.5.6 - 6.5.7'!$G$11:$G$134,'Page 6.5.11 - 6.5.14'!$F99,'Page 6.5.6 - 6.5.7'!$M$11:$M$134)</f>
        <v>-186.60751333515256</v>
      </c>
      <c r="N99" s="50">
        <f t="shared" ref="N99:N121" si="124">L99+M99</f>
        <v>-373.21502667030512</v>
      </c>
      <c r="O99" s="50">
        <f>-SUMIF('Page 6.5.6 - 6.5.7'!$G$11:$G$134,'Page 6.5.11 - 6.5.14'!$F99,'Page 6.5.6 - 6.5.7'!$M$11:$M$134)</f>
        <v>-186.60751333515256</v>
      </c>
      <c r="P99" s="50">
        <f t="shared" ref="P99:P121" si="125">N99+O99</f>
        <v>-559.82254000545765</v>
      </c>
      <c r="Q99" s="50">
        <f>-SUMIF('Page 6.5.6 - 6.5.7'!$G$11:$G$134,'Page 6.5.11 - 6.5.14'!$F99,'Page 6.5.6 - 6.5.7'!$M$11:$M$134)</f>
        <v>-186.60751333515256</v>
      </c>
      <c r="R99" s="50">
        <f t="shared" ref="R99:R121" si="126">P99+Q99</f>
        <v>-746.43005334061024</v>
      </c>
      <c r="S99" s="50">
        <f>-SUMIF('Page 6.5.6 - 6.5.7'!$G$11:$G$134,'Page 6.5.11 - 6.5.14'!$F99,'Page 6.5.6 - 6.5.7'!$M$11:$M$134)</f>
        <v>-186.60751333515256</v>
      </c>
      <c r="T99" s="50">
        <f t="shared" ref="T99:T121" si="127">R99+S99</f>
        <v>-933.03756667576283</v>
      </c>
      <c r="U99" s="50">
        <f>-SUMIF('Page 6.5.6 - 6.5.7'!$G$11:$G$134,'Page 6.5.11 - 6.5.14'!$F99,'Page 6.5.6 - 6.5.7'!$M$11:$M$134)</f>
        <v>-186.60751333515256</v>
      </c>
      <c r="V99" s="50">
        <f t="shared" ref="V99:V121" si="128">T99+U99</f>
        <v>-1119.6450800109153</v>
      </c>
      <c r="W99" s="50">
        <f>-SUMIF('Page 6.5.6 - 6.5.7'!$G$11:$G$134,'Page 6.5.11 - 6.5.14'!$F99,'Page 6.5.6 - 6.5.7'!$M$11:$M$134)</f>
        <v>-186.60751333515256</v>
      </c>
      <c r="X99" s="50">
        <f t="shared" ref="X99:X121" si="129">V99+W99</f>
        <v>-1306.2525933460679</v>
      </c>
      <c r="Y99" s="50">
        <f>-SUMIF('Page 6.5.6 - 6.5.7'!$G$11:$G$134,'Page 6.5.11 - 6.5.14'!$F99,'Page 6.5.6 - 6.5.7'!$M$11:$M$134)</f>
        <v>-186.60751333515256</v>
      </c>
      <c r="Z99" s="50">
        <f t="shared" ref="Z99:Z121" si="130">X99+Y99</f>
        <v>-1492.8601066812205</v>
      </c>
      <c r="AA99" s="50">
        <f>-SUMIF('Page 6.5.6 - 6.5.7'!$G$11:$G$134,'Page 6.5.11 - 6.5.14'!$F99,'Page 6.5.6 - 6.5.7'!$M$11:$M$134)</f>
        <v>-186.60751333515256</v>
      </c>
      <c r="AB99" s="50">
        <f t="shared" ref="AB99:AB121" si="131">Z99+AA99</f>
        <v>-1679.4676200163731</v>
      </c>
      <c r="AC99" s="50">
        <f>-SUMIF('Page 6.5.6 - 6.5.7'!$G$11:$G$134,'Page 6.5.11 - 6.5.14'!$F99,'Page 6.5.6 - 6.5.7'!$M$11:$M$134)</f>
        <v>-186.60751333515256</v>
      </c>
      <c r="AD99" s="50">
        <f t="shared" ref="AD99:AD121" si="132">AB99+AC99</f>
        <v>-1866.0751333515257</v>
      </c>
      <c r="AE99" s="50">
        <f>-SUMIF('Page 6.5.6 - 6.5.7'!$G$11:$G$134,'Page 6.5.11 - 6.5.14'!$F99,'Page 6.5.6 - 6.5.7'!$M$11:$M$134)</f>
        <v>-186.60751333515256</v>
      </c>
      <c r="AF99" s="50">
        <f t="shared" ref="AF99:AF121" si="133">AD99+AE99</f>
        <v>-2052.6826466866783</v>
      </c>
      <c r="AG99" s="50">
        <f>-SUMIF('Page 6.5.6 - 6.5.7'!$G$11:$G$134,'Page 6.5.11 - 6.5.14'!$F99,'Page 6.5.6 - 6.5.7'!$M$11:$M$134)</f>
        <v>-186.60751333515256</v>
      </c>
      <c r="AH99" s="50">
        <f t="shared" ref="AH99:AH121" si="134">AF99+AG99</f>
        <v>-2239.2901600218306</v>
      </c>
      <c r="AJ99" s="101">
        <f t="shared" ref="AJ99:AJ122" si="135">(((J99+AH99)+(SUM(L99,N99,P99,R99,T99,V99,X99,Z99,AB99,AD99,AF99)*2))/24)</f>
        <v>-1119.6450800109155</v>
      </c>
    </row>
    <row r="100" spans="1:36" s="50" customFormat="1" x14ac:dyDescent="0.2">
      <c r="A100" s="49" t="s">
        <v>177</v>
      </c>
      <c r="B100" s="49" t="str">
        <f t="shared" si="120"/>
        <v>CN</v>
      </c>
      <c r="C100" s="85" t="s">
        <v>40</v>
      </c>
      <c r="D100" s="49" t="s">
        <v>183</v>
      </c>
      <c r="E100" s="49" t="s">
        <v>184</v>
      </c>
      <c r="F100" s="49" t="str">
        <f t="shared" si="121"/>
        <v>AINTPCN</v>
      </c>
      <c r="G100" s="49" t="str">
        <f t="shared" si="122"/>
        <v>INTPCN</v>
      </c>
      <c r="H100" s="49" t="s">
        <v>55</v>
      </c>
      <c r="I100" s="49" t="str">
        <f t="shared" si="103"/>
        <v>111IPCN</v>
      </c>
      <c r="J100" s="50">
        <v>0</v>
      </c>
      <c r="K100" s="50">
        <f>-SUMIF('Page 6.5.6 - 6.5.7'!$G$11:$G$134,'Page 6.5.11 - 6.5.14'!$F100,'Page 6.5.6 - 6.5.7'!$M$11:$M$134)</f>
        <v>1033.4635720218841</v>
      </c>
      <c r="L100" s="50">
        <f t="shared" si="123"/>
        <v>1033.4635720218841</v>
      </c>
      <c r="M100" s="50">
        <f>-SUMIF('Page 6.5.6 - 6.5.7'!$G$11:$G$134,'Page 6.5.11 - 6.5.14'!$F100,'Page 6.5.6 - 6.5.7'!$M$11:$M$134)</f>
        <v>1033.4635720218841</v>
      </c>
      <c r="N100" s="50">
        <f t="shared" si="124"/>
        <v>2066.9271440437683</v>
      </c>
      <c r="O100" s="50">
        <f>-SUMIF('Page 6.5.6 - 6.5.7'!$G$11:$G$134,'Page 6.5.11 - 6.5.14'!$F100,'Page 6.5.6 - 6.5.7'!$M$11:$M$134)</f>
        <v>1033.4635720218841</v>
      </c>
      <c r="P100" s="50">
        <f t="shared" si="125"/>
        <v>3100.3907160656527</v>
      </c>
      <c r="Q100" s="50">
        <f>-SUMIF('Page 6.5.6 - 6.5.7'!$G$11:$G$134,'Page 6.5.11 - 6.5.14'!$F100,'Page 6.5.6 - 6.5.7'!$M$11:$M$134)</f>
        <v>1033.4635720218841</v>
      </c>
      <c r="R100" s="50">
        <f t="shared" si="126"/>
        <v>4133.8542880875366</v>
      </c>
      <c r="S100" s="50">
        <f>-SUMIF('Page 6.5.6 - 6.5.7'!$G$11:$G$134,'Page 6.5.11 - 6.5.14'!$F100,'Page 6.5.6 - 6.5.7'!$M$11:$M$134)</f>
        <v>1033.4635720218841</v>
      </c>
      <c r="T100" s="50">
        <f t="shared" si="127"/>
        <v>5167.3178601094205</v>
      </c>
      <c r="U100" s="50">
        <f>-SUMIF('Page 6.5.6 - 6.5.7'!$G$11:$G$134,'Page 6.5.11 - 6.5.14'!$F100,'Page 6.5.6 - 6.5.7'!$M$11:$M$134)</f>
        <v>1033.4635720218841</v>
      </c>
      <c r="V100" s="50">
        <f t="shared" si="128"/>
        <v>6200.7814321313044</v>
      </c>
      <c r="W100" s="50">
        <f>-SUMIF('Page 6.5.6 - 6.5.7'!$G$11:$G$134,'Page 6.5.11 - 6.5.14'!$F100,'Page 6.5.6 - 6.5.7'!$M$11:$M$134)</f>
        <v>1033.4635720218841</v>
      </c>
      <c r="X100" s="50">
        <f t="shared" si="129"/>
        <v>7234.2450041531883</v>
      </c>
      <c r="Y100" s="50">
        <f>-SUMIF('Page 6.5.6 - 6.5.7'!$G$11:$G$134,'Page 6.5.11 - 6.5.14'!$F100,'Page 6.5.6 - 6.5.7'!$M$11:$M$134)</f>
        <v>1033.4635720218841</v>
      </c>
      <c r="Z100" s="50">
        <f t="shared" si="130"/>
        <v>8267.7085761750732</v>
      </c>
      <c r="AA100" s="50">
        <f>-SUMIF('Page 6.5.6 - 6.5.7'!$G$11:$G$134,'Page 6.5.11 - 6.5.14'!$F100,'Page 6.5.6 - 6.5.7'!$M$11:$M$134)</f>
        <v>1033.4635720218841</v>
      </c>
      <c r="AB100" s="50">
        <f t="shared" si="131"/>
        <v>9301.172148196958</v>
      </c>
      <c r="AC100" s="50">
        <f>-SUMIF('Page 6.5.6 - 6.5.7'!$G$11:$G$134,'Page 6.5.11 - 6.5.14'!$F100,'Page 6.5.6 - 6.5.7'!$M$11:$M$134)</f>
        <v>1033.4635720218841</v>
      </c>
      <c r="AD100" s="50">
        <f t="shared" si="132"/>
        <v>10334.635720218843</v>
      </c>
      <c r="AE100" s="50">
        <f>-SUMIF('Page 6.5.6 - 6.5.7'!$G$11:$G$134,'Page 6.5.11 - 6.5.14'!$F100,'Page 6.5.6 - 6.5.7'!$M$11:$M$134)</f>
        <v>1033.4635720218841</v>
      </c>
      <c r="AF100" s="50">
        <f t="shared" si="133"/>
        <v>11368.099292240728</v>
      </c>
      <c r="AG100" s="50">
        <f>-SUMIF('Page 6.5.6 - 6.5.7'!$G$11:$G$134,'Page 6.5.11 - 6.5.14'!$F100,'Page 6.5.6 - 6.5.7'!$M$11:$M$134)</f>
        <v>1033.4635720218841</v>
      </c>
      <c r="AH100" s="50">
        <f t="shared" si="134"/>
        <v>12401.562864262612</v>
      </c>
      <c r="AJ100" s="101">
        <f t="shared" si="135"/>
        <v>6200.7814321313053</v>
      </c>
    </row>
    <row r="101" spans="1:36" s="50" customFormat="1" x14ac:dyDescent="0.2">
      <c r="A101" s="49" t="s">
        <v>171</v>
      </c>
      <c r="B101" s="49" t="str">
        <f t="shared" si="120"/>
        <v>ID</v>
      </c>
      <c r="C101" s="84" t="s">
        <v>28</v>
      </c>
      <c r="D101" s="49" t="s">
        <v>183</v>
      </c>
      <c r="E101" s="49" t="s">
        <v>184</v>
      </c>
      <c r="F101" s="49" t="str">
        <f t="shared" si="121"/>
        <v>AINTPID</v>
      </c>
      <c r="G101" s="49" t="str">
        <f t="shared" si="122"/>
        <v>INTPID</v>
      </c>
      <c r="H101" s="49" t="s">
        <v>55</v>
      </c>
      <c r="I101" s="49" t="str">
        <f t="shared" si="103"/>
        <v>111IPID</v>
      </c>
      <c r="J101" s="50">
        <v>0</v>
      </c>
      <c r="K101" s="50">
        <f>-SUMIF('Page 6.5.6 - 6.5.7'!$G$11:$G$134,'Page 6.5.11 - 6.5.14'!$F101,'Page 6.5.6 - 6.5.7'!$M$11:$M$134)</f>
        <v>0.22731922074702501</v>
      </c>
      <c r="L101" s="50">
        <f t="shared" si="123"/>
        <v>0.22731922074702501</v>
      </c>
      <c r="M101" s="50">
        <f>-SUMIF('Page 6.5.6 - 6.5.7'!$G$11:$G$134,'Page 6.5.11 - 6.5.14'!$F101,'Page 6.5.6 - 6.5.7'!$M$11:$M$134)</f>
        <v>0.22731922074702501</v>
      </c>
      <c r="N101" s="50">
        <f t="shared" si="124"/>
        <v>0.45463844149405003</v>
      </c>
      <c r="O101" s="50">
        <f>-SUMIF('Page 6.5.6 - 6.5.7'!$G$11:$G$134,'Page 6.5.11 - 6.5.14'!$F101,'Page 6.5.6 - 6.5.7'!$M$11:$M$134)</f>
        <v>0.22731922074702501</v>
      </c>
      <c r="P101" s="50">
        <f t="shared" si="125"/>
        <v>0.68195766224107501</v>
      </c>
      <c r="Q101" s="50">
        <f>-SUMIF('Page 6.5.6 - 6.5.7'!$G$11:$G$134,'Page 6.5.11 - 6.5.14'!$F101,'Page 6.5.6 - 6.5.7'!$M$11:$M$134)</f>
        <v>0.22731922074702501</v>
      </c>
      <c r="R101" s="50">
        <f t="shared" si="126"/>
        <v>0.90927688298810005</v>
      </c>
      <c r="S101" s="50">
        <f>-SUMIF('Page 6.5.6 - 6.5.7'!$G$11:$G$134,'Page 6.5.11 - 6.5.14'!$F101,'Page 6.5.6 - 6.5.7'!$M$11:$M$134)</f>
        <v>0.22731922074702501</v>
      </c>
      <c r="T101" s="50">
        <f t="shared" si="127"/>
        <v>1.1365961037351251</v>
      </c>
      <c r="U101" s="50">
        <f>-SUMIF('Page 6.5.6 - 6.5.7'!$G$11:$G$134,'Page 6.5.11 - 6.5.14'!$F101,'Page 6.5.6 - 6.5.7'!$M$11:$M$134)</f>
        <v>0.22731922074702501</v>
      </c>
      <c r="V101" s="50">
        <f t="shared" si="128"/>
        <v>1.36391532448215</v>
      </c>
      <c r="W101" s="50">
        <f>-SUMIF('Page 6.5.6 - 6.5.7'!$G$11:$G$134,'Page 6.5.11 - 6.5.14'!$F101,'Page 6.5.6 - 6.5.7'!$M$11:$M$134)</f>
        <v>0.22731922074702501</v>
      </c>
      <c r="X101" s="50">
        <f t="shared" si="129"/>
        <v>1.591234545229175</v>
      </c>
      <c r="Y101" s="50">
        <f>-SUMIF('Page 6.5.6 - 6.5.7'!$G$11:$G$134,'Page 6.5.11 - 6.5.14'!$F101,'Page 6.5.6 - 6.5.7'!$M$11:$M$134)</f>
        <v>0.22731922074702501</v>
      </c>
      <c r="Z101" s="50">
        <f t="shared" si="130"/>
        <v>1.8185537659761999</v>
      </c>
      <c r="AA101" s="50">
        <f>-SUMIF('Page 6.5.6 - 6.5.7'!$G$11:$G$134,'Page 6.5.11 - 6.5.14'!$F101,'Page 6.5.6 - 6.5.7'!$M$11:$M$134)</f>
        <v>0.22731922074702501</v>
      </c>
      <c r="AB101" s="50">
        <f t="shared" si="131"/>
        <v>2.045872986723225</v>
      </c>
      <c r="AC101" s="50">
        <f>-SUMIF('Page 6.5.6 - 6.5.7'!$G$11:$G$134,'Page 6.5.11 - 6.5.14'!$F101,'Page 6.5.6 - 6.5.7'!$M$11:$M$134)</f>
        <v>0.22731922074702501</v>
      </c>
      <c r="AD101" s="50">
        <f t="shared" si="132"/>
        <v>2.2731922074702502</v>
      </c>
      <c r="AE101" s="50">
        <f>-SUMIF('Page 6.5.6 - 6.5.7'!$G$11:$G$134,'Page 6.5.11 - 6.5.14'!$F101,'Page 6.5.6 - 6.5.7'!$M$11:$M$134)</f>
        <v>0.22731922074702501</v>
      </c>
      <c r="AF101" s="50">
        <f t="shared" si="133"/>
        <v>2.5005114282172753</v>
      </c>
      <c r="AG101" s="50">
        <f>-SUMIF('Page 6.5.6 - 6.5.7'!$G$11:$G$134,'Page 6.5.11 - 6.5.14'!$F101,'Page 6.5.6 - 6.5.7'!$M$11:$M$134)</f>
        <v>0.22731922074702501</v>
      </c>
      <c r="AH101" s="50">
        <f t="shared" si="134"/>
        <v>2.7278306489643005</v>
      </c>
      <c r="AJ101" s="101">
        <f t="shared" si="135"/>
        <v>1.36391532448215</v>
      </c>
    </row>
    <row r="102" spans="1:36" s="50" customFormat="1" x14ac:dyDescent="0.2">
      <c r="A102" s="49" t="s">
        <v>142</v>
      </c>
      <c r="B102" s="49" t="str">
        <f t="shared" si="120"/>
        <v>JBG</v>
      </c>
      <c r="C102" s="84" t="s">
        <v>18</v>
      </c>
      <c r="D102" s="49" t="s">
        <v>183</v>
      </c>
      <c r="E102" s="49" t="s">
        <v>184</v>
      </c>
      <c r="F102" s="49" t="str">
        <f>D102&amp;E102&amp;C102</f>
        <v>AINTPJBG</v>
      </c>
      <c r="G102" s="49" t="str">
        <f>E102&amp;C102</f>
        <v>INTPJBG</v>
      </c>
      <c r="H102" s="49" t="s">
        <v>55</v>
      </c>
      <c r="I102" s="49" t="str">
        <f t="shared" si="103"/>
        <v>111IPJBG</v>
      </c>
      <c r="J102" s="50">
        <v>0</v>
      </c>
      <c r="K102" s="50">
        <f>-SUMIF('Page 6.5.6 - 6.5.7'!$G$11:$G$134,'Page 6.5.11 - 6.5.14'!$F102,'Page 6.5.6 - 6.5.7'!$M$11:$M$134)</f>
        <v>0</v>
      </c>
      <c r="L102" s="50">
        <f t="shared" si="123"/>
        <v>0</v>
      </c>
      <c r="M102" s="50">
        <f>-SUMIF('Page 6.5.6 - 6.5.7'!$G$11:$G$134,'Page 6.5.11 - 6.5.14'!$F102,'Page 6.5.6 - 6.5.7'!$M$11:$M$134)</f>
        <v>0</v>
      </c>
      <c r="N102" s="50">
        <f t="shared" si="124"/>
        <v>0</v>
      </c>
      <c r="O102" s="50">
        <f>-SUMIF('Page 6.5.6 - 6.5.7'!$G$11:$G$134,'Page 6.5.11 - 6.5.14'!$F102,'Page 6.5.6 - 6.5.7'!$M$11:$M$134)</f>
        <v>0</v>
      </c>
      <c r="P102" s="50">
        <f t="shared" si="125"/>
        <v>0</v>
      </c>
      <c r="Q102" s="50">
        <f>-SUMIF('Page 6.5.6 - 6.5.7'!$G$11:$G$134,'Page 6.5.11 - 6.5.14'!$F102,'Page 6.5.6 - 6.5.7'!$M$11:$M$134)</f>
        <v>0</v>
      </c>
      <c r="R102" s="50">
        <f t="shared" si="126"/>
        <v>0</v>
      </c>
      <c r="S102" s="50">
        <f>-SUMIF('Page 6.5.6 - 6.5.7'!$G$11:$G$134,'Page 6.5.11 - 6.5.14'!$F102,'Page 6.5.6 - 6.5.7'!$M$11:$M$134)</f>
        <v>0</v>
      </c>
      <c r="T102" s="50">
        <f t="shared" si="127"/>
        <v>0</v>
      </c>
      <c r="U102" s="50">
        <f>-SUMIF('Page 6.5.6 - 6.5.7'!$G$11:$G$134,'Page 6.5.11 - 6.5.14'!$F102,'Page 6.5.6 - 6.5.7'!$M$11:$M$134)</f>
        <v>0</v>
      </c>
      <c r="V102" s="50">
        <f t="shared" si="128"/>
        <v>0</v>
      </c>
      <c r="W102" s="50">
        <f>-SUMIF('Page 6.5.6 - 6.5.7'!$G$11:$G$134,'Page 6.5.11 - 6.5.14'!$F102,'Page 6.5.6 - 6.5.7'!$M$11:$M$134)</f>
        <v>0</v>
      </c>
      <c r="X102" s="50">
        <f t="shared" si="129"/>
        <v>0</v>
      </c>
      <c r="Y102" s="50">
        <f>-SUMIF('Page 6.5.6 - 6.5.7'!$G$11:$G$134,'Page 6.5.11 - 6.5.14'!$F102,'Page 6.5.6 - 6.5.7'!$M$11:$M$134)</f>
        <v>0</v>
      </c>
      <c r="Z102" s="50">
        <f t="shared" si="130"/>
        <v>0</v>
      </c>
      <c r="AA102" s="50">
        <f>-SUMIF('Page 6.5.6 - 6.5.7'!$G$11:$G$134,'Page 6.5.11 - 6.5.14'!$F102,'Page 6.5.6 - 6.5.7'!$M$11:$M$134)</f>
        <v>0</v>
      </c>
      <c r="AB102" s="50">
        <f t="shared" si="131"/>
        <v>0</v>
      </c>
      <c r="AC102" s="50">
        <f>-SUMIF('Page 6.5.6 - 6.5.7'!$G$11:$G$134,'Page 6.5.11 - 6.5.14'!$F102,'Page 6.5.6 - 6.5.7'!$M$11:$M$134)</f>
        <v>0</v>
      </c>
      <c r="AD102" s="50">
        <f t="shared" si="132"/>
        <v>0</v>
      </c>
      <c r="AE102" s="50">
        <f>-SUMIF('Page 6.5.6 - 6.5.7'!$G$11:$G$134,'Page 6.5.11 - 6.5.14'!$F102,'Page 6.5.6 - 6.5.7'!$M$11:$M$134)</f>
        <v>0</v>
      </c>
      <c r="AF102" s="50">
        <f t="shared" si="133"/>
        <v>0</v>
      </c>
      <c r="AG102" s="50">
        <f>-SUMIF('Page 6.5.6 - 6.5.7'!$G$11:$G$134,'Page 6.5.11 - 6.5.14'!$F102,'Page 6.5.6 - 6.5.7'!$M$11:$M$134)</f>
        <v>0</v>
      </c>
      <c r="AH102" s="50">
        <f t="shared" si="134"/>
        <v>0</v>
      </c>
      <c r="AJ102" s="101">
        <f t="shared" si="135"/>
        <v>0</v>
      </c>
    </row>
    <row r="103" spans="1:36" s="50" customFormat="1" x14ac:dyDescent="0.2">
      <c r="A103" t="s">
        <v>167</v>
      </c>
      <c r="B103" s="49" t="str">
        <f t="shared" si="120"/>
        <v>OR</v>
      </c>
      <c r="C103" s="85" t="s">
        <v>29</v>
      </c>
      <c r="D103" s="49" t="s">
        <v>183</v>
      </c>
      <c r="E103" s="49" t="s">
        <v>184</v>
      </c>
      <c r="F103" s="49" t="str">
        <f t="shared" ref="F103:F121" si="136">D103&amp;E103&amp;C103</f>
        <v>AINTPOR</v>
      </c>
      <c r="G103" s="49" t="str">
        <f t="shared" ref="G103:G121" si="137">E103&amp;C103</f>
        <v>INTPOR</v>
      </c>
      <c r="H103" s="49" t="s">
        <v>55</v>
      </c>
      <c r="I103" s="49" t="str">
        <f t="shared" si="103"/>
        <v>111IPOR</v>
      </c>
      <c r="J103" s="50">
        <v>0</v>
      </c>
      <c r="K103" s="50">
        <f>-SUMIF('Page 6.5.6 - 6.5.7'!$G$11:$G$134,'Page 6.5.11 - 6.5.14'!$F103,'Page 6.5.6 - 6.5.7'!$M$11:$M$134)</f>
        <v>-64.670667707344663</v>
      </c>
      <c r="L103" s="50">
        <f t="shared" si="123"/>
        <v>-64.670667707344663</v>
      </c>
      <c r="M103" s="50">
        <f>-SUMIF('Page 6.5.6 - 6.5.7'!$G$11:$G$134,'Page 6.5.11 - 6.5.14'!$F103,'Page 6.5.6 - 6.5.7'!$M$11:$M$134)</f>
        <v>-64.670667707344663</v>
      </c>
      <c r="N103" s="50">
        <f t="shared" si="124"/>
        <v>-129.34133541468933</v>
      </c>
      <c r="O103" s="50">
        <f>-SUMIF('Page 6.5.6 - 6.5.7'!$G$11:$G$134,'Page 6.5.11 - 6.5.14'!$F103,'Page 6.5.6 - 6.5.7'!$M$11:$M$134)</f>
        <v>-64.670667707344663</v>
      </c>
      <c r="P103" s="50">
        <f t="shared" si="125"/>
        <v>-194.012003122034</v>
      </c>
      <c r="Q103" s="50">
        <f>-SUMIF('Page 6.5.6 - 6.5.7'!$G$11:$G$134,'Page 6.5.11 - 6.5.14'!$F103,'Page 6.5.6 - 6.5.7'!$M$11:$M$134)</f>
        <v>-64.670667707344663</v>
      </c>
      <c r="R103" s="50">
        <f t="shared" si="126"/>
        <v>-258.68267082937865</v>
      </c>
      <c r="S103" s="50">
        <f>-SUMIF('Page 6.5.6 - 6.5.7'!$G$11:$G$134,'Page 6.5.11 - 6.5.14'!$F103,'Page 6.5.6 - 6.5.7'!$M$11:$M$134)</f>
        <v>-64.670667707344663</v>
      </c>
      <c r="T103" s="50">
        <f t="shared" si="127"/>
        <v>-323.3533385367233</v>
      </c>
      <c r="U103" s="50">
        <f>-SUMIF('Page 6.5.6 - 6.5.7'!$G$11:$G$134,'Page 6.5.11 - 6.5.14'!$F103,'Page 6.5.6 - 6.5.7'!$M$11:$M$134)</f>
        <v>-64.670667707344663</v>
      </c>
      <c r="V103" s="50">
        <f t="shared" si="128"/>
        <v>-388.02400624406795</v>
      </c>
      <c r="W103" s="50">
        <f>-SUMIF('Page 6.5.6 - 6.5.7'!$G$11:$G$134,'Page 6.5.11 - 6.5.14'!$F103,'Page 6.5.6 - 6.5.7'!$M$11:$M$134)</f>
        <v>-64.670667707344663</v>
      </c>
      <c r="X103" s="50">
        <f t="shared" si="129"/>
        <v>-452.6946739514126</v>
      </c>
      <c r="Y103" s="50">
        <f>-SUMIF('Page 6.5.6 - 6.5.7'!$G$11:$G$134,'Page 6.5.11 - 6.5.14'!$F103,'Page 6.5.6 - 6.5.7'!$M$11:$M$134)</f>
        <v>-64.670667707344663</v>
      </c>
      <c r="Z103" s="50">
        <f t="shared" si="130"/>
        <v>-517.3653416587573</v>
      </c>
      <c r="AA103" s="50">
        <f>-SUMIF('Page 6.5.6 - 6.5.7'!$G$11:$G$134,'Page 6.5.11 - 6.5.14'!$F103,'Page 6.5.6 - 6.5.7'!$M$11:$M$134)</f>
        <v>-64.670667707344663</v>
      </c>
      <c r="AB103" s="50">
        <f t="shared" si="131"/>
        <v>-582.03600936610201</v>
      </c>
      <c r="AC103" s="50">
        <f>-SUMIF('Page 6.5.6 - 6.5.7'!$G$11:$G$134,'Page 6.5.11 - 6.5.14'!$F103,'Page 6.5.6 - 6.5.7'!$M$11:$M$134)</f>
        <v>-64.670667707344663</v>
      </c>
      <c r="AD103" s="50">
        <f t="shared" si="132"/>
        <v>-646.70667707344671</v>
      </c>
      <c r="AE103" s="50">
        <f>-SUMIF('Page 6.5.6 - 6.5.7'!$G$11:$G$134,'Page 6.5.11 - 6.5.14'!$F103,'Page 6.5.6 - 6.5.7'!$M$11:$M$134)</f>
        <v>-64.670667707344663</v>
      </c>
      <c r="AF103" s="50">
        <f t="shared" si="133"/>
        <v>-711.37734478079142</v>
      </c>
      <c r="AG103" s="50">
        <f>-SUMIF('Page 6.5.6 - 6.5.7'!$G$11:$G$134,'Page 6.5.11 - 6.5.14'!$F103,'Page 6.5.6 - 6.5.7'!$M$11:$M$134)</f>
        <v>-64.670667707344663</v>
      </c>
      <c r="AH103" s="50">
        <f t="shared" si="134"/>
        <v>-776.04801248813612</v>
      </c>
      <c r="AJ103" s="101">
        <f t="shared" si="135"/>
        <v>-388.024006244068</v>
      </c>
    </row>
    <row r="104" spans="1:36" s="50" customFormat="1" x14ac:dyDescent="0.2">
      <c r="A104" t="s">
        <v>178</v>
      </c>
      <c r="B104" s="49" t="str">
        <f t="shared" si="120"/>
        <v>CAEE</v>
      </c>
      <c r="C104" s="85" t="s">
        <v>41</v>
      </c>
      <c r="D104" s="49" t="s">
        <v>183</v>
      </c>
      <c r="E104" s="49" t="s">
        <v>184</v>
      </c>
      <c r="F104" s="49" t="str">
        <f t="shared" si="136"/>
        <v>AINTPCAEE</v>
      </c>
      <c r="G104" s="49" t="str">
        <f t="shared" si="137"/>
        <v>INTPCAEE</v>
      </c>
      <c r="H104" s="49" t="s">
        <v>55</v>
      </c>
      <c r="I104" s="49" t="str">
        <f t="shared" si="103"/>
        <v>111IPCAEE</v>
      </c>
      <c r="J104" s="50">
        <v>0</v>
      </c>
      <c r="K104" s="50">
        <f>-SUMIF('Page 6.5.6 - 6.5.7'!$G$11:$G$134,'Page 6.5.11 - 6.5.14'!$F104,'Page 6.5.6 - 6.5.7'!$M$11:$M$134)</f>
        <v>0</v>
      </c>
      <c r="L104" s="50">
        <f t="shared" si="123"/>
        <v>0</v>
      </c>
      <c r="M104" s="50">
        <f>-SUMIF('Page 6.5.6 - 6.5.7'!$G$11:$G$134,'Page 6.5.11 - 6.5.14'!$F104,'Page 6.5.6 - 6.5.7'!$M$11:$M$134)</f>
        <v>0</v>
      </c>
      <c r="N104" s="50">
        <f t="shared" si="124"/>
        <v>0</v>
      </c>
      <c r="O104" s="50">
        <f>-SUMIF('Page 6.5.6 - 6.5.7'!$G$11:$G$134,'Page 6.5.11 - 6.5.14'!$F104,'Page 6.5.6 - 6.5.7'!$M$11:$M$134)</f>
        <v>0</v>
      </c>
      <c r="P104" s="50">
        <f t="shared" si="125"/>
        <v>0</v>
      </c>
      <c r="Q104" s="50">
        <f>-SUMIF('Page 6.5.6 - 6.5.7'!$G$11:$G$134,'Page 6.5.11 - 6.5.14'!$F104,'Page 6.5.6 - 6.5.7'!$M$11:$M$134)</f>
        <v>0</v>
      </c>
      <c r="R104" s="50">
        <f t="shared" si="126"/>
        <v>0</v>
      </c>
      <c r="S104" s="50">
        <f>-SUMIF('Page 6.5.6 - 6.5.7'!$G$11:$G$134,'Page 6.5.11 - 6.5.14'!$F104,'Page 6.5.6 - 6.5.7'!$M$11:$M$134)</f>
        <v>0</v>
      </c>
      <c r="T104" s="50">
        <f t="shared" si="127"/>
        <v>0</v>
      </c>
      <c r="U104" s="50">
        <f>-SUMIF('Page 6.5.6 - 6.5.7'!$G$11:$G$134,'Page 6.5.11 - 6.5.14'!$F104,'Page 6.5.6 - 6.5.7'!$M$11:$M$134)</f>
        <v>0</v>
      </c>
      <c r="V104" s="50">
        <f t="shared" si="128"/>
        <v>0</v>
      </c>
      <c r="W104" s="50">
        <f>-SUMIF('Page 6.5.6 - 6.5.7'!$G$11:$G$134,'Page 6.5.11 - 6.5.14'!$F104,'Page 6.5.6 - 6.5.7'!$M$11:$M$134)</f>
        <v>0</v>
      </c>
      <c r="X104" s="50">
        <f t="shared" si="129"/>
        <v>0</v>
      </c>
      <c r="Y104" s="50">
        <f>-SUMIF('Page 6.5.6 - 6.5.7'!$G$11:$G$134,'Page 6.5.11 - 6.5.14'!$F104,'Page 6.5.6 - 6.5.7'!$M$11:$M$134)</f>
        <v>0</v>
      </c>
      <c r="Z104" s="50">
        <f t="shared" si="130"/>
        <v>0</v>
      </c>
      <c r="AA104" s="50">
        <f>-SUMIF('Page 6.5.6 - 6.5.7'!$G$11:$G$134,'Page 6.5.11 - 6.5.14'!$F104,'Page 6.5.6 - 6.5.7'!$M$11:$M$134)</f>
        <v>0</v>
      </c>
      <c r="AB104" s="50">
        <f t="shared" si="131"/>
        <v>0</v>
      </c>
      <c r="AC104" s="50">
        <f>-SUMIF('Page 6.5.6 - 6.5.7'!$G$11:$G$134,'Page 6.5.11 - 6.5.14'!$F104,'Page 6.5.6 - 6.5.7'!$M$11:$M$134)</f>
        <v>0</v>
      </c>
      <c r="AD104" s="50">
        <f t="shared" si="132"/>
        <v>0</v>
      </c>
      <c r="AE104" s="50">
        <f>-SUMIF('Page 6.5.6 - 6.5.7'!$G$11:$G$134,'Page 6.5.11 - 6.5.14'!$F104,'Page 6.5.6 - 6.5.7'!$M$11:$M$134)</f>
        <v>0</v>
      </c>
      <c r="AF104" s="50">
        <f t="shared" si="133"/>
        <v>0</v>
      </c>
      <c r="AG104" s="50">
        <f>-SUMIF('Page 6.5.6 - 6.5.7'!$G$11:$G$134,'Page 6.5.11 - 6.5.14'!$F104,'Page 6.5.6 - 6.5.7'!$M$11:$M$134)</f>
        <v>0</v>
      </c>
      <c r="AH104" s="50">
        <f t="shared" si="134"/>
        <v>0</v>
      </c>
      <c r="AJ104" s="101">
        <f t="shared" si="135"/>
        <v>0</v>
      </c>
    </row>
    <row r="105" spans="1:36" s="50" customFormat="1" x14ac:dyDescent="0.2">
      <c r="A105" t="s">
        <v>137</v>
      </c>
      <c r="B105" s="49" t="str">
        <f t="shared" si="120"/>
        <v>SG</v>
      </c>
      <c r="C105" s="85" t="s">
        <v>16</v>
      </c>
      <c r="D105" s="49" t="s">
        <v>183</v>
      </c>
      <c r="E105" s="49" t="s">
        <v>184</v>
      </c>
      <c r="F105" s="49" t="str">
        <f t="shared" si="136"/>
        <v>AINTPSG</v>
      </c>
      <c r="G105" s="49" t="str">
        <f t="shared" si="137"/>
        <v>INTPSG</v>
      </c>
      <c r="H105" s="49" t="s">
        <v>55</v>
      </c>
      <c r="I105" s="49" t="str">
        <f t="shared" si="103"/>
        <v>111IPSG</v>
      </c>
      <c r="J105" s="50">
        <v>0</v>
      </c>
      <c r="K105" s="50">
        <f>-SUMIF('Page 6.5.6 - 6.5.7'!$G$11:$G$134,'Page 6.5.11 - 6.5.14'!$F105,'Page 6.5.6 - 6.5.7'!$M$11:$M$134)</f>
        <v>0</v>
      </c>
      <c r="L105" s="50">
        <f t="shared" si="123"/>
        <v>0</v>
      </c>
      <c r="M105" s="50">
        <f>-SUMIF('Page 6.5.6 - 6.5.7'!$G$11:$G$134,'Page 6.5.11 - 6.5.14'!$F105,'Page 6.5.6 - 6.5.7'!$M$11:$M$134)</f>
        <v>0</v>
      </c>
      <c r="N105" s="50">
        <f t="shared" si="124"/>
        <v>0</v>
      </c>
      <c r="O105" s="50">
        <f>-SUMIF('Page 6.5.6 - 6.5.7'!$G$11:$G$134,'Page 6.5.11 - 6.5.14'!$F105,'Page 6.5.6 - 6.5.7'!$M$11:$M$134)</f>
        <v>0</v>
      </c>
      <c r="P105" s="50">
        <f t="shared" si="125"/>
        <v>0</v>
      </c>
      <c r="Q105" s="50">
        <f>-SUMIF('Page 6.5.6 - 6.5.7'!$G$11:$G$134,'Page 6.5.11 - 6.5.14'!$F105,'Page 6.5.6 - 6.5.7'!$M$11:$M$134)</f>
        <v>0</v>
      </c>
      <c r="R105" s="50">
        <f t="shared" si="126"/>
        <v>0</v>
      </c>
      <c r="S105" s="50">
        <f>-SUMIF('Page 6.5.6 - 6.5.7'!$G$11:$G$134,'Page 6.5.11 - 6.5.14'!$F105,'Page 6.5.6 - 6.5.7'!$M$11:$M$134)</f>
        <v>0</v>
      </c>
      <c r="T105" s="50">
        <f t="shared" si="127"/>
        <v>0</v>
      </c>
      <c r="U105" s="50">
        <f>-SUMIF('Page 6.5.6 - 6.5.7'!$G$11:$G$134,'Page 6.5.11 - 6.5.14'!$F105,'Page 6.5.6 - 6.5.7'!$M$11:$M$134)</f>
        <v>0</v>
      </c>
      <c r="V105" s="50">
        <f t="shared" si="128"/>
        <v>0</v>
      </c>
      <c r="W105" s="50">
        <f>-SUMIF('Page 6.5.6 - 6.5.7'!$G$11:$G$134,'Page 6.5.11 - 6.5.14'!$F105,'Page 6.5.6 - 6.5.7'!$M$11:$M$134)</f>
        <v>0</v>
      </c>
      <c r="X105" s="50">
        <f t="shared" si="129"/>
        <v>0</v>
      </c>
      <c r="Y105" s="50">
        <f>-SUMIF('Page 6.5.6 - 6.5.7'!$G$11:$G$134,'Page 6.5.11 - 6.5.14'!$F105,'Page 6.5.6 - 6.5.7'!$M$11:$M$134)</f>
        <v>0</v>
      </c>
      <c r="Z105" s="50">
        <f t="shared" si="130"/>
        <v>0</v>
      </c>
      <c r="AA105" s="50">
        <f>-SUMIF('Page 6.5.6 - 6.5.7'!$G$11:$G$134,'Page 6.5.11 - 6.5.14'!$F105,'Page 6.5.6 - 6.5.7'!$M$11:$M$134)</f>
        <v>0</v>
      </c>
      <c r="AB105" s="50">
        <f t="shared" si="131"/>
        <v>0</v>
      </c>
      <c r="AC105" s="50">
        <f>-SUMIF('Page 6.5.6 - 6.5.7'!$G$11:$G$134,'Page 6.5.11 - 6.5.14'!$F105,'Page 6.5.6 - 6.5.7'!$M$11:$M$134)</f>
        <v>0</v>
      </c>
      <c r="AD105" s="50">
        <f t="shared" si="132"/>
        <v>0</v>
      </c>
      <c r="AE105" s="50">
        <f>-SUMIF('Page 6.5.6 - 6.5.7'!$G$11:$G$134,'Page 6.5.11 - 6.5.14'!$F105,'Page 6.5.6 - 6.5.7'!$M$11:$M$134)</f>
        <v>0</v>
      </c>
      <c r="AF105" s="50">
        <f t="shared" si="133"/>
        <v>0</v>
      </c>
      <c r="AG105" s="50">
        <f>-SUMIF('Page 6.5.6 - 6.5.7'!$G$11:$G$134,'Page 6.5.11 - 6.5.14'!$F105,'Page 6.5.6 - 6.5.7'!$M$11:$M$134)</f>
        <v>0</v>
      </c>
      <c r="AH105" s="50">
        <f t="shared" si="134"/>
        <v>0</v>
      </c>
      <c r="AJ105" s="101">
        <f t="shared" si="135"/>
        <v>0</v>
      </c>
    </row>
    <row r="106" spans="1:36" s="50" customFormat="1" x14ac:dyDescent="0.2">
      <c r="A106" s="72" t="s">
        <v>133</v>
      </c>
      <c r="B106" s="49" t="str">
        <f t="shared" si="120"/>
        <v>CAGE</v>
      </c>
      <c r="C106" s="85" t="s">
        <v>14</v>
      </c>
      <c r="D106" s="49" t="s">
        <v>183</v>
      </c>
      <c r="E106" s="49" t="s">
        <v>184</v>
      </c>
      <c r="F106" s="49" t="str">
        <f t="shared" si="136"/>
        <v>AINTPCAGE</v>
      </c>
      <c r="G106" s="49" t="str">
        <f t="shared" si="137"/>
        <v>INTPCAGE</v>
      </c>
      <c r="H106" s="49" t="s">
        <v>55</v>
      </c>
      <c r="I106" s="49" t="str">
        <f t="shared" si="103"/>
        <v>111IPCAGE</v>
      </c>
      <c r="J106" s="50">
        <v>0</v>
      </c>
      <c r="K106" s="50">
        <f>-SUMIF('Page 6.5.6 - 6.5.7'!$G$11:$G$134,'Page 6.5.11 - 6.5.14'!$F106,'Page 6.5.6 - 6.5.7'!$M$11:$M$134)</f>
        <v>2262.409707365247</v>
      </c>
      <c r="L106" s="50">
        <f t="shared" si="123"/>
        <v>2262.409707365247</v>
      </c>
      <c r="M106" s="50">
        <f>-SUMIF('Page 6.5.6 - 6.5.7'!$G$11:$G$134,'Page 6.5.11 - 6.5.14'!$F106,'Page 6.5.6 - 6.5.7'!$M$11:$M$134)</f>
        <v>2262.409707365247</v>
      </c>
      <c r="N106" s="50">
        <f t="shared" si="124"/>
        <v>4524.8194147304939</v>
      </c>
      <c r="O106" s="50">
        <f>-SUMIF('Page 6.5.6 - 6.5.7'!$G$11:$G$134,'Page 6.5.11 - 6.5.14'!$F106,'Page 6.5.6 - 6.5.7'!$M$11:$M$134)</f>
        <v>2262.409707365247</v>
      </c>
      <c r="P106" s="50">
        <f t="shared" si="125"/>
        <v>6787.2291220957413</v>
      </c>
      <c r="Q106" s="50">
        <f>-SUMIF('Page 6.5.6 - 6.5.7'!$G$11:$G$134,'Page 6.5.11 - 6.5.14'!$F106,'Page 6.5.6 - 6.5.7'!$M$11:$M$134)</f>
        <v>2262.409707365247</v>
      </c>
      <c r="R106" s="50">
        <f t="shared" si="126"/>
        <v>9049.6388294609878</v>
      </c>
      <c r="S106" s="50">
        <f>-SUMIF('Page 6.5.6 - 6.5.7'!$G$11:$G$134,'Page 6.5.11 - 6.5.14'!$F106,'Page 6.5.6 - 6.5.7'!$M$11:$M$134)</f>
        <v>2262.409707365247</v>
      </c>
      <c r="T106" s="50">
        <f t="shared" si="127"/>
        <v>11312.048536826234</v>
      </c>
      <c r="U106" s="50">
        <f>-SUMIF('Page 6.5.6 - 6.5.7'!$G$11:$G$134,'Page 6.5.11 - 6.5.14'!$F106,'Page 6.5.6 - 6.5.7'!$M$11:$M$134)</f>
        <v>2262.409707365247</v>
      </c>
      <c r="V106" s="50">
        <f t="shared" si="128"/>
        <v>13574.458244191481</v>
      </c>
      <c r="W106" s="50">
        <f>-SUMIF('Page 6.5.6 - 6.5.7'!$G$11:$G$134,'Page 6.5.11 - 6.5.14'!$F106,'Page 6.5.6 - 6.5.7'!$M$11:$M$134)</f>
        <v>2262.409707365247</v>
      </c>
      <c r="X106" s="50">
        <f t="shared" si="129"/>
        <v>15836.867951556727</v>
      </c>
      <c r="Y106" s="50">
        <f>-SUMIF('Page 6.5.6 - 6.5.7'!$G$11:$G$134,'Page 6.5.11 - 6.5.14'!$F106,'Page 6.5.6 - 6.5.7'!$M$11:$M$134)</f>
        <v>2262.409707365247</v>
      </c>
      <c r="Z106" s="50">
        <f t="shared" si="130"/>
        <v>18099.277658921976</v>
      </c>
      <c r="AA106" s="50">
        <f>-SUMIF('Page 6.5.6 - 6.5.7'!$G$11:$G$134,'Page 6.5.11 - 6.5.14'!$F106,'Page 6.5.6 - 6.5.7'!$M$11:$M$134)</f>
        <v>2262.409707365247</v>
      </c>
      <c r="AB106" s="50">
        <f t="shared" si="131"/>
        <v>20361.687366287224</v>
      </c>
      <c r="AC106" s="50">
        <f>-SUMIF('Page 6.5.6 - 6.5.7'!$G$11:$G$134,'Page 6.5.11 - 6.5.14'!$F106,'Page 6.5.6 - 6.5.7'!$M$11:$M$134)</f>
        <v>2262.409707365247</v>
      </c>
      <c r="AD106" s="50">
        <f t="shared" si="132"/>
        <v>22624.097073652472</v>
      </c>
      <c r="AE106" s="50">
        <f>-SUMIF('Page 6.5.6 - 6.5.7'!$G$11:$G$134,'Page 6.5.11 - 6.5.14'!$F106,'Page 6.5.6 - 6.5.7'!$M$11:$M$134)</f>
        <v>2262.409707365247</v>
      </c>
      <c r="AF106" s="50">
        <f t="shared" si="133"/>
        <v>24886.506781017721</v>
      </c>
      <c r="AG106" s="50">
        <f>-SUMIF('Page 6.5.6 - 6.5.7'!$G$11:$G$134,'Page 6.5.11 - 6.5.14'!$F106,'Page 6.5.6 - 6.5.7'!$M$11:$M$134)</f>
        <v>2262.409707365247</v>
      </c>
      <c r="AH106" s="50">
        <f t="shared" si="134"/>
        <v>27148.916488382969</v>
      </c>
      <c r="AJ106" s="101">
        <f t="shared" si="135"/>
        <v>13574.458244191483</v>
      </c>
    </row>
    <row r="107" spans="1:36" s="50" customFormat="1" x14ac:dyDescent="0.2">
      <c r="A107" s="72" t="s">
        <v>136</v>
      </c>
      <c r="B107" s="49" t="str">
        <f t="shared" si="120"/>
        <v>CAGW</v>
      </c>
      <c r="C107" s="85" t="s">
        <v>15</v>
      </c>
      <c r="D107" s="49" t="s">
        <v>183</v>
      </c>
      <c r="E107" s="49" t="s">
        <v>184</v>
      </c>
      <c r="F107" s="49" t="str">
        <f t="shared" si="136"/>
        <v>AINTPCAGW</v>
      </c>
      <c r="G107" s="49" t="str">
        <f t="shared" si="137"/>
        <v>INTPCAGW</v>
      </c>
      <c r="H107" s="49" t="s">
        <v>55</v>
      </c>
      <c r="I107" s="49" t="str">
        <f t="shared" si="103"/>
        <v>111IPCAGW</v>
      </c>
      <c r="J107" s="50">
        <v>0</v>
      </c>
      <c r="K107" s="50">
        <f>-SUMIF('Page 6.5.6 - 6.5.7'!$G$11:$G$134,'Page 6.5.11 - 6.5.14'!$F107,'Page 6.5.6 - 6.5.7'!$M$11:$M$134)</f>
        <v>3972.9251521939877</v>
      </c>
      <c r="L107" s="50">
        <f t="shared" si="123"/>
        <v>3972.9251521939877</v>
      </c>
      <c r="M107" s="50">
        <f>-SUMIF('Page 6.5.6 - 6.5.7'!$G$11:$G$134,'Page 6.5.11 - 6.5.14'!$F107,'Page 6.5.6 - 6.5.7'!$M$11:$M$134)</f>
        <v>3972.9251521939877</v>
      </c>
      <c r="N107" s="50">
        <f t="shared" si="124"/>
        <v>7945.8503043879755</v>
      </c>
      <c r="O107" s="50">
        <f>-SUMIF('Page 6.5.6 - 6.5.7'!$G$11:$G$134,'Page 6.5.11 - 6.5.14'!$F107,'Page 6.5.6 - 6.5.7'!$M$11:$M$134)</f>
        <v>3972.9251521939877</v>
      </c>
      <c r="P107" s="50">
        <f t="shared" si="125"/>
        <v>11918.775456581963</v>
      </c>
      <c r="Q107" s="50">
        <f>-SUMIF('Page 6.5.6 - 6.5.7'!$G$11:$G$134,'Page 6.5.11 - 6.5.14'!$F107,'Page 6.5.6 - 6.5.7'!$M$11:$M$134)</f>
        <v>3972.9251521939877</v>
      </c>
      <c r="R107" s="50">
        <f t="shared" si="126"/>
        <v>15891.700608775951</v>
      </c>
      <c r="S107" s="50">
        <f>-SUMIF('Page 6.5.6 - 6.5.7'!$G$11:$G$134,'Page 6.5.11 - 6.5.14'!$F107,'Page 6.5.6 - 6.5.7'!$M$11:$M$134)</f>
        <v>3972.9251521939877</v>
      </c>
      <c r="T107" s="50">
        <f t="shared" si="127"/>
        <v>19864.625760969939</v>
      </c>
      <c r="U107" s="50">
        <f>-SUMIF('Page 6.5.6 - 6.5.7'!$G$11:$G$134,'Page 6.5.11 - 6.5.14'!$F107,'Page 6.5.6 - 6.5.7'!$M$11:$M$134)</f>
        <v>3972.9251521939877</v>
      </c>
      <c r="V107" s="50">
        <f t="shared" si="128"/>
        <v>23837.550913163926</v>
      </c>
      <c r="W107" s="50">
        <f>-SUMIF('Page 6.5.6 - 6.5.7'!$G$11:$G$134,'Page 6.5.11 - 6.5.14'!$F107,'Page 6.5.6 - 6.5.7'!$M$11:$M$134)</f>
        <v>3972.9251521939877</v>
      </c>
      <c r="X107" s="50">
        <f t="shared" si="129"/>
        <v>27810.476065357914</v>
      </c>
      <c r="Y107" s="50">
        <f>-SUMIF('Page 6.5.6 - 6.5.7'!$G$11:$G$134,'Page 6.5.11 - 6.5.14'!$F107,'Page 6.5.6 - 6.5.7'!$M$11:$M$134)</f>
        <v>3972.9251521939877</v>
      </c>
      <c r="Z107" s="50">
        <f t="shared" si="130"/>
        <v>31783.401217551902</v>
      </c>
      <c r="AA107" s="50">
        <f>-SUMIF('Page 6.5.6 - 6.5.7'!$G$11:$G$134,'Page 6.5.11 - 6.5.14'!$F107,'Page 6.5.6 - 6.5.7'!$M$11:$M$134)</f>
        <v>3972.9251521939877</v>
      </c>
      <c r="AB107" s="50">
        <f t="shared" si="131"/>
        <v>35756.32636974589</v>
      </c>
      <c r="AC107" s="50">
        <f>-SUMIF('Page 6.5.6 - 6.5.7'!$G$11:$G$134,'Page 6.5.11 - 6.5.14'!$F107,'Page 6.5.6 - 6.5.7'!$M$11:$M$134)</f>
        <v>3972.9251521939877</v>
      </c>
      <c r="AD107" s="50">
        <f t="shared" si="132"/>
        <v>39729.251521939877</v>
      </c>
      <c r="AE107" s="50">
        <f>-SUMIF('Page 6.5.6 - 6.5.7'!$G$11:$G$134,'Page 6.5.11 - 6.5.14'!$F107,'Page 6.5.6 - 6.5.7'!$M$11:$M$134)</f>
        <v>3972.9251521939877</v>
      </c>
      <c r="AF107" s="50">
        <f t="shared" si="133"/>
        <v>43702.176674133865</v>
      </c>
      <c r="AG107" s="50">
        <f>-SUMIF('Page 6.5.6 - 6.5.7'!$G$11:$G$134,'Page 6.5.11 - 6.5.14'!$F107,'Page 6.5.6 - 6.5.7'!$M$11:$M$134)</f>
        <v>3972.9251521939877</v>
      </c>
      <c r="AH107" s="50">
        <f t="shared" si="134"/>
        <v>47675.101826327853</v>
      </c>
      <c r="AJ107" s="101">
        <f t="shared" si="135"/>
        <v>23837.550913163926</v>
      </c>
    </row>
    <row r="108" spans="1:36" s="50" customFormat="1" hidden="1" x14ac:dyDescent="0.2">
      <c r="A108" s="72"/>
      <c r="B108" s="49"/>
      <c r="C108" s="85"/>
      <c r="D108" s="49"/>
      <c r="E108" s="49"/>
      <c r="F108" s="49"/>
      <c r="G108" s="49"/>
      <c r="H108" s="49"/>
      <c r="I108" s="49"/>
      <c r="AJ108" s="101"/>
    </row>
    <row r="109" spans="1:36" s="50" customFormat="1" hidden="1" x14ac:dyDescent="0.2">
      <c r="A109" s="72"/>
      <c r="B109" s="49"/>
      <c r="C109" s="85"/>
      <c r="D109" s="49"/>
      <c r="E109" s="49"/>
      <c r="F109" s="49"/>
      <c r="G109" s="49"/>
      <c r="H109" s="49"/>
      <c r="I109" s="49"/>
      <c r="AJ109" s="101"/>
    </row>
    <row r="110" spans="1:36" s="50" customFormat="1" hidden="1" x14ac:dyDescent="0.2">
      <c r="A110" s="72"/>
      <c r="B110" s="49"/>
      <c r="C110" s="85"/>
      <c r="D110" s="49"/>
      <c r="E110" s="49"/>
      <c r="F110" s="49"/>
      <c r="G110" s="49"/>
      <c r="H110" s="49"/>
      <c r="I110" s="49"/>
      <c r="AJ110" s="101"/>
    </row>
    <row r="111" spans="1:36" s="50" customFormat="1" hidden="1" x14ac:dyDescent="0.2">
      <c r="A111" s="72"/>
      <c r="B111" s="49"/>
      <c r="C111" s="85"/>
      <c r="D111" s="49"/>
      <c r="E111" s="49"/>
      <c r="F111" s="49"/>
      <c r="G111" s="49"/>
      <c r="H111" s="49"/>
      <c r="I111" s="49"/>
      <c r="AJ111" s="101"/>
    </row>
    <row r="112" spans="1:36" s="50" customFormat="1" hidden="1" x14ac:dyDescent="0.2">
      <c r="A112" s="72"/>
      <c r="B112" s="49"/>
      <c r="C112" s="85"/>
      <c r="D112" s="49"/>
      <c r="E112" s="49"/>
      <c r="F112" s="49"/>
      <c r="G112" s="49"/>
      <c r="H112" s="49"/>
      <c r="I112" s="49"/>
      <c r="AJ112" s="101"/>
    </row>
    <row r="113" spans="1:36" s="50" customFormat="1" hidden="1" x14ac:dyDescent="0.2">
      <c r="A113" s="72"/>
      <c r="B113" s="49"/>
      <c r="C113" s="85"/>
      <c r="D113" s="49"/>
      <c r="E113" s="49"/>
      <c r="F113" s="49"/>
      <c r="G113" s="49"/>
      <c r="H113" s="49"/>
      <c r="I113" s="49"/>
      <c r="AJ113" s="101"/>
    </row>
    <row r="114" spans="1:36" s="50" customFormat="1" hidden="1" x14ac:dyDescent="0.2">
      <c r="A114" s="72"/>
      <c r="B114" s="49"/>
      <c r="C114" s="85"/>
      <c r="D114" s="49"/>
      <c r="E114" s="49"/>
      <c r="F114" s="49"/>
      <c r="G114" s="49"/>
      <c r="H114" s="49"/>
      <c r="I114" s="49"/>
      <c r="AJ114" s="101"/>
    </row>
    <row r="115" spans="1:36" s="50" customFormat="1" hidden="1" x14ac:dyDescent="0.2">
      <c r="A115" s="72"/>
      <c r="B115" s="49"/>
      <c r="C115" s="85"/>
      <c r="D115" s="49"/>
      <c r="E115" s="49"/>
      <c r="F115" s="49"/>
      <c r="G115" s="49"/>
      <c r="H115" s="49"/>
      <c r="I115" s="49"/>
      <c r="AJ115" s="101"/>
    </row>
    <row r="116" spans="1:36" s="50" customFormat="1" hidden="1" x14ac:dyDescent="0.2">
      <c r="A116" s="72"/>
      <c r="B116" s="49"/>
      <c r="C116" s="85"/>
      <c r="D116" s="49"/>
      <c r="E116" s="49"/>
      <c r="F116" s="49"/>
      <c r="G116" s="49"/>
      <c r="H116" s="49"/>
      <c r="I116" s="49"/>
      <c r="AJ116" s="101"/>
    </row>
    <row r="117" spans="1:36" s="50" customFormat="1" x14ac:dyDescent="0.2">
      <c r="A117" t="s">
        <v>176</v>
      </c>
      <c r="B117" s="49" t="str">
        <f t="shared" si="120"/>
        <v>SO</v>
      </c>
      <c r="C117" s="85" t="s">
        <v>38</v>
      </c>
      <c r="D117" s="49" t="s">
        <v>183</v>
      </c>
      <c r="E117" s="49" t="s">
        <v>184</v>
      </c>
      <c r="F117" s="49" t="str">
        <f t="shared" si="136"/>
        <v>AINTPSO</v>
      </c>
      <c r="G117" s="49" t="str">
        <f t="shared" si="137"/>
        <v>INTPSO</v>
      </c>
      <c r="H117" s="49" t="s">
        <v>55</v>
      </c>
      <c r="I117" s="49" t="str">
        <f t="shared" si="103"/>
        <v>111IPSO</v>
      </c>
      <c r="J117" s="50">
        <v>0</v>
      </c>
      <c r="K117" s="50">
        <f>-SUMIF('Page 6.5.6 - 6.5.7'!$G$11:$G$134,'Page 6.5.11 - 6.5.14'!$F117,'Page 6.5.6 - 6.5.7'!$M$11:$M$134)</f>
        <v>-48429.503942980431</v>
      </c>
      <c r="L117" s="50">
        <f t="shared" si="123"/>
        <v>-48429.503942980431</v>
      </c>
      <c r="M117" s="50">
        <f>-SUMIF('Page 6.5.6 - 6.5.7'!$G$11:$G$134,'Page 6.5.11 - 6.5.14'!$F117,'Page 6.5.6 - 6.5.7'!$M$11:$M$134)</f>
        <v>-48429.503942980431</v>
      </c>
      <c r="N117" s="50">
        <f t="shared" si="124"/>
        <v>-96859.007885960862</v>
      </c>
      <c r="O117" s="50">
        <f>-SUMIF('Page 6.5.6 - 6.5.7'!$G$11:$G$134,'Page 6.5.11 - 6.5.14'!$F117,'Page 6.5.6 - 6.5.7'!$M$11:$M$134)</f>
        <v>-48429.503942980431</v>
      </c>
      <c r="P117" s="50">
        <f t="shared" si="125"/>
        <v>-145288.51182894129</v>
      </c>
      <c r="Q117" s="50">
        <f>-SUMIF('Page 6.5.6 - 6.5.7'!$G$11:$G$134,'Page 6.5.11 - 6.5.14'!$F117,'Page 6.5.6 - 6.5.7'!$M$11:$M$134)</f>
        <v>-48429.503942980431</v>
      </c>
      <c r="R117" s="50">
        <f t="shared" si="126"/>
        <v>-193718.01577192172</v>
      </c>
      <c r="S117" s="50">
        <f>-SUMIF('Page 6.5.6 - 6.5.7'!$G$11:$G$134,'Page 6.5.11 - 6.5.14'!$F117,'Page 6.5.6 - 6.5.7'!$M$11:$M$134)</f>
        <v>-48429.503942980431</v>
      </c>
      <c r="T117" s="50">
        <f t="shared" si="127"/>
        <v>-242147.51971490216</v>
      </c>
      <c r="U117" s="50">
        <f>-SUMIF('Page 6.5.6 - 6.5.7'!$G$11:$G$134,'Page 6.5.11 - 6.5.14'!$F117,'Page 6.5.6 - 6.5.7'!$M$11:$M$134)</f>
        <v>-48429.503942980431</v>
      </c>
      <c r="V117" s="50">
        <f t="shared" si="128"/>
        <v>-290577.02365788259</v>
      </c>
      <c r="W117" s="50">
        <f>-SUMIF('Page 6.5.6 - 6.5.7'!$G$11:$G$134,'Page 6.5.11 - 6.5.14'!$F117,'Page 6.5.6 - 6.5.7'!$M$11:$M$134)</f>
        <v>-48429.503942980431</v>
      </c>
      <c r="X117" s="50">
        <f t="shared" si="129"/>
        <v>-339006.52760086302</v>
      </c>
      <c r="Y117" s="50">
        <f>-SUMIF('Page 6.5.6 - 6.5.7'!$G$11:$G$134,'Page 6.5.11 - 6.5.14'!$F117,'Page 6.5.6 - 6.5.7'!$M$11:$M$134)</f>
        <v>-48429.503942980431</v>
      </c>
      <c r="Z117" s="50">
        <f t="shared" si="130"/>
        <v>-387436.03154384345</v>
      </c>
      <c r="AA117" s="50">
        <f>-SUMIF('Page 6.5.6 - 6.5.7'!$G$11:$G$134,'Page 6.5.11 - 6.5.14'!$F117,'Page 6.5.6 - 6.5.7'!$M$11:$M$134)</f>
        <v>-48429.503942980431</v>
      </c>
      <c r="AB117" s="50">
        <f t="shared" si="131"/>
        <v>-435865.53548682388</v>
      </c>
      <c r="AC117" s="50">
        <f>-SUMIF('Page 6.5.6 - 6.5.7'!$G$11:$G$134,'Page 6.5.11 - 6.5.14'!$F117,'Page 6.5.6 - 6.5.7'!$M$11:$M$134)</f>
        <v>-48429.503942980431</v>
      </c>
      <c r="AD117" s="50">
        <f t="shared" si="132"/>
        <v>-484295.03942980431</v>
      </c>
      <c r="AE117" s="50">
        <f>-SUMIF('Page 6.5.6 - 6.5.7'!$G$11:$G$134,'Page 6.5.11 - 6.5.14'!$F117,'Page 6.5.6 - 6.5.7'!$M$11:$M$134)</f>
        <v>-48429.503942980431</v>
      </c>
      <c r="AF117" s="50">
        <f t="shared" si="133"/>
        <v>-532724.54337278474</v>
      </c>
      <c r="AG117" s="50">
        <f>-SUMIF('Page 6.5.6 - 6.5.7'!$G$11:$G$134,'Page 6.5.11 - 6.5.14'!$F117,'Page 6.5.6 - 6.5.7'!$M$11:$M$134)</f>
        <v>-48429.503942980431</v>
      </c>
      <c r="AH117" s="50">
        <f t="shared" si="134"/>
        <v>-581154.04731576517</v>
      </c>
      <c r="AJ117" s="101">
        <f t="shared" si="135"/>
        <v>-290577.02365788259</v>
      </c>
    </row>
    <row r="118" spans="1:36" s="50" customFormat="1" x14ac:dyDescent="0.2">
      <c r="A118" t="s">
        <v>170</v>
      </c>
      <c r="B118" s="49" t="str">
        <f t="shared" si="120"/>
        <v>UT</v>
      </c>
      <c r="C118" s="85" t="s">
        <v>30</v>
      </c>
      <c r="D118" s="49" t="s">
        <v>183</v>
      </c>
      <c r="E118" s="49" t="s">
        <v>184</v>
      </c>
      <c r="F118" s="49" t="str">
        <f t="shared" si="136"/>
        <v>AINTPUT</v>
      </c>
      <c r="G118" s="49" t="str">
        <f t="shared" si="137"/>
        <v>INTPUT</v>
      </c>
      <c r="H118" s="49" t="s">
        <v>55</v>
      </c>
      <c r="I118" s="49" t="str">
        <f t="shared" si="103"/>
        <v>111IPUT</v>
      </c>
      <c r="J118" s="50">
        <v>0</v>
      </c>
      <c r="K118" s="50">
        <f>-SUMIF('Page 6.5.6 - 6.5.7'!$G$11:$G$134,'Page 6.5.11 - 6.5.14'!$F118,'Page 6.5.6 - 6.5.7'!$M$11:$M$134)</f>
        <v>90.217261508223601</v>
      </c>
      <c r="L118" s="50">
        <f t="shared" si="123"/>
        <v>90.217261508223601</v>
      </c>
      <c r="M118" s="50">
        <f>-SUMIF('Page 6.5.6 - 6.5.7'!$G$11:$G$134,'Page 6.5.11 - 6.5.14'!$F118,'Page 6.5.6 - 6.5.7'!$M$11:$M$134)</f>
        <v>90.217261508223601</v>
      </c>
      <c r="N118" s="50">
        <f t="shared" si="124"/>
        <v>180.4345230164472</v>
      </c>
      <c r="O118" s="50">
        <f>-SUMIF('Page 6.5.6 - 6.5.7'!$G$11:$G$134,'Page 6.5.11 - 6.5.14'!$F118,'Page 6.5.6 - 6.5.7'!$M$11:$M$134)</f>
        <v>90.217261508223601</v>
      </c>
      <c r="P118" s="50">
        <f t="shared" si="125"/>
        <v>270.6517845246708</v>
      </c>
      <c r="Q118" s="50">
        <f>-SUMIF('Page 6.5.6 - 6.5.7'!$G$11:$G$134,'Page 6.5.11 - 6.5.14'!$F118,'Page 6.5.6 - 6.5.7'!$M$11:$M$134)</f>
        <v>90.217261508223601</v>
      </c>
      <c r="R118" s="50">
        <f t="shared" si="126"/>
        <v>360.8690460328944</v>
      </c>
      <c r="S118" s="50">
        <f>-SUMIF('Page 6.5.6 - 6.5.7'!$G$11:$G$134,'Page 6.5.11 - 6.5.14'!$F118,'Page 6.5.6 - 6.5.7'!$M$11:$M$134)</f>
        <v>90.217261508223601</v>
      </c>
      <c r="T118" s="50">
        <f t="shared" si="127"/>
        <v>451.086307541118</v>
      </c>
      <c r="U118" s="50">
        <f>-SUMIF('Page 6.5.6 - 6.5.7'!$G$11:$G$134,'Page 6.5.11 - 6.5.14'!$F118,'Page 6.5.6 - 6.5.7'!$M$11:$M$134)</f>
        <v>90.217261508223601</v>
      </c>
      <c r="V118" s="50">
        <f t="shared" si="128"/>
        <v>541.3035690493416</v>
      </c>
      <c r="W118" s="50">
        <f>-SUMIF('Page 6.5.6 - 6.5.7'!$G$11:$G$134,'Page 6.5.11 - 6.5.14'!$F118,'Page 6.5.6 - 6.5.7'!$M$11:$M$134)</f>
        <v>90.217261508223601</v>
      </c>
      <c r="X118" s="50">
        <f t="shared" si="129"/>
        <v>631.5208305575652</v>
      </c>
      <c r="Y118" s="50">
        <f>-SUMIF('Page 6.5.6 - 6.5.7'!$G$11:$G$134,'Page 6.5.11 - 6.5.14'!$F118,'Page 6.5.6 - 6.5.7'!$M$11:$M$134)</f>
        <v>90.217261508223601</v>
      </c>
      <c r="Z118" s="50">
        <f t="shared" si="130"/>
        <v>721.73809206578881</v>
      </c>
      <c r="AA118" s="50">
        <f>-SUMIF('Page 6.5.6 - 6.5.7'!$G$11:$G$134,'Page 6.5.11 - 6.5.14'!$F118,'Page 6.5.6 - 6.5.7'!$M$11:$M$134)</f>
        <v>90.217261508223601</v>
      </c>
      <c r="AB118" s="50">
        <f t="shared" si="131"/>
        <v>811.95535357401241</v>
      </c>
      <c r="AC118" s="50">
        <f>-SUMIF('Page 6.5.6 - 6.5.7'!$G$11:$G$134,'Page 6.5.11 - 6.5.14'!$F118,'Page 6.5.6 - 6.5.7'!$M$11:$M$134)</f>
        <v>90.217261508223601</v>
      </c>
      <c r="AD118" s="50">
        <f t="shared" si="132"/>
        <v>902.17261508223601</v>
      </c>
      <c r="AE118" s="50">
        <f>-SUMIF('Page 6.5.6 - 6.5.7'!$G$11:$G$134,'Page 6.5.11 - 6.5.14'!$F118,'Page 6.5.6 - 6.5.7'!$M$11:$M$134)</f>
        <v>90.217261508223601</v>
      </c>
      <c r="AF118" s="50">
        <f t="shared" si="133"/>
        <v>992.38987659045961</v>
      </c>
      <c r="AG118" s="50">
        <f>-SUMIF('Page 6.5.6 - 6.5.7'!$G$11:$G$134,'Page 6.5.11 - 6.5.14'!$F118,'Page 6.5.6 - 6.5.7'!$M$11:$M$134)</f>
        <v>90.217261508223601</v>
      </c>
      <c r="AH118" s="50">
        <f t="shared" si="134"/>
        <v>1082.6071380986832</v>
      </c>
      <c r="AJ118" s="101">
        <f t="shared" si="135"/>
        <v>541.3035690493416</v>
      </c>
    </row>
    <row r="119" spans="1:36" s="50" customFormat="1" x14ac:dyDescent="0.2">
      <c r="A119" t="s">
        <v>168</v>
      </c>
      <c r="B119" s="49" t="str">
        <f t="shared" si="120"/>
        <v>WA</v>
      </c>
      <c r="C119" s="85" t="s">
        <v>31</v>
      </c>
      <c r="D119" s="49" t="s">
        <v>183</v>
      </c>
      <c r="E119" s="49" t="s">
        <v>184</v>
      </c>
      <c r="F119" s="49" t="str">
        <f t="shared" si="136"/>
        <v>AINTPWA</v>
      </c>
      <c r="G119" s="49" t="str">
        <f t="shared" si="137"/>
        <v>INTPWA</v>
      </c>
      <c r="H119" s="49" t="s">
        <v>55</v>
      </c>
      <c r="I119" s="49" t="str">
        <f t="shared" si="103"/>
        <v>111IPWA</v>
      </c>
      <c r="J119" s="50">
        <v>0</v>
      </c>
      <c r="K119" s="50">
        <f>-SUMIF('Page 6.5.6 - 6.5.7'!$G$11:$G$134,'Page 6.5.11 - 6.5.14'!$F119,'Page 6.5.6 - 6.5.7'!$M$11:$M$134)</f>
        <v>0</v>
      </c>
      <c r="L119" s="50">
        <f t="shared" si="123"/>
        <v>0</v>
      </c>
      <c r="M119" s="50">
        <f>-SUMIF('Page 6.5.6 - 6.5.7'!$G$11:$G$134,'Page 6.5.11 - 6.5.14'!$F119,'Page 6.5.6 - 6.5.7'!$M$11:$M$134)</f>
        <v>0</v>
      </c>
      <c r="N119" s="50">
        <f t="shared" si="124"/>
        <v>0</v>
      </c>
      <c r="O119" s="50">
        <f>-SUMIF('Page 6.5.6 - 6.5.7'!$G$11:$G$134,'Page 6.5.11 - 6.5.14'!$F119,'Page 6.5.6 - 6.5.7'!$M$11:$M$134)</f>
        <v>0</v>
      </c>
      <c r="P119" s="50">
        <f t="shared" si="125"/>
        <v>0</v>
      </c>
      <c r="Q119" s="50">
        <f>-SUMIF('Page 6.5.6 - 6.5.7'!$G$11:$G$134,'Page 6.5.11 - 6.5.14'!$F119,'Page 6.5.6 - 6.5.7'!$M$11:$M$134)</f>
        <v>0</v>
      </c>
      <c r="R119" s="50">
        <f t="shared" si="126"/>
        <v>0</v>
      </c>
      <c r="S119" s="50">
        <f>-SUMIF('Page 6.5.6 - 6.5.7'!$G$11:$G$134,'Page 6.5.11 - 6.5.14'!$F119,'Page 6.5.6 - 6.5.7'!$M$11:$M$134)</f>
        <v>0</v>
      </c>
      <c r="T119" s="50">
        <f t="shared" si="127"/>
        <v>0</v>
      </c>
      <c r="U119" s="50">
        <f>-SUMIF('Page 6.5.6 - 6.5.7'!$G$11:$G$134,'Page 6.5.11 - 6.5.14'!$F119,'Page 6.5.6 - 6.5.7'!$M$11:$M$134)</f>
        <v>0</v>
      </c>
      <c r="V119" s="50">
        <f t="shared" si="128"/>
        <v>0</v>
      </c>
      <c r="W119" s="50">
        <f>-SUMIF('Page 6.5.6 - 6.5.7'!$G$11:$G$134,'Page 6.5.11 - 6.5.14'!$F119,'Page 6.5.6 - 6.5.7'!$M$11:$M$134)</f>
        <v>0</v>
      </c>
      <c r="X119" s="50">
        <f t="shared" si="129"/>
        <v>0</v>
      </c>
      <c r="Y119" s="50">
        <f>-SUMIF('Page 6.5.6 - 6.5.7'!$G$11:$G$134,'Page 6.5.11 - 6.5.14'!$F119,'Page 6.5.6 - 6.5.7'!$M$11:$M$134)</f>
        <v>0</v>
      </c>
      <c r="Z119" s="50">
        <f t="shared" si="130"/>
        <v>0</v>
      </c>
      <c r="AA119" s="50">
        <f>-SUMIF('Page 6.5.6 - 6.5.7'!$G$11:$G$134,'Page 6.5.11 - 6.5.14'!$F119,'Page 6.5.6 - 6.5.7'!$M$11:$M$134)</f>
        <v>0</v>
      </c>
      <c r="AB119" s="50">
        <f t="shared" si="131"/>
        <v>0</v>
      </c>
      <c r="AC119" s="50">
        <f>-SUMIF('Page 6.5.6 - 6.5.7'!$G$11:$G$134,'Page 6.5.11 - 6.5.14'!$F119,'Page 6.5.6 - 6.5.7'!$M$11:$M$134)</f>
        <v>0</v>
      </c>
      <c r="AD119" s="50">
        <f t="shared" si="132"/>
        <v>0</v>
      </c>
      <c r="AE119" s="50">
        <f>-SUMIF('Page 6.5.6 - 6.5.7'!$G$11:$G$134,'Page 6.5.11 - 6.5.14'!$F119,'Page 6.5.6 - 6.5.7'!$M$11:$M$134)</f>
        <v>0</v>
      </c>
      <c r="AF119" s="50">
        <f t="shared" si="133"/>
        <v>0</v>
      </c>
      <c r="AG119" s="50">
        <f>-SUMIF('Page 6.5.6 - 6.5.7'!$G$11:$G$134,'Page 6.5.11 - 6.5.14'!$F119,'Page 6.5.6 - 6.5.7'!$M$11:$M$134)</f>
        <v>0</v>
      </c>
      <c r="AH119" s="50">
        <f t="shared" si="134"/>
        <v>0</v>
      </c>
      <c r="AJ119" s="101">
        <f t="shared" si="135"/>
        <v>0</v>
      </c>
    </row>
    <row r="120" spans="1:36" s="50" customFormat="1" x14ac:dyDescent="0.2">
      <c r="A120" t="s">
        <v>169</v>
      </c>
      <c r="B120" s="49" t="str">
        <f t="shared" si="120"/>
        <v>WYP</v>
      </c>
      <c r="C120" s="85" t="s">
        <v>32</v>
      </c>
      <c r="D120" s="49" t="s">
        <v>183</v>
      </c>
      <c r="E120" s="49" t="s">
        <v>184</v>
      </c>
      <c r="F120" s="49" t="str">
        <f t="shared" si="136"/>
        <v>AINTPWYP</v>
      </c>
      <c r="G120" s="49" t="str">
        <f t="shared" si="137"/>
        <v>INTPWYP</v>
      </c>
      <c r="H120" s="49" t="s">
        <v>55</v>
      </c>
      <c r="I120" s="49" t="str">
        <f t="shared" si="103"/>
        <v>111IPWYP</v>
      </c>
      <c r="J120" s="50">
        <v>0</v>
      </c>
      <c r="K120" s="50">
        <f>-SUMIF('Page 6.5.6 - 6.5.7'!$G$11:$G$134,'Page 6.5.11 - 6.5.14'!$F120,'Page 6.5.6 - 6.5.7'!$M$11:$M$134)</f>
        <v>131.59918594076953</v>
      </c>
      <c r="L120" s="50">
        <f t="shared" si="123"/>
        <v>131.59918594076953</v>
      </c>
      <c r="M120" s="50">
        <f>-SUMIF('Page 6.5.6 - 6.5.7'!$G$11:$G$134,'Page 6.5.11 - 6.5.14'!$F120,'Page 6.5.6 - 6.5.7'!$M$11:$M$134)</f>
        <v>131.59918594076953</v>
      </c>
      <c r="N120" s="50">
        <f t="shared" si="124"/>
        <v>263.19837188153906</v>
      </c>
      <c r="O120" s="50">
        <f>-SUMIF('Page 6.5.6 - 6.5.7'!$G$11:$G$134,'Page 6.5.11 - 6.5.14'!$F120,'Page 6.5.6 - 6.5.7'!$M$11:$M$134)</f>
        <v>131.59918594076953</v>
      </c>
      <c r="P120" s="50">
        <f t="shared" si="125"/>
        <v>394.79755782230859</v>
      </c>
      <c r="Q120" s="50">
        <f>-SUMIF('Page 6.5.6 - 6.5.7'!$G$11:$G$134,'Page 6.5.11 - 6.5.14'!$F120,'Page 6.5.6 - 6.5.7'!$M$11:$M$134)</f>
        <v>131.59918594076953</v>
      </c>
      <c r="R120" s="50">
        <f t="shared" si="126"/>
        <v>526.39674376307812</v>
      </c>
      <c r="S120" s="50">
        <f>-SUMIF('Page 6.5.6 - 6.5.7'!$G$11:$G$134,'Page 6.5.11 - 6.5.14'!$F120,'Page 6.5.6 - 6.5.7'!$M$11:$M$134)</f>
        <v>131.59918594076953</v>
      </c>
      <c r="T120" s="50">
        <f t="shared" si="127"/>
        <v>657.99592970384765</v>
      </c>
      <c r="U120" s="50">
        <f>-SUMIF('Page 6.5.6 - 6.5.7'!$G$11:$G$134,'Page 6.5.11 - 6.5.14'!$F120,'Page 6.5.6 - 6.5.7'!$M$11:$M$134)</f>
        <v>131.59918594076953</v>
      </c>
      <c r="V120" s="50">
        <f t="shared" si="128"/>
        <v>789.59511564461718</v>
      </c>
      <c r="W120" s="50">
        <f>-SUMIF('Page 6.5.6 - 6.5.7'!$G$11:$G$134,'Page 6.5.11 - 6.5.14'!$F120,'Page 6.5.6 - 6.5.7'!$M$11:$M$134)</f>
        <v>131.59918594076953</v>
      </c>
      <c r="X120" s="50">
        <f t="shared" si="129"/>
        <v>921.19430158538671</v>
      </c>
      <c r="Y120" s="50">
        <f>-SUMIF('Page 6.5.6 - 6.5.7'!$G$11:$G$134,'Page 6.5.11 - 6.5.14'!$F120,'Page 6.5.6 - 6.5.7'!$M$11:$M$134)</f>
        <v>131.59918594076953</v>
      </c>
      <c r="Z120" s="50">
        <f t="shared" si="130"/>
        <v>1052.7934875261562</v>
      </c>
      <c r="AA120" s="50">
        <f>-SUMIF('Page 6.5.6 - 6.5.7'!$G$11:$G$134,'Page 6.5.11 - 6.5.14'!$F120,'Page 6.5.6 - 6.5.7'!$M$11:$M$134)</f>
        <v>131.59918594076953</v>
      </c>
      <c r="AB120" s="50">
        <f t="shared" si="131"/>
        <v>1184.3926734669258</v>
      </c>
      <c r="AC120" s="50">
        <f>-SUMIF('Page 6.5.6 - 6.5.7'!$G$11:$G$134,'Page 6.5.11 - 6.5.14'!$F120,'Page 6.5.6 - 6.5.7'!$M$11:$M$134)</f>
        <v>131.59918594076953</v>
      </c>
      <c r="AD120" s="50">
        <f t="shared" si="132"/>
        <v>1315.9918594076953</v>
      </c>
      <c r="AE120" s="50">
        <f>-SUMIF('Page 6.5.6 - 6.5.7'!$G$11:$G$134,'Page 6.5.11 - 6.5.14'!$F120,'Page 6.5.6 - 6.5.7'!$M$11:$M$134)</f>
        <v>131.59918594076953</v>
      </c>
      <c r="AF120" s="50">
        <f t="shared" si="133"/>
        <v>1447.5910453484648</v>
      </c>
      <c r="AG120" s="50">
        <f>-SUMIF('Page 6.5.6 - 6.5.7'!$G$11:$G$134,'Page 6.5.11 - 6.5.14'!$F120,'Page 6.5.6 - 6.5.7'!$M$11:$M$134)</f>
        <v>131.59918594076953</v>
      </c>
      <c r="AH120" s="50">
        <f t="shared" si="134"/>
        <v>1579.1902312892344</v>
      </c>
      <c r="AJ120" s="101">
        <f t="shared" si="135"/>
        <v>789.59511564461718</v>
      </c>
    </row>
    <row r="121" spans="1:36" s="50" customFormat="1" x14ac:dyDescent="0.2">
      <c r="A121" t="s">
        <v>172</v>
      </c>
      <c r="B121" s="49" t="str">
        <f t="shared" si="120"/>
        <v>WYU</v>
      </c>
      <c r="C121" s="85" t="s">
        <v>36</v>
      </c>
      <c r="D121" s="49" t="s">
        <v>183</v>
      </c>
      <c r="E121" s="49" t="s">
        <v>184</v>
      </c>
      <c r="F121" s="49" t="str">
        <f t="shared" si="136"/>
        <v>AINTPWYU</v>
      </c>
      <c r="G121" s="49" t="str">
        <f t="shared" si="137"/>
        <v>INTPWYU</v>
      </c>
      <c r="H121" s="49" t="s">
        <v>55</v>
      </c>
      <c r="I121" s="49" t="str">
        <f t="shared" si="103"/>
        <v>111IPWYU</v>
      </c>
      <c r="J121" s="50">
        <v>0</v>
      </c>
      <c r="K121" s="50">
        <f>-SUMIF('Page 6.5.6 - 6.5.7'!$G$11:$G$134,'Page 6.5.11 - 6.5.14'!$F121,'Page 6.5.6 - 6.5.7'!$M$11:$M$134)</f>
        <v>0</v>
      </c>
      <c r="L121" s="50">
        <f t="shared" si="123"/>
        <v>0</v>
      </c>
      <c r="M121" s="50">
        <f>-SUMIF('Page 6.5.6 - 6.5.7'!$G$11:$G$134,'Page 6.5.11 - 6.5.14'!$F121,'Page 6.5.6 - 6.5.7'!$M$11:$M$134)</f>
        <v>0</v>
      </c>
      <c r="N121" s="50">
        <f t="shared" si="124"/>
        <v>0</v>
      </c>
      <c r="O121" s="50">
        <f>-SUMIF('Page 6.5.6 - 6.5.7'!$G$11:$G$134,'Page 6.5.11 - 6.5.14'!$F121,'Page 6.5.6 - 6.5.7'!$M$11:$M$134)</f>
        <v>0</v>
      </c>
      <c r="P121" s="50">
        <f t="shared" si="125"/>
        <v>0</v>
      </c>
      <c r="Q121" s="50">
        <f>-SUMIF('Page 6.5.6 - 6.5.7'!$G$11:$G$134,'Page 6.5.11 - 6.5.14'!$F121,'Page 6.5.6 - 6.5.7'!$M$11:$M$134)</f>
        <v>0</v>
      </c>
      <c r="R121" s="50">
        <f t="shared" si="126"/>
        <v>0</v>
      </c>
      <c r="S121" s="50">
        <f>-SUMIF('Page 6.5.6 - 6.5.7'!$G$11:$G$134,'Page 6.5.11 - 6.5.14'!$F121,'Page 6.5.6 - 6.5.7'!$M$11:$M$134)</f>
        <v>0</v>
      </c>
      <c r="T121" s="50">
        <f t="shared" si="127"/>
        <v>0</v>
      </c>
      <c r="U121" s="50">
        <f>-SUMIF('Page 6.5.6 - 6.5.7'!$G$11:$G$134,'Page 6.5.11 - 6.5.14'!$F121,'Page 6.5.6 - 6.5.7'!$M$11:$M$134)</f>
        <v>0</v>
      </c>
      <c r="V121" s="50">
        <f t="shared" si="128"/>
        <v>0</v>
      </c>
      <c r="W121" s="50">
        <f>-SUMIF('Page 6.5.6 - 6.5.7'!$G$11:$G$134,'Page 6.5.11 - 6.5.14'!$F121,'Page 6.5.6 - 6.5.7'!$M$11:$M$134)</f>
        <v>0</v>
      </c>
      <c r="X121" s="50">
        <f t="shared" si="129"/>
        <v>0</v>
      </c>
      <c r="Y121" s="50">
        <f>-SUMIF('Page 6.5.6 - 6.5.7'!$G$11:$G$134,'Page 6.5.11 - 6.5.14'!$F121,'Page 6.5.6 - 6.5.7'!$M$11:$M$134)</f>
        <v>0</v>
      </c>
      <c r="Z121" s="50">
        <f t="shared" si="130"/>
        <v>0</v>
      </c>
      <c r="AA121" s="50">
        <f>-SUMIF('Page 6.5.6 - 6.5.7'!$G$11:$G$134,'Page 6.5.11 - 6.5.14'!$F121,'Page 6.5.6 - 6.5.7'!$M$11:$M$134)</f>
        <v>0</v>
      </c>
      <c r="AB121" s="50">
        <f t="shared" si="131"/>
        <v>0</v>
      </c>
      <c r="AC121" s="50">
        <f>-SUMIF('Page 6.5.6 - 6.5.7'!$G$11:$G$134,'Page 6.5.11 - 6.5.14'!$F121,'Page 6.5.6 - 6.5.7'!$M$11:$M$134)</f>
        <v>0</v>
      </c>
      <c r="AD121" s="50">
        <f t="shared" si="132"/>
        <v>0</v>
      </c>
      <c r="AE121" s="50">
        <f>-SUMIF('Page 6.5.6 - 6.5.7'!$G$11:$G$134,'Page 6.5.11 - 6.5.14'!$F121,'Page 6.5.6 - 6.5.7'!$M$11:$M$134)</f>
        <v>0</v>
      </c>
      <c r="AF121" s="50">
        <f t="shared" si="133"/>
        <v>0</v>
      </c>
      <c r="AG121" s="50">
        <f>-SUMIF('Page 6.5.6 - 6.5.7'!$G$11:$G$134,'Page 6.5.11 - 6.5.14'!$F121,'Page 6.5.6 - 6.5.7'!$M$11:$M$134)</f>
        <v>0</v>
      </c>
      <c r="AH121" s="50">
        <f t="shared" si="134"/>
        <v>0</v>
      </c>
      <c r="AJ121" s="101">
        <f t="shared" si="135"/>
        <v>0</v>
      </c>
    </row>
    <row r="122" spans="1:36" s="118" customFormat="1" x14ac:dyDescent="0.2">
      <c r="A122" s="49" t="s">
        <v>185</v>
      </c>
      <c r="B122" s="49" t="str">
        <f t="shared" si="120"/>
        <v>CAGW</v>
      </c>
      <c r="C122" s="76" t="s">
        <v>15</v>
      </c>
      <c r="D122" s="76" t="s">
        <v>183</v>
      </c>
      <c r="E122" s="76" t="s">
        <v>186</v>
      </c>
      <c r="F122" s="76" t="str">
        <f>D122&amp;E122&amp;C122</f>
        <v>AHYDPKACAGW</v>
      </c>
      <c r="G122" s="76" t="str">
        <f>E122&amp;C122</f>
        <v>HYDPKACAGW</v>
      </c>
      <c r="H122" s="49" t="s">
        <v>55</v>
      </c>
      <c r="I122" s="49" t="str">
        <f t="shared" si="103"/>
        <v>111IPCAGW</v>
      </c>
      <c r="J122" s="50">
        <v>0</v>
      </c>
      <c r="K122" s="50">
        <f>-SUMIF('Page 6.5.6 - 6.5.7'!$G$11:$G$134,'Page 6.5.11 - 6.5.14'!$F122,'Page 6.5.6 - 6.5.7'!$M$11:$M$134)</f>
        <v>0</v>
      </c>
      <c r="L122" s="50">
        <f>J122+K122</f>
        <v>0</v>
      </c>
      <c r="M122" s="50">
        <f>-SUMIF('Page 6.5.6 - 6.5.7'!$G$11:$G$134,'Page 6.5.11 - 6.5.14'!$F122,'Page 6.5.6 - 6.5.7'!$M$11:$M$134)</f>
        <v>0</v>
      </c>
      <c r="N122" s="50">
        <f>L122+M122</f>
        <v>0</v>
      </c>
      <c r="O122" s="50">
        <f>-SUMIF('Page 6.5.6 - 6.5.7'!$G$11:$G$134,'Page 6.5.11 - 6.5.14'!$F122,'Page 6.5.6 - 6.5.7'!$M$11:$M$134)</f>
        <v>0</v>
      </c>
      <c r="P122" s="50">
        <f>N122+O122</f>
        <v>0</v>
      </c>
      <c r="Q122" s="50">
        <f>-SUMIF('Page 6.5.6 - 6.5.7'!$G$11:$G$134,'Page 6.5.11 - 6.5.14'!$F122,'Page 6.5.6 - 6.5.7'!$M$11:$M$134)</f>
        <v>0</v>
      </c>
      <c r="R122" s="50">
        <f>P122+Q122</f>
        <v>0</v>
      </c>
      <c r="S122" s="50">
        <f>-SUMIF('Page 6.5.6 - 6.5.7'!$G$11:$G$134,'Page 6.5.11 - 6.5.14'!$F122,'Page 6.5.6 - 6.5.7'!$M$11:$M$134)</f>
        <v>0</v>
      </c>
      <c r="T122" s="50">
        <f>R122+S122</f>
        <v>0</v>
      </c>
      <c r="U122" s="50">
        <f>-SUMIF('Page 6.5.6 - 6.5.7'!$G$11:$G$134,'Page 6.5.11 - 6.5.14'!$F122,'Page 6.5.6 - 6.5.7'!$M$11:$M$134)</f>
        <v>0</v>
      </c>
      <c r="V122" s="50">
        <f>T122+U122</f>
        <v>0</v>
      </c>
      <c r="W122" s="50">
        <f>-SUMIF('Page 6.5.6 - 6.5.7'!$G$11:$G$134,'Page 6.5.11 - 6.5.14'!$F122,'Page 6.5.6 - 6.5.7'!$M$11:$M$134)</f>
        <v>0</v>
      </c>
      <c r="X122" s="50">
        <f>V122+W122</f>
        <v>0</v>
      </c>
      <c r="Y122" s="50">
        <f>-SUMIF('Page 6.5.6 - 6.5.7'!$G$11:$G$134,'Page 6.5.11 - 6.5.14'!$F122,'Page 6.5.6 - 6.5.7'!$M$11:$M$134)</f>
        <v>0</v>
      </c>
      <c r="Z122" s="50">
        <f>X122+Y122</f>
        <v>0</v>
      </c>
      <c r="AA122" s="50">
        <f>-SUMIF('Page 6.5.6 - 6.5.7'!$G$11:$G$134,'Page 6.5.11 - 6.5.14'!$F122,'Page 6.5.6 - 6.5.7'!$M$11:$M$134)</f>
        <v>0</v>
      </c>
      <c r="AB122" s="50">
        <f>Z122+AA122</f>
        <v>0</v>
      </c>
      <c r="AC122" s="50">
        <f>-SUMIF('Page 6.5.6 - 6.5.7'!$G$11:$G$134,'Page 6.5.11 - 6.5.14'!$F122,'Page 6.5.6 - 6.5.7'!$M$11:$M$134)</f>
        <v>0</v>
      </c>
      <c r="AD122" s="50">
        <f>AB122+AC122</f>
        <v>0</v>
      </c>
      <c r="AE122" s="50">
        <f>-SUMIF('Page 6.5.6 - 6.5.7'!$G$11:$G$134,'Page 6.5.11 - 6.5.14'!$F122,'Page 6.5.6 - 6.5.7'!$M$11:$M$134)</f>
        <v>0</v>
      </c>
      <c r="AF122" s="50">
        <f>AD122+AE122</f>
        <v>0</v>
      </c>
      <c r="AG122" s="50">
        <f>-SUMIF('Page 6.5.6 - 6.5.7'!$G$11:$G$134,'Page 6.5.11 - 6.5.14'!$F122,'Page 6.5.6 - 6.5.7'!$M$11:$M$134)</f>
        <v>0</v>
      </c>
      <c r="AH122" s="50">
        <f>AF122+AG122</f>
        <v>0</v>
      </c>
      <c r="AJ122" s="101">
        <f t="shared" si="135"/>
        <v>0</v>
      </c>
    </row>
    <row r="123" spans="1:36" s="50" customFormat="1" x14ac:dyDescent="0.2">
      <c r="A123" t="s">
        <v>189</v>
      </c>
      <c r="B123"/>
      <c r="C123" s="85"/>
      <c r="D123" s="49"/>
      <c r="E123" s="49"/>
      <c r="F123" s="49"/>
      <c r="G123" s="49"/>
      <c r="H123" s="49"/>
      <c r="I123" s="49" t="str">
        <f t="shared" si="103"/>
        <v/>
      </c>
      <c r="J123" s="103">
        <f t="shared" ref="J123:AH123" si="138">SUBTOTAL(9,J99:J122)</f>
        <v>0</v>
      </c>
      <c r="K123" s="103">
        <f t="shared" si="138"/>
        <v>-41189.939925772065</v>
      </c>
      <c r="L123" s="103">
        <f t="shared" si="138"/>
        <v>-41189.939925772065</v>
      </c>
      <c r="M123" s="103">
        <f t="shared" si="138"/>
        <v>-41189.939925772065</v>
      </c>
      <c r="N123" s="103">
        <f t="shared" si="138"/>
        <v>-82379.87985154413</v>
      </c>
      <c r="O123" s="103">
        <f t="shared" si="138"/>
        <v>-41189.939925772065</v>
      </c>
      <c r="P123" s="103">
        <f t="shared" si="138"/>
        <v>-123569.81977731621</v>
      </c>
      <c r="Q123" s="103">
        <f t="shared" si="138"/>
        <v>-41189.939925772065</v>
      </c>
      <c r="R123" s="103">
        <f t="shared" si="138"/>
        <v>-164759.75970308826</v>
      </c>
      <c r="S123" s="103">
        <f t="shared" si="138"/>
        <v>-41189.939925772065</v>
      </c>
      <c r="T123" s="103">
        <f t="shared" si="138"/>
        <v>-205949.69962886034</v>
      </c>
      <c r="U123" s="103">
        <f t="shared" si="138"/>
        <v>-41189.939925772065</v>
      </c>
      <c r="V123" s="103">
        <f t="shared" si="138"/>
        <v>-247139.63955463242</v>
      </c>
      <c r="W123" s="103">
        <f t="shared" si="138"/>
        <v>-41189.939925772065</v>
      </c>
      <c r="X123" s="103">
        <f t="shared" si="138"/>
        <v>-288329.5794804045</v>
      </c>
      <c r="Y123" s="103">
        <f t="shared" si="138"/>
        <v>-41189.939925772065</v>
      </c>
      <c r="Z123" s="103">
        <f t="shared" si="138"/>
        <v>-329519.51940617652</v>
      </c>
      <c r="AA123" s="103">
        <f t="shared" si="138"/>
        <v>-41189.939925772065</v>
      </c>
      <c r="AB123" s="103">
        <f t="shared" si="138"/>
        <v>-370709.4593319486</v>
      </c>
      <c r="AC123" s="103">
        <f t="shared" si="138"/>
        <v>-41189.939925772065</v>
      </c>
      <c r="AD123" s="103">
        <f t="shared" si="138"/>
        <v>-411899.39925772068</v>
      </c>
      <c r="AE123" s="103">
        <f t="shared" si="138"/>
        <v>-41189.939925772065</v>
      </c>
      <c r="AF123" s="103">
        <f t="shared" si="138"/>
        <v>-453089.33918349282</v>
      </c>
      <c r="AG123" s="103">
        <f t="shared" si="138"/>
        <v>-41189.939925772065</v>
      </c>
      <c r="AH123" s="103">
        <f t="shared" si="138"/>
        <v>-494279.27910926484</v>
      </c>
      <c r="AJ123" s="333">
        <f>SUBTOTAL(9,AJ99:AJ122)</f>
        <v>-247139.63955463242</v>
      </c>
    </row>
    <row r="124" spans="1:36" s="50" customFormat="1" x14ac:dyDescent="0.2">
      <c r="A124"/>
      <c r="B124"/>
      <c r="C124" s="49"/>
      <c r="D124" s="49"/>
      <c r="E124" s="49"/>
      <c r="F124" s="49"/>
      <c r="G124" s="49"/>
      <c r="H124" s="49"/>
      <c r="I124" s="49" t="str">
        <f t="shared" si="103"/>
        <v/>
      </c>
      <c r="AJ124" s="331"/>
    </row>
    <row r="125" spans="1:36" s="50" customFormat="1" x14ac:dyDescent="0.2">
      <c r="A125" s="93" t="s">
        <v>144</v>
      </c>
      <c r="C125" s="49"/>
      <c r="D125" s="49"/>
      <c r="E125" s="49"/>
      <c r="F125" s="49"/>
      <c r="G125" s="49"/>
      <c r="H125" s="49"/>
      <c r="I125" s="49" t="str">
        <f t="shared" si="103"/>
        <v/>
      </c>
      <c r="AJ125" s="101"/>
    </row>
    <row r="126" spans="1:36" s="50" customFormat="1" x14ac:dyDescent="0.2">
      <c r="A126" s="72" t="s">
        <v>133</v>
      </c>
      <c r="B126" s="49" t="str">
        <f t="shared" ref="B126:B127" si="139">C126</f>
        <v>CAGE</v>
      </c>
      <c r="C126" s="85" t="s">
        <v>14</v>
      </c>
      <c r="D126" s="49" t="s">
        <v>183</v>
      </c>
      <c r="E126" s="49" t="s">
        <v>145</v>
      </c>
      <c r="F126" s="49" t="str">
        <f>D126&amp;E126&amp;C126</f>
        <v>AHYDPCAGE</v>
      </c>
      <c r="G126" s="49" t="str">
        <f>E126&amp;C126</f>
        <v>HYDPCAGE</v>
      </c>
      <c r="H126" s="49" t="s">
        <v>99</v>
      </c>
      <c r="I126" s="49" t="str">
        <f t="shared" si="103"/>
        <v>111HPCAGE</v>
      </c>
      <c r="J126" s="50">
        <v>0</v>
      </c>
      <c r="K126" s="50">
        <f>-SUMIF('Page 6.5.6 - 6.5.7'!$G$11:$G$134,'Page 6.5.11 - 6.5.14'!$F126,'Page 6.5.6 - 6.5.7'!$M$11:$M$134)</f>
        <v>0</v>
      </c>
      <c r="L126" s="50">
        <f t="shared" ref="L126:L127" si="140">J126+K126</f>
        <v>0</v>
      </c>
      <c r="M126" s="50">
        <f>-SUMIF('Page 6.5.6 - 6.5.7'!$G$11:$G$134,'Page 6.5.11 - 6.5.14'!$F126,'Page 6.5.6 - 6.5.7'!$M$11:$M$134)</f>
        <v>0</v>
      </c>
      <c r="N126" s="50">
        <f t="shared" ref="N126:N127" si="141">L126+M126</f>
        <v>0</v>
      </c>
      <c r="O126" s="50">
        <f>-SUMIF('Page 6.5.6 - 6.5.7'!$G$11:$G$134,'Page 6.5.11 - 6.5.14'!$F126,'Page 6.5.6 - 6.5.7'!$M$11:$M$134)</f>
        <v>0</v>
      </c>
      <c r="P126" s="50">
        <f t="shared" ref="P126:P127" si="142">N126+O126</f>
        <v>0</v>
      </c>
      <c r="Q126" s="50">
        <f>-SUMIF('Page 6.5.6 - 6.5.7'!$G$11:$G$134,'Page 6.5.11 - 6.5.14'!$F126,'Page 6.5.6 - 6.5.7'!$M$11:$M$134)</f>
        <v>0</v>
      </c>
      <c r="R126" s="50">
        <f t="shared" ref="R126:R127" si="143">P126+Q126</f>
        <v>0</v>
      </c>
      <c r="S126" s="50">
        <f>-SUMIF('Page 6.5.6 - 6.5.7'!$G$11:$G$134,'Page 6.5.11 - 6.5.14'!$F126,'Page 6.5.6 - 6.5.7'!$M$11:$M$134)</f>
        <v>0</v>
      </c>
      <c r="T126" s="50">
        <f t="shared" ref="T126:T127" si="144">R126+S126</f>
        <v>0</v>
      </c>
      <c r="U126" s="50">
        <f>-SUMIF('Page 6.5.6 - 6.5.7'!$G$11:$G$134,'Page 6.5.11 - 6.5.14'!$F126,'Page 6.5.6 - 6.5.7'!$M$11:$M$134)</f>
        <v>0</v>
      </c>
      <c r="V126" s="50">
        <f t="shared" ref="V126:V127" si="145">T126+U126</f>
        <v>0</v>
      </c>
      <c r="W126" s="50">
        <f>-SUMIF('Page 6.5.6 - 6.5.7'!$G$11:$G$134,'Page 6.5.11 - 6.5.14'!$F126,'Page 6.5.6 - 6.5.7'!$M$11:$M$134)</f>
        <v>0</v>
      </c>
      <c r="X126" s="50">
        <f t="shared" ref="X126:X127" si="146">V126+W126</f>
        <v>0</v>
      </c>
      <c r="Y126" s="50">
        <f>-SUMIF('Page 6.5.6 - 6.5.7'!$G$11:$G$134,'Page 6.5.11 - 6.5.14'!$F126,'Page 6.5.6 - 6.5.7'!$M$11:$M$134)</f>
        <v>0</v>
      </c>
      <c r="Z126" s="50">
        <f t="shared" ref="Z126:Z127" si="147">X126+Y126</f>
        <v>0</v>
      </c>
      <c r="AA126" s="50">
        <f>-SUMIF('Page 6.5.6 - 6.5.7'!$G$11:$G$134,'Page 6.5.11 - 6.5.14'!$F126,'Page 6.5.6 - 6.5.7'!$M$11:$M$134)</f>
        <v>0</v>
      </c>
      <c r="AB126" s="50">
        <f t="shared" ref="AB126:AB127" si="148">Z126+AA126</f>
        <v>0</v>
      </c>
      <c r="AC126" s="50">
        <f>-SUMIF('Page 6.5.6 - 6.5.7'!$G$11:$G$134,'Page 6.5.11 - 6.5.14'!$F126,'Page 6.5.6 - 6.5.7'!$M$11:$M$134)</f>
        <v>0</v>
      </c>
      <c r="AD126" s="50">
        <f t="shared" ref="AD126:AD127" si="149">AB126+AC126</f>
        <v>0</v>
      </c>
      <c r="AE126" s="50">
        <f>-SUMIF('Page 6.5.6 - 6.5.7'!$G$11:$G$134,'Page 6.5.11 - 6.5.14'!$F126,'Page 6.5.6 - 6.5.7'!$M$11:$M$134)</f>
        <v>0</v>
      </c>
      <c r="AF126" s="50">
        <f t="shared" ref="AF126:AF127" si="150">AD126+AE126</f>
        <v>0</v>
      </c>
      <c r="AG126" s="50">
        <f>-SUMIF('Page 6.5.6 - 6.5.7'!$G$11:$G$134,'Page 6.5.11 - 6.5.14'!$F126,'Page 6.5.6 - 6.5.7'!$M$11:$M$134)</f>
        <v>0</v>
      </c>
      <c r="AH126" s="50">
        <f t="shared" ref="AH126:AH127" si="151">AF126+AG126</f>
        <v>0</v>
      </c>
      <c r="AJ126" s="101">
        <f t="shared" ref="AJ126:AJ127" si="152">(((J126+AH126)+(SUM(L126,N126,P126,R126,T126,V126,X126,Z126,AB126,AD126,AF126)*2))/24)</f>
        <v>0</v>
      </c>
    </row>
    <row r="127" spans="1:36" s="50" customFormat="1" x14ac:dyDescent="0.2">
      <c r="A127" s="72" t="s">
        <v>136</v>
      </c>
      <c r="B127" s="49" t="str">
        <f t="shared" si="139"/>
        <v>CAGW</v>
      </c>
      <c r="C127" s="85" t="s">
        <v>15</v>
      </c>
      <c r="D127" s="49" t="s">
        <v>183</v>
      </c>
      <c r="E127" s="49" t="s">
        <v>145</v>
      </c>
      <c r="F127" s="49" t="str">
        <f>D127&amp;E127&amp;C127</f>
        <v>AHYDPCAGW</v>
      </c>
      <c r="G127" s="49" t="str">
        <f>E127&amp;C127</f>
        <v>HYDPCAGW</v>
      </c>
      <c r="H127" s="49" t="s">
        <v>99</v>
      </c>
      <c r="I127" s="49" t="str">
        <f t="shared" si="103"/>
        <v>111HPCAGW</v>
      </c>
      <c r="J127" s="50">
        <v>0</v>
      </c>
      <c r="K127" s="50">
        <f>-SUMIF('Page 6.5.6 - 6.5.7'!$G$11:$G$134,'Page 6.5.11 - 6.5.14'!$F127,'Page 6.5.6 - 6.5.7'!$M$11:$M$134)</f>
        <v>0</v>
      </c>
      <c r="L127" s="50">
        <f t="shared" si="140"/>
        <v>0</v>
      </c>
      <c r="M127" s="50">
        <f>-SUMIF('Page 6.5.6 - 6.5.7'!$G$11:$G$134,'Page 6.5.11 - 6.5.14'!$F127,'Page 6.5.6 - 6.5.7'!$M$11:$M$134)</f>
        <v>0</v>
      </c>
      <c r="N127" s="50">
        <f t="shared" si="141"/>
        <v>0</v>
      </c>
      <c r="O127" s="50">
        <f>-SUMIF('Page 6.5.6 - 6.5.7'!$G$11:$G$134,'Page 6.5.11 - 6.5.14'!$F127,'Page 6.5.6 - 6.5.7'!$M$11:$M$134)</f>
        <v>0</v>
      </c>
      <c r="P127" s="50">
        <f t="shared" si="142"/>
        <v>0</v>
      </c>
      <c r="Q127" s="50">
        <f>-SUMIF('Page 6.5.6 - 6.5.7'!$G$11:$G$134,'Page 6.5.11 - 6.5.14'!$F127,'Page 6.5.6 - 6.5.7'!$M$11:$M$134)</f>
        <v>0</v>
      </c>
      <c r="R127" s="50">
        <f t="shared" si="143"/>
        <v>0</v>
      </c>
      <c r="S127" s="50">
        <f>-SUMIF('Page 6.5.6 - 6.5.7'!$G$11:$G$134,'Page 6.5.11 - 6.5.14'!$F127,'Page 6.5.6 - 6.5.7'!$M$11:$M$134)</f>
        <v>0</v>
      </c>
      <c r="T127" s="50">
        <f t="shared" si="144"/>
        <v>0</v>
      </c>
      <c r="U127" s="50">
        <f>-SUMIF('Page 6.5.6 - 6.5.7'!$G$11:$G$134,'Page 6.5.11 - 6.5.14'!$F127,'Page 6.5.6 - 6.5.7'!$M$11:$M$134)</f>
        <v>0</v>
      </c>
      <c r="V127" s="50">
        <f t="shared" si="145"/>
        <v>0</v>
      </c>
      <c r="W127" s="50">
        <f>-SUMIF('Page 6.5.6 - 6.5.7'!$G$11:$G$134,'Page 6.5.11 - 6.5.14'!$F127,'Page 6.5.6 - 6.5.7'!$M$11:$M$134)</f>
        <v>0</v>
      </c>
      <c r="X127" s="50">
        <f t="shared" si="146"/>
        <v>0</v>
      </c>
      <c r="Y127" s="50">
        <f>-SUMIF('Page 6.5.6 - 6.5.7'!$G$11:$G$134,'Page 6.5.11 - 6.5.14'!$F127,'Page 6.5.6 - 6.5.7'!$M$11:$M$134)</f>
        <v>0</v>
      </c>
      <c r="Z127" s="50">
        <f t="shared" si="147"/>
        <v>0</v>
      </c>
      <c r="AA127" s="50">
        <f>-SUMIF('Page 6.5.6 - 6.5.7'!$G$11:$G$134,'Page 6.5.11 - 6.5.14'!$F127,'Page 6.5.6 - 6.5.7'!$M$11:$M$134)</f>
        <v>0</v>
      </c>
      <c r="AB127" s="50">
        <f t="shared" si="148"/>
        <v>0</v>
      </c>
      <c r="AC127" s="50">
        <f>-SUMIF('Page 6.5.6 - 6.5.7'!$G$11:$G$134,'Page 6.5.11 - 6.5.14'!$F127,'Page 6.5.6 - 6.5.7'!$M$11:$M$134)</f>
        <v>0</v>
      </c>
      <c r="AD127" s="50">
        <f t="shared" si="149"/>
        <v>0</v>
      </c>
      <c r="AE127" s="50">
        <f>-SUMIF('Page 6.5.6 - 6.5.7'!$G$11:$G$134,'Page 6.5.11 - 6.5.14'!$F127,'Page 6.5.6 - 6.5.7'!$M$11:$M$134)</f>
        <v>0</v>
      </c>
      <c r="AF127" s="50">
        <f t="shared" si="150"/>
        <v>0</v>
      </c>
      <c r="AG127" s="50">
        <f>-SUMIF('Page 6.5.6 - 6.5.7'!$G$11:$G$134,'Page 6.5.11 - 6.5.14'!$F127,'Page 6.5.6 - 6.5.7'!$M$11:$M$134)</f>
        <v>0</v>
      </c>
      <c r="AH127" s="50">
        <f t="shared" si="151"/>
        <v>0</v>
      </c>
      <c r="AJ127" s="101">
        <f t="shared" si="152"/>
        <v>0</v>
      </c>
    </row>
    <row r="128" spans="1:36" s="50" customFormat="1" x14ac:dyDescent="0.2">
      <c r="A128" t="s">
        <v>148</v>
      </c>
      <c r="B128"/>
      <c r="C128" s="49"/>
      <c r="D128" s="49"/>
      <c r="E128" s="49"/>
      <c r="F128" s="49"/>
      <c r="G128" s="49"/>
      <c r="H128" s="49"/>
      <c r="I128" s="49" t="str">
        <f t="shared" si="103"/>
        <v/>
      </c>
      <c r="J128" s="103">
        <f t="shared" ref="J128:AH128" si="153">SUBTOTAL(9,J126:J127)</f>
        <v>0</v>
      </c>
      <c r="K128" s="103">
        <f t="shared" si="153"/>
        <v>0</v>
      </c>
      <c r="L128" s="103">
        <f t="shared" si="153"/>
        <v>0</v>
      </c>
      <c r="M128" s="103">
        <f t="shared" si="153"/>
        <v>0</v>
      </c>
      <c r="N128" s="103">
        <f t="shared" si="153"/>
        <v>0</v>
      </c>
      <c r="O128" s="103">
        <f t="shared" si="153"/>
        <v>0</v>
      </c>
      <c r="P128" s="103">
        <f t="shared" si="153"/>
        <v>0</v>
      </c>
      <c r="Q128" s="103">
        <f t="shared" si="153"/>
        <v>0</v>
      </c>
      <c r="R128" s="103">
        <f t="shared" si="153"/>
        <v>0</v>
      </c>
      <c r="S128" s="103">
        <f t="shared" si="153"/>
        <v>0</v>
      </c>
      <c r="T128" s="103">
        <f t="shared" si="153"/>
        <v>0</v>
      </c>
      <c r="U128" s="103">
        <f t="shared" si="153"/>
        <v>0</v>
      </c>
      <c r="V128" s="103">
        <f t="shared" si="153"/>
        <v>0</v>
      </c>
      <c r="W128" s="103">
        <f t="shared" si="153"/>
        <v>0</v>
      </c>
      <c r="X128" s="103">
        <f t="shared" si="153"/>
        <v>0</v>
      </c>
      <c r="Y128" s="103">
        <f t="shared" si="153"/>
        <v>0</v>
      </c>
      <c r="Z128" s="103">
        <f t="shared" si="153"/>
        <v>0</v>
      </c>
      <c r="AA128" s="103">
        <f t="shared" si="153"/>
        <v>0</v>
      </c>
      <c r="AB128" s="103">
        <f t="shared" si="153"/>
        <v>0</v>
      </c>
      <c r="AC128" s="103">
        <f t="shared" si="153"/>
        <v>0</v>
      </c>
      <c r="AD128" s="103">
        <f t="shared" si="153"/>
        <v>0</v>
      </c>
      <c r="AE128" s="103">
        <f t="shared" si="153"/>
        <v>0</v>
      </c>
      <c r="AF128" s="103">
        <f t="shared" si="153"/>
        <v>0</v>
      </c>
      <c r="AG128" s="103">
        <f t="shared" si="153"/>
        <v>0</v>
      </c>
      <c r="AH128" s="103">
        <f t="shared" si="153"/>
        <v>0</v>
      </c>
      <c r="AJ128" s="104">
        <f>SUBTOTAL(9,AJ126:AJ127)</f>
        <v>0</v>
      </c>
    </row>
    <row r="129" spans="1:36" s="50" customFormat="1" x14ac:dyDescent="0.2">
      <c r="A129"/>
      <c r="B129"/>
      <c r="C129" s="49"/>
      <c r="D129" s="49"/>
      <c r="E129" s="49"/>
      <c r="F129" s="49"/>
      <c r="G129" s="49"/>
      <c r="H129" s="49"/>
      <c r="I129" s="49" t="str">
        <f t="shared" si="103"/>
        <v/>
      </c>
      <c r="AJ129" s="101"/>
    </row>
    <row r="130" spans="1:36" s="50" customFormat="1" x14ac:dyDescent="0.2">
      <c r="A130" s="93" t="s">
        <v>149</v>
      </c>
      <c r="B130"/>
      <c r="C130" s="49"/>
      <c r="D130" s="49"/>
      <c r="E130" s="49"/>
      <c r="F130" s="49"/>
      <c r="G130" s="49"/>
      <c r="H130" s="49"/>
      <c r="I130" s="49" t="str">
        <f t="shared" si="103"/>
        <v/>
      </c>
      <c r="AJ130" s="101"/>
    </row>
    <row r="131" spans="1:36" s="50" customFormat="1" x14ac:dyDescent="0.2">
      <c r="A131" s="72" t="s">
        <v>133</v>
      </c>
      <c r="B131" s="49" t="str">
        <f t="shared" ref="B131" si="154">C131</f>
        <v>CAGE</v>
      </c>
      <c r="C131" s="85" t="s">
        <v>14</v>
      </c>
      <c r="D131" s="49" t="s">
        <v>183</v>
      </c>
      <c r="E131" s="49" t="s">
        <v>150</v>
      </c>
      <c r="F131" s="49" t="str">
        <f>D131&amp;E131&amp;C131</f>
        <v>AOTHPCAGE</v>
      </c>
      <c r="G131" s="49" t="str">
        <f>E131&amp;C131</f>
        <v>OTHPCAGE</v>
      </c>
      <c r="H131" s="49" t="s">
        <v>101</v>
      </c>
      <c r="I131" s="49" t="str">
        <f t="shared" si="103"/>
        <v>111OPCAGE</v>
      </c>
      <c r="J131" s="50">
        <v>0</v>
      </c>
      <c r="K131" s="50">
        <f>-SUMIF('Page 6.5.6 - 6.5.7'!$G$11:$G$134,'Page 6.5.11 - 6.5.14'!$F131,'Page 6.5.6 - 6.5.7'!$M$11:$M$134)</f>
        <v>0</v>
      </c>
      <c r="L131" s="50">
        <f t="shared" ref="L131" si="155">J131+K131</f>
        <v>0</v>
      </c>
      <c r="M131" s="50">
        <f>-SUMIF('Page 6.5.6 - 6.5.7'!$G$11:$G$134,'Page 6.5.11 - 6.5.14'!$F131,'Page 6.5.6 - 6.5.7'!$M$11:$M$134)</f>
        <v>0</v>
      </c>
      <c r="N131" s="50">
        <f t="shared" ref="N131" si="156">L131+M131</f>
        <v>0</v>
      </c>
      <c r="O131" s="50">
        <f>-SUMIF('Page 6.5.6 - 6.5.7'!$G$11:$G$134,'Page 6.5.11 - 6.5.14'!$F131,'Page 6.5.6 - 6.5.7'!$M$11:$M$134)</f>
        <v>0</v>
      </c>
      <c r="P131" s="50">
        <f t="shared" ref="P131" si="157">N131+O131</f>
        <v>0</v>
      </c>
      <c r="Q131" s="50">
        <f>-SUMIF('Page 6.5.6 - 6.5.7'!$G$11:$G$134,'Page 6.5.11 - 6.5.14'!$F131,'Page 6.5.6 - 6.5.7'!$M$11:$M$134)</f>
        <v>0</v>
      </c>
      <c r="R131" s="50">
        <f t="shared" ref="R131" si="158">P131+Q131</f>
        <v>0</v>
      </c>
      <c r="S131" s="50">
        <f>-SUMIF('Page 6.5.6 - 6.5.7'!$G$11:$G$134,'Page 6.5.11 - 6.5.14'!$F131,'Page 6.5.6 - 6.5.7'!$M$11:$M$134)</f>
        <v>0</v>
      </c>
      <c r="T131" s="50">
        <f t="shared" ref="T131" si="159">R131+S131</f>
        <v>0</v>
      </c>
      <c r="U131" s="50">
        <f>-SUMIF('Page 6.5.6 - 6.5.7'!$G$11:$G$134,'Page 6.5.11 - 6.5.14'!$F131,'Page 6.5.6 - 6.5.7'!$M$11:$M$134)</f>
        <v>0</v>
      </c>
      <c r="V131" s="50">
        <f t="shared" ref="V131" si="160">T131+U131</f>
        <v>0</v>
      </c>
      <c r="W131" s="50">
        <f>-SUMIF('Page 6.5.6 - 6.5.7'!$G$11:$G$134,'Page 6.5.11 - 6.5.14'!$F131,'Page 6.5.6 - 6.5.7'!$M$11:$M$134)</f>
        <v>0</v>
      </c>
      <c r="X131" s="50">
        <f t="shared" ref="X131" si="161">V131+W131</f>
        <v>0</v>
      </c>
      <c r="Y131" s="50">
        <f>-SUMIF('Page 6.5.6 - 6.5.7'!$G$11:$G$134,'Page 6.5.11 - 6.5.14'!$F131,'Page 6.5.6 - 6.5.7'!$M$11:$M$134)</f>
        <v>0</v>
      </c>
      <c r="Z131" s="50">
        <f t="shared" ref="Z131" si="162">X131+Y131</f>
        <v>0</v>
      </c>
      <c r="AA131" s="50">
        <f>-SUMIF('Page 6.5.6 - 6.5.7'!$G$11:$G$134,'Page 6.5.11 - 6.5.14'!$F131,'Page 6.5.6 - 6.5.7'!$M$11:$M$134)</f>
        <v>0</v>
      </c>
      <c r="AB131" s="50">
        <f t="shared" ref="AB131" si="163">Z131+AA131</f>
        <v>0</v>
      </c>
      <c r="AC131" s="50">
        <f>-SUMIF('Page 6.5.6 - 6.5.7'!$G$11:$G$134,'Page 6.5.11 - 6.5.14'!$F131,'Page 6.5.6 - 6.5.7'!$M$11:$M$134)</f>
        <v>0</v>
      </c>
      <c r="AD131" s="50">
        <f t="shared" ref="AD131" si="164">AB131+AC131</f>
        <v>0</v>
      </c>
      <c r="AE131" s="50">
        <f>-SUMIF('Page 6.5.6 - 6.5.7'!$G$11:$G$134,'Page 6.5.11 - 6.5.14'!$F131,'Page 6.5.6 - 6.5.7'!$M$11:$M$134)</f>
        <v>0</v>
      </c>
      <c r="AF131" s="50">
        <f t="shared" ref="AF131" si="165">AD131+AE131</f>
        <v>0</v>
      </c>
      <c r="AG131" s="50">
        <f>-SUMIF('Page 6.5.6 - 6.5.7'!$G$11:$G$134,'Page 6.5.11 - 6.5.14'!$F131,'Page 6.5.6 - 6.5.7'!$M$11:$M$134)</f>
        <v>0</v>
      </c>
      <c r="AH131" s="50">
        <f t="shared" ref="AH131" si="166">AF131+AG131</f>
        <v>0</v>
      </c>
      <c r="AJ131" s="101">
        <f>(((J131+AH131)+(SUM(L131,N131,P131,R131,T131,V131,X131,Z131,AB131,AD131,AF131)*2))/24)</f>
        <v>0</v>
      </c>
    </row>
    <row r="132" spans="1:36" s="50" customFormat="1" x14ac:dyDescent="0.2">
      <c r="A132" t="s">
        <v>190</v>
      </c>
      <c r="B132"/>
      <c r="C132" s="49"/>
      <c r="D132" s="49"/>
      <c r="E132" s="49"/>
      <c r="F132" s="49"/>
      <c r="G132" s="49"/>
      <c r="H132" s="49"/>
      <c r="I132" s="49" t="str">
        <f t="shared" si="103"/>
        <v/>
      </c>
      <c r="J132" s="103">
        <f t="shared" ref="J132:AJ132" si="167">SUBTOTAL(9,J131)</f>
        <v>0</v>
      </c>
      <c r="K132" s="103">
        <f t="shared" si="167"/>
        <v>0</v>
      </c>
      <c r="L132" s="103">
        <f t="shared" si="167"/>
        <v>0</v>
      </c>
      <c r="M132" s="103">
        <f t="shared" si="167"/>
        <v>0</v>
      </c>
      <c r="N132" s="103">
        <f t="shared" si="167"/>
        <v>0</v>
      </c>
      <c r="O132" s="103">
        <f t="shared" si="167"/>
        <v>0</v>
      </c>
      <c r="P132" s="103">
        <f t="shared" si="167"/>
        <v>0</v>
      </c>
      <c r="Q132" s="103">
        <f t="shared" si="167"/>
        <v>0</v>
      </c>
      <c r="R132" s="103">
        <f t="shared" si="167"/>
        <v>0</v>
      </c>
      <c r="S132" s="103">
        <f t="shared" si="167"/>
        <v>0</v>
      </c>
      <c r="T132" s="103">
        <f t="shared" si="167"/>
        <v>0</v>
      </c>
      <c r="U132" s="103">
        <f t="shared" si="167"/>
        <v>0</v>
      </c>
      <c r="V132" s="103">
        <f t="shared" si="167"/>
        <v>0</v>
      </c>
      <c r="W132" s="103">
        <f t="shared" si="167"/>
        <v>0</v>
      </c>
      <c r="X132" s="103">
        <f t="shared" si="167"/>
        <v>0</v>
      </c>
      <c r="Y132" s="103">
        <f t="shared" si="167"/>
        <v>0</v>
      </c>
      <c r="Z132" s="103">
        <f t="shared" si="167"/>
        <v>0</v>
      </c>
      <c r="AA132" s="103">
        <f t="shared" si="167"/>
        <v>0</v>
      </c>
      <c r="AB132" s="103">
        <f t="shared" si="167"/>
        <v>0</v>
      </c>
      <c r="AC132" s="103">
        <f t="shared" si="167"/>
        <v>0</v>
      </c>
      <c r="AD132" s="103">
        <f t="shared" si="167"/>
        <v>0</v>
      </c>
      <c r="AE132" s="103">
        <f t="shared" si="167"/>
        <v>0</v>
      </c>
      <c r="AF132" s="103">
        <f t="shared" si="167"/>
        <v>0</v>
      </c>
      <c r="AG132" s="103">
        <f t="shared" si="167"/>
        <v>0</v>
      </c>
      <c r="AH132" s="103">
        <f t="shared" si="167"/>
        <v>0</v>
      </c>
      <c r="AJ132" s="104">
        <f t="shared" si="167"/>
        <v>0</v>
      </c>
    </row>
    <row r="133" spans="1:36" s="50" customFormat="1" x14ac:dyDescent="0.2">
      <c r="A133"/>
      <c r="B133"/>
      <c r="C133" s="49"/>
      <c r="D133" s="49"/>
      <c r="E133" s="49"/>
      <c r="F133" s="49"/>
      <c r="G133" s="49"/>
      <c r="H133" s="49"/>
      <c r="I133" s="49" t="str">
        <f t="shared" si="103"/>
        <v/>
      </c>
      <c r="AJ133" s="101"/>
    </row>
    <row r="134" spans="1:36" s="50" customFormat="1" x14ac:dyDescent="0.2">
      <c r="A134" s="93" t="s">
        <v>174</v>
      </c>
      <c r="B134"/>
      <c r="C134" s="49"/>
      <c r="D134" s="49"/>
      <c r="E134" s="49"/>
      <c r="F134" s="49"/>
      <c r="G134" s="49"/>
      <c r="H134" s="49"/>
      <c r="I134" s="49" t="str">
        <f t="shared" si="103"/>
        <v/>
      </c>
      <c r="AJ134" s="101"/>
    </row>
    <row r="135" spans="1:36" s="50" customFormat="1" x14ac:dyDescent="0.2">
      <c r="A135" t="s">
        <v>165</v>
      </c>
      <c r="B135" t="s">
        <v>27</v>
      </c>
      <c r="C135" s="49" t="s">
        <v>27</v>
      </c>
      <c r="D135" s="49" t="s">
        <v>183</v>
      </c>
      <c r="E135" s="49" t="s">
        <v>175</v>
      </c>
      <c r="F135" s="49" t="str">
        <f t="shared" ref="F135:F136" si="168">D135&amp;E135&amp;C135</f>
        <v>AGNLPCA</v>
      </c>
      <c r="G135" s="49" t="str">
        <f t="shared" ref="G135:G136" si="169">E135&amp;C135</f>
        <v>GNLPCA</v>
      </c>
      <c r="H135" s="49" t="s">
        <v>103</v>
      </c>
      <c r="I135" s="49" t="str">
        <f t="shared" si="103"/>
        <v>111GPCA</v>
      </c>
      <c r="J135" s="50">
        <v>0</v>
      </c>
      <c r="K135" s="50">
        <f>-SUMIF('Page 6.5.6 - 6.5.7'!$G$11:$G$134,'Page 6.5.11 - 6.5.14'!$F135,'Page 6.5.6 - 6.5.7'!$M$11:$M$134)</f>
        <v>0</v>
      </c>
      <c r="L135" s="50">
        <f t="shared" ref="L135:L144" si="170">J135+K135</f>
        <v>0</v>
      </c>
      <c r="M135" s="50">
        <f>-SUMIF('Page 6.5.6 - 6.5.7'!$G$11:$G$134,'Page 6.5.11 - 6.5.14'!$F135,'Page 6.5.6 - 6.5.7'!$M$11:$M$134)</f>
        <v>0</v>
      </c>
      <c r="N135" s="50">
        <f t="shared" ref="N135:N144" si="171">L135+M135</f>
        <v>0</v>
      </c>
      <c r="O135" s="50">
        <f>-SUMIF('Page 6.5.6 - 6.5.7'!$G$11:$G$134,'Page 6.5.11 - 6.5.14'!$F135,'Page 6.5.6 - 6.5.7'!$M$11:$M$134)</f>
        <v>0</v>
      </c>
      <c r="P135" s="50">
        <f t="shared" ref="P135:P144" si="172">N135+O135</f>
        <v>0</v>
      </c>
      <c r="Q135" s="50">
        <f>-SUMIF('Page 6.5.6 - 6.5.7'!$G$11:$G$134,'Page 6.5.11 - 6.5.14'!$F135,'Page 6.5.6 - 6.5.7'!$M$11:$M$134)</f>
        <v>0</v>
      </c>
      <c r="R135" s="50">
        <f t="shared" ref="R135:R144" si="173">P135+Q135</f>
        <v>0</v>
      </c>
      <c r="S135" s="50">
        <f>-SUMIF('Page 6.5.6 - 6.5.7'!$G$11:$G$134,'Page 6.5.11 - 6.5.14'!$F135,'Page 6.5.6 - 6.5.7'!$M$11:$M$134)</f>
        <v>0</v>
      </c>
      <c r="T135" s="50">
        <f t="shared" ref="T135:T144" si="174">R135+S135</f>
        <v>0</v>
      </c>
      <c r="U135" s="50">
        <f>-SUMIF('Page 6.5.6 - 6.5.7'!$G$11:$G$134,'Page 6.5.11 - 6.5.14'!$F135,'Page 6.5.6 - 6.5.7'!$M$11:$M$134)</f>
        <v>0</v>
      </c>
      <c r="V135" s="50">
        <f t="shared" ref="V135:V144" si="175">T135+U135</f>
        <v>0</v>
      </c>
      <c r="W135" s="50">
        <f>-SUMIF('Page 6.5.6 - 6.5.7'!$G$11:$G$134,'Page 6.5.11 - 6.5.14'!$F135,'Page 6.5.6 - 6.5.7'!$M$11:$M$134)</f>
        <v>0</v>
      </c>
      <c r="X135" s="50">
        <f t="shared" ref="X135:X144" si="176">V135+W135</f>
        <v>0</v>
      </c>
      <c r="Y135" s="50">
        <f>-SUMIF('Page 6.5.6 - 6.5.7'!$G$11:$G$134,'Page 6.5.11 - 6.5.14'!$F135,'Page 6.5.6 - 6.5.7'!$M$11:$M$134)</f>
        <v>0</v>
      </c>
      <c r="Z135" s="50">
        <f t="shared" ref="Z135:Z144" si="177">X135+Y135</f>
        <v>0</v>
      </c>
      <c r="AA135" s="50">
        <f>-SUMIF('Page 6.5.6 - 6.5.7'!$G$11:$G$134,'Page 6.5.11 - 6.5.14'!$F135,'Page 6.5.6 - 6.5.7'!$M$11:$M$134)</f>
        <v>0</v>
      </c>
      <c r="AB135" s="50">
        <f t="shared" ref="AB135:AB144" si="178">Z135+AA135</f>
        <v>0</v>
      </c>
      <c r="AC135" s="50">
        <f>-SUMIF('Page 6.5.6 - 6.5.7'!$G$11:$G$134,'Page 6.5.11 - 6.5.14'!$F135,'Page 6.5.6 - 6.5.7'!$M$11:$M$134)</f>
        <v>0</v>
      </c>
      <c r="AD135" s="50">
        <f t="shared" ref="AD135:AD144" si="179">AB135+AC135</f>
        <v>0</v>
      </c>
      <c r="AE135" s="50">
        <f>-SUMIF('Page 6.5.6 - 6.5.7'!$G$11:$G$134,'Page 6.5.11 - 6.5.14'!$F135,'Page 6.5.6 - 6.5.7'!$M$11:$M$134)</f>
        <v>0</v>
      </c>
      <c r="AF135" s="50">
        <f t="shared" ref="AF135:AF144" si="180">AD135+AE135</f>
        <v>0</v>
      </c>
      <c r="AG135" s="50">
        <f>-SUMIF('Page 6.5.6 - 6.5.7'!$G$11:$G$134,'Page 6.5.11 - 6.5.14'!$F135,'Page 6.5.6 - 6.5.7'!$M$11:$M$134)</f>
        <v>0</v>
      </c>
      <c r="AH135" s="50">
        <f t="shared" ref="AH135:AH144" si="181">AF135+AG135</f>
        <v>0</v>
      </c>
      <c r="AJ135" s="101">
        <f t="shared" ref="AJ135:AJ144" si="182">(((J135+AH135)+(SUM(L135,N135,P135,R135,T135,V135,X135,Z135,AB135,AD135,AF135)*2))/24)</f>
        <v>0</v>
      </c>
    </row>
    <row r="136" spans="1:36" s="50" customFormat="1" x14ac:dyDescent="0.2">
      <c r="A136" t="s">
        <v>176</v>
      </c>
      <c r="B136" t="s">
        <v>40</v>
      </c>
      <c r="C136" s="49" t="s">
        <v>40</v>
      </c>
      <c r="D136" s="49" t="s">
        <v>183</v>
      </c>
      <c r="E136" s="49" t="s">
        <v>175</v>
      </c>
      <c r="F136" s="49" t="str">
        <f t="shared" si="168"/>
        <v>AGNLPCN</v>
      </c>
      <c r="G136" s="49" t="str">
        <f t="shared" si="169"/>
        <v>GNLPCN</v>
      </c>
      <c r="H136" s="49" t="s">
        <v>103</v>
      </c>
      <c r="I136" s="49" t="str">
        <f t="shared" si="103"/>
        <v>111GPCN</v>
      </c>
      <c r="J136" s="50">
        <v>0</v>
      </c>
      <c r="K136" s="50">
        <f>-SUMIF('Page 6.5.6 - 6.5.7'!$G$11:$G$134,'Page 6.5.11 - 6.5.14'!$F136,'Page 6.5.6 - 6.5.7'!$M$11:$M$134)</f>
        <v>0</v>
      </c>
      <c r="L136" s="50">
        <f t="shared" si="170"/>
        <v>0</v>
      </c>
      <c r="M136" s="50">
        <f>-SUMIF('Page 6.5.6 - 6.5.7'!$G$11:$G$134,'Page 6.5.11 - 6.5.14'!$F136,'Page 6.5.6 - 6.5.7'!$M$11:$M$134)</f>
        <v>0</v>
      </c>
      <c r="N136" s="50">
        <f t="shared" si="171"/>
        <v>0</v>
      </c>
      <c r="O136" s="50">
        <f>-SUMIF('Page 6.5.6 - 6.5.7'!$G$11:$G$134,'Page 6.5.11 - 6.5.14'!$F136,'Page 6.5.6 - 6.5.7'!$M$11:$M$134)</f>
        <v>0</v>
      </c>
      <c r="P136" s="50">
        <f t="shared" si="172"/>
        <v>0</v>
      </c>
      <c r="Q136" s="50">
        <f>-SUMIF('Page 6.5.6 - 6.5.7'!$G$11:$G$134,'Page 6.5.11 - 6.5.14'!$F136,'Page 6.5.6 - 6.5.7'!$M$11:$M$134)</f>
        <v>0</v>
      </c>
      <c r="R136" s="50">
        <f t="shared" si="173"/>
        <v>0</v>
      </c>
      <c r="S136" s="50">
        <f>-SUMIF('Page 6.5.6 - 6.5.7'!$G$11:$G$134,'Page 6.5.11 - 6.5.14'!$F136,'Page 6.5.6 - 6.5.7'!$M$11:$M$134)</f>
        <v>0</v>
      </c>
      <c r="T136" s="50">
        <f t="shared" si="174"/>
        <v>0</v>
      </c>
      <c r="U136" s="50">
        <f>-SUMIF('Page 6.5.6 - 6.5.7'!$G$11:$G$134,'Page 6.5.11 - 6.5.14'!$F136,'Page 6.5.6 - 6.5.7'!$M$11:$M$134)</f>
        <v>0</v>
      </c>
      <c r="V136" s="50">
        <f t="shared" si="175"/>
        <v>0</v>
      </c>
      <c r="W136" s="50">
        <f>-SUMIF('Page 6.5.6 - 6.5.7'!$G$11:$G$134,'Page 6.5.11 - 6.5.14'!$F136,'Page 6.5.6 - 6.5.7'!$M$11:$M$134)</f>
        <v>0</v>
      </c>
      <c r="X136" s="50">
        <f t="shared" si="176"/>
        <v>0</v>
      </c>
      <c r="Y136" s="50">
        <f>-SUMIF('Page 6.5.6 - 6.5.7'!$G$11:$G$134,'Page 6.5.11 - 6.5.14'!$F136,'Page 6.5.6 - 6.5.7'!$M$11:$M$134)</f>
        <v>0</v>
      </c>
      <c r="Z136" s="50">
        <f t="shared" si="177"/>
        <v>0</v>
      </c>
      <c r="AA136" s="50">
        <f>-SUMIF('Page 6.5.6 - 6.5.7'!$G$11:$G$134,'Page 6.5.11 - 6.5.14'!$F136,'Page 6.5.6 - 6.5.7'!$M$11:$M$134)</f>
        <v>0</v>
      </c>
      <c r="AB136" s="50">
        <f t="shared" si="178"/>
        <v>0</v>
      </c>
      <c r="AC136" s="50">
        <f>-SUMIF('Page 6.5.6 - 6.5.7'!$G$11:$G$134,'Page 6.5.11 - 6.5.14'!$F136,'Page 6.5.6 - 6.5.7'!$M$11:$M$134)</f>
        <v>0</v>
      </c>
      <c r="AD136" s="50">
        <f t="shared" si="179"/>
        <v>0</v>
      </c>
      <c r="AE136" s="50">
        <f>-SUMIF('Page 6.5.6 - 6.5.7'!$G$11:$G$134,'Page 6.5.11 - 6.5.14'!$F136,'Page 6.5.6 - 6.5.7'!$M$11:$M$134)</f>
        <v>0</v>
      </c>
      <c r="AF136" s="50">
        <f t="shared" si="180"/>
        <v>0</v>
      </c>
      <c r="AG136" s="50">
        <f>-SUMIF('Page 6.5.6 - 6.5.7'!$G$11:$G$134,'Page 6.5.11 - 6.5.14'!$F136,'Page 6.5.6 - 6.5.7'!$M$11:$M$134)</f>
        <v>0</v>
      </c>
      <c r="AH136" s="50">
        <f t="shared" si="181"/>
        <v>0</v>
      </c>
      <c r="AJ136" s="101">
        <f t="shared" si="182"/>
        <v>0</v>
      </c>
    </row>
    <row r="137" spans="1:36" s="50" customFormat="1" x14ac:dyDescent="0.2">
      <c r="A137" t="s">
        <v>137</v>
      </c>
      <c r="B137" t="s">
        <v>16</v>
      </c>
      <c r="C137" s="49" t="s">
        <v>16</v>
      </c>
      <c r="D137" s="49" t="s">
        <v>183</v>
      </c>
      <c r="E137" s="49" t="s">
        <v>175</v>
      </c>
      <c r="F137" s="49" t="str">
        <f>D137&amp;E137&amp;C137</f>
        <v>AGNLPSG</v>
      </c>
      <c r="G137" s="49" t="str">
        <f>E137&amp;C137</f>
        <v>GNLPSG</v>
      </c>
      <c r="H137" s="49" t="s">
        <v>103</v>
      </c>
      <c r="I137" s="49" t="str">
        <f t="shared" si="103"/>
        <v>111GPSG</v>
      </c>
      <c r="J137" s="50">
        <v>0</v>
      </c>
      <c r="K137" s="50">
        <f>-SUMIF('Page 6.5.6 - 6.5.7'!$G$11:$G$134,'Page 6.5.11 - 6.5.14'!$F137,'Page 6.5.6 - 6.5.7'!$M$11:$M$134)</f>
        <v>0</v>
      </c>
      <c r="L137" s="50">
        <f t="shared" si="170"/>
        <v>0</v>
      </c>
      <c r="M137" s="50">
        <f>-SUMIF('Page 6.5.6 - 6.5.7'!$G$11:$G$134,'Page 6.5.11 - 6.5.14'!$F137,'Page 6.5.6 - 6.5.7'!$M$11:$M$134)</f>
        <v>0</v>
      </c>
      <c r="N137" s="50">
        <f t="shared" si="171"/>
        <v>0</v>
      </c>
      <c r="O137" s="50">
        <f>-SUMIF('Page 6.5.6 - 6.5.7'!$G$11:$G$134,'Page 6.5.11 - 6.5.14'!$F137,'Page 6.5.6 - 6.5.7'!$M$11:$M$134)</f>
        <v>0</v>
      </c>
      <c r="P137" s="50">
        <f t="shared" si="172"/>
        <v>0</v>
      </c>
      <c r="Q137" s="50">
        <f>-SUMIF('Page 6.5.6 - 6.5.7'!$G$11:$G$134,'Page 6.5.11 - 6.5.14'!$F137,'Page 6.5.6 - 6.5.7'!$M$11:$M$134)</f>
        <v>0</v>
      </c>
      <c r="R137" s="50">
        <f t="shared" si="173"/>
        <v>0</v>
      </c>
      <c r="S137" s="50">
        <f>-SUMIF('Page 6.5.6 - 6.5.7'!$G$11:$G$134,'Page 6.5.11 - 6.5.14'!$F137,'Page 6.5.6 - 6.5.7'!$M$11:$M$134)</f>
        <v>0</v>
      </c>
      <c r="T137" s="50">
        <f t="shared" si="174"/>
        <v>0</v>
      </c>
      <c r="U137" s="50">
        <f>-SUMIF('Page 6.5.6 - 6.5.7'!$G$11:$G$134,'Page 6.5.11 - 6.5.14'!$F137,'Page 6.5.6 - 6.5.7'!$M$11:$M$134)</f>
        <v>0</v>
      </c>
      <c r="V137" s="50">
        <f t="shared" si="175"/>
        <v>0</v>
      </c>
      <c r="W137" s="50">
        <f>-SUMIF('Page 6.5.6 - 6.5.7'!$G$11:$G$134,'Page 6.5.11 - 6.5.14'!$F137,'Page 6.5.6 - 6.5.7'!$M$11:$M$134)</f>
        <v>0</v>
      </c>
      <c r="X137" s="50">
        <f t="shared" si="176"/>
        <v>0</v>
      </c>
      <c r="Y137" s="50">
        <f>-SUMIF('Page 6.5.6 - 6.5.7'!$G$11:$G$134,'Page 6.5.11 - 6.5.14'!$F137,'Page 6.5.6 - 6.5.7'!$M$11:$M$134)</f>
        <v>0</v>
      </c>
      <c r="Z137" s="50">
        <f t="shared" si="177"/>
        <v>0</v>
      </c>
      <c r="AA137" s="50">
        <f>-SUMIF('Page 6.5.6 - 6.5.7'!$G$11:$G$134,'Page 6.5.11 - 6.5.14'!$F137,'Page 6.5.6 - 6.5.7'!$M$11:$M$134)</f>
        <v>0</v>
      </c>
      <c r="AB137" s="50">
        <f t="shared" si="178"/>
        <v>0</v>
      </c>
      <c r="AC137" s="50">
        <f>-SUMIF('Page 6.5.6 - 6.5.7'!$G$11:$G$134,'Page 6.5.11 - 6.5.14'!$F137,'Page 6.5.6 - 6.5.7'!$M$11:$M$134)</f>
        <v>0</v>
      </c>
      <c r="AD137" s="50">
        <f t="shared" si="179"/>
        <v>0</v>
      </c>
      <c r="AE137" s="50">
        <f>-SUMIF('Page 6.5.6 - 6.5.7'!$G$11:$G$134,'Page 6.5.11 - 6.5.14'!$F137,'Page 6.5.6 - 6.5.7'!$M$11:$M$134)</f>
        <v>0</v>
      </c>
      <c r="AF137" s="50">
        <f t="shared" si="180"/>
        <v>0</v>
      </c>
      <c r="AG137" s="50">
        <f>-SUMIF('Page 6.5.6 - 6.5.7'!$G$11:$G$134,'Page 6.5.11 - 6.5.14'!$F137,'Page 6.5.6 - 6.5.7'!$M$11:$M$134)</f>
        <v>0</v>
      </c>
      <c r="AH137" s="50">
        <f t="shared" si="181"/>
        <v>0</v>
      </c>
      <c r="AJ137" s="101">
        <f t="shared" si="182"/>
        <v>0</v>
      </c>
    </row>
    <row r="138" spans="1:36" s="50" customFormat="1" x14ac:dyDescent="0.2">
      <c r="A138" t="s">
        <v>167</v>
      </c>
      <c r="B138" t="s">
        <v>29</v>
      </c>
      <c r="C138" s="49" t="s">
        <v>29</v>
      </c>
      <c r="D138" s="49" t="s">
        <v>183</v>
      </c>
      <c r="E138" s="49" t="s">
        <v>175</v>
      </c>
      <c r="F138" s="49" t="str">
        <f t="shared" ref="F138:F144" si="183">D138&amp;E138&amp;C138</f>
        <v>AGNLPOR</v>
      </c>
      <c r="G138" s="49" t="str">
        <f t="shared" ref="G138:G144" si="184">E138&amp;C138</f>
        <v>GNLPOR</v>
      </c>
      <c r="H138" s="49" t="s">
        <v>103</v>
      </c>
      <c r="I138" s="49" t="str">
        <f t="shared" si="103"/>
        <v>111GPOR</v>
      </c>
      <c r="J138" s="50">
        <v>0</v>
      </c>
      <c r="K138" s="50">
        <f>-SUMIF('Page 6.5.6 - 6.5.7'!$G$11:$G$134,'Page 6.5.11 - 6.5.14'!$F138,'Page 6.5.6 - 6.5.7'!$M$11:$M$134)</f>
        <v>0</v>
      </c>
      <c r="L138" s="50">
        <f t="shared" si="170"/>
        <v>0</v>
      </c>
      <c r="M138" s="50">
        <f>-SUMIF('Page 6.5.6 - 6.5.7'!$G$11:$G$134,'Page 6.5.11 - 6.5.14'!$F138,'Page 6.5.6 - 6.5.7'!$M$11:$M$134)</f>
        <v>0</v>
      </c>
      <c r="N138" s="50">
        <f t="shared" si="171"/>
        <v>0</v>
      </c>
      <c r="O138" s="50">
        <f>-SUMIF('Page 6.5.6 - 6.5.7'!$G$11:$G$134,'Page 6.5.11 - 6.5.14'!$F138,'Page 6.5.6 - 6.5.7'!$M$11:$M$134)</f>
        <v>0</v>
      </c>
      <c r="P138" s="50">
        <f t="shared" si="172"/>
        <v>0</v>
      </c>
      <c r="Q138" s="50">
        <f>-SUMIF('Page 6.5.6 - 6.5.7'!$G$11:$G$134,'Page 6.5.11 - 6.5.14'!$F138,'Page 6.5.6 - 6.5.7'!$M$11:$M$134)</f>
        <v>0</v>
      </c>
      <c r="R138" s="50">
        <f t="shared" si="173"/>
        <v>0</v>
      </c>
      <c r="S138" s="50">
        <f>-SUMIF('Page 6.5.6 - 6.5.7'!$G$11:$G$134,'Page 6.5.11 - 6.5.14'!$F138,'Page 6.5.6 - 6.5.7'!$M$11:$M$134)</f>
        <v>0</v>
      </c>
      <c r="T138" s="50">
        <f t="shared" si="174"/>
        <v>0</v>
      </c>
      <c r="U138" s="50">
        <f>-SUMIF('Page 6.5.6 - 6.5.7'!$G$11:$G$134,'Page 6.5.11 - 6.5.14'!$F138,'Page 6.5.6 - 6.5.7'!$M$11:$M$134)</f>
        <v>0</v>
      </c>
      <c r="V138" s="50">
        <f t="shared" si="175"/>
        <v>0</v>
      </c>
      <c r="W138" s="50">
        <f>-SUMIF('Page 6.5.6 - 6.5.7'!$G$11:$G$134,'Page 6.5.11 - 6.5.14'!$F138,'Page 6.5.6 - 6.5.7'!$M$11:$M$134)</f>
        <v>0</v>
      </c>
      <c r="X138" s="50">
        <f t="shared" si="176"/>
        <v>0</v>
      </c>
      <c r="Y138" s="50">
        <f>-SUMIF('Page 6.5.6 - 6.5.7'!$G$11:$G$134,'Page 6.5.11 - 6.5.14'!$F138,'Page 6.5.6 - 6.5.7'!$M$11:$M$134)</f>
        <v>0</v>
      </c>
      <c r="Z138" s="50">
        <f t="shared" si="177"/>
        <v>0</v>
      </c>
      <c r="AA138" s="50">
        <f>-SUMIF('Page 6.5.6 - 6.5.7'!$G$11:$G$134,'Page 6.5.11 - 6.5.14'!$F138,'Page 6.5.6 - 6.5.7'!$M$11:$M$134)</f>
        <v>0</v>
      </c>
      <c r="AB138" s="50">
        <f t="shared" si="178"/>
        <v>0</v>
      </c>
      <c r="AC138" s="50">
        <f>-SUMIF('Page 6.5.6 - 6.5.7'!$G$11:$G$134,'Page 6.5.11 - 6.5.14'!$F138,'Page 6.5.6 - 6.5.7'!$M$11:$M$134)</f>
        <v>0</v>
      </c>
      <c r="AD138" s="50">
        <f t="shared" si="179"/>
        <v>0</v>
      </c>
      <c r="AE138" s="50">
        <f>-SUMIF('Page 6.5.6 - 6.5.7'!$G$11:$G$134,'Page 6.5.11 - 6.5.14'!$F138,'Page 6.5.6 - 6.5.7'!$M$11:$M$134)</f>
        <v>0</v>
      </c>
      <c r="AF138" s="50">
        <f t="shared" si="180"/>
        <v>0</v>
      </c>
      <c r="AG138" s="50">
        <f>-SUMIF('Page 6.5.6 - 6.5.7'!$G$11:$G$134,'Page 6.5.11 - 6.5.14'!$F138,'Page 6.5.6 - 6.5.7'!$M$11:$M$134)</f>
        <v>0</v>
      </c>
      <c r="AH138" s="50">
        <f t="shared" si="181"/>
        <v>0</v>
      </c>
      <c r="AJ138" s="101">
        <f t="shared" si="182"/>
        <v>0</v>
      </c>
    </row>
    <row r="139" spans="1:36" s="50" customFormat="1" x14ac:dyDescent="0.2">
      <c r="A139" t="s">
        <v>176</v>
      </c>
      <c r="B139" t="s">
        <v>38</v>
      </c>
      <c r="C139" s="49" t="s">
        <v>38</v>
      </c>
      <c r="D139" s="49" t="s">
        <v>183</v>
      </c>
      <c r="E139" s="49" t="s">
        <v>175</v>
      </c>
      <c r="F139" s="49" t="str">
        <f t="shared" si="183"/>
        <v>AGNLPSO</v>
      </c>
      <c r="G139" s="49" t="str">
        <f t="shared" si="184"/>
        <v>GNLPSO</v>
      </c>
      <c r="H139" s="49" t="s">
        <v>103</v>
      </c>
      <c r="I139" s="49" t="str">
        <f t="shared" si="103"/>
        <v>111GPSO</v>
      </c>
      <c r="J139" s="50">
        <v>0</v>
      </c>
      <c r="K139" s="50">
        <f>-SUMIF('Page 6.5.6 - 6.5.7'!$G$11:$G$134,'Page 6.5.11 - 6.5.14'!$F139,'Page 6.5.6 - 6.5.7'!$M$11:$M$134)</f>
        <v>0</v>
      </c>
      <c r="L139" s="50">
        <f t="shared" si="170"/>
        <v>0</v>
      </c>
      <c r="M139" s="50">
        <f>-SUMIF('Page 6.5.6 - 6.5.7'!$G$11:$G$134,'Page 6.5.11 - 6.5.14'!$F139,'Page 6.5.6 - 6.5.7'!$M$11:$M$134)</f>
        <v>0</v>
      </c>
      <c r="N139" s="50">
        <f t="shared" si="171"/>
        <v>0</v>
      </c>
      <c r="O139" s="50">
        <f>-SUMIF('Page 6.5.6 - 6.5.7'!$G$11:$G$134,'Page 6.5.11 - 6.5.14'!$F139,'Page 6.5.6 - 6.5.7'!$M$11:$M$134)</f>
        <v>0</v>
      </c>
      <c r="P139" s="50">
        <f t="shared" si="172"/>
        <v>0</v>
      </c>
      <c r="Q139" s="50">
        <f>-SUMIF('Page 6.5.6 - 6.5.7'!$G$11:$G$134,'Page 6.5.11 - 6.5.14'!$F139,'Page 6.5.6 - 6.5.7'!$M$11:$M$134)</f>
        <v>0</v>
      </c>
      <c r="R139" s="50">
        <f t="shared" si="173"/>
        <v>0</v>
      </c>
      <c r="S139" s="50">
        <f>-SUMIF('Page 6.5.6 - 6.5.7'!$G$11:$G$134,'Page 6.5.11 - 6.5.14'!$F139,'Page 6.5.6 - 6.5.7'!$M$11:$M$134)</f>
        <v>0</v>
      </c>
      <c r="T139" s="50">
        <f t="shared" si="174"/>
        <v>0</v>
      </c>
      <c r="U139" s="50">
        <f>-SUMIF('Page 6.5.6 - 6.5.7'!$G$11:$G$134,'Page 6.5.11 - 6.5.14'!$F139,'Page 6.5.6 - 6.5.7'!$M$11:$M$134)</f>
        <v>0</v>
      </c>
      <c r="V139" s="50">
        <f t="shared" si="175"/>
        <v>0</v>
      </c>
      <c r="W139" s="50">
        <f>-SUMIF('Page 6.5.6 - 6.5.7'!$G$11:$G$134,'Page 6.5.11 - 6.5.14'!$F139,'Page 6.5.6 - 6.5.7'!$M$11:$M$134)</f>
        <v>0</v>
      </c>
      <c r="X139" s="50">
        <f t="shared" si="176"/>
        <v>0</v>
      </c>
      <c r="Y139" s="50">
        <f>-SUMIF('Page 6.5.6 - 6.5.7'!$G$11:$G$134,'Page 6.5.11 - 6.5.14'!$F139,'Page 6.5.6 - 6.5.7'!$M$11:$M$134)</f>
        <v>0</v>
      </c>
      <c r="Z139" s="50">
        <f t="shared" si="177"/>
        <v>0</v>
      </c>
      <c r="AA139" s="50">
        <f>-SUMIF('Page 6.5.6 - 6.5.7'!$G$11:$G$134,'Page 6.5.11 - 6.5.14'!$F139,'Page 6.5.6 - 6.5.7'!$M$11:$M$134)</f>
        <v>0</v>
      </c>
      <c r="AB139" s="50">
        <f t="shared" si="178"/>
        <v>0</v>
      </c>
      <c r="AC139" s="50">
        <f>-SUMIF('Page 6.5.6 - 6.5.7'!$G$11:$G$134,'Page 6.5.11 - 6.5.14'!$F139,'Page 6.5.6 - 6.5.7'!$M$11:$M$134)</f>
        <v>0</v>
      </c>
      <c r="AD139" s="50">
        <f t="shared" si="179"/>
        <v>0</v>
      </c>
      <c r="AE139" s="50">
        <f>-SUMIF('Page 6.5.6 - 6.5.7'!$G$11:$G$134,'Page 6.5.11 - 6.5.14'!$F139,'Page 6.5.6 - 6.5.7'!$M$11:$M$134)</f>
        <v>0</v>
      </c>
      <c r="AF139" s="50">
        <f t="shared" si="180"/>
        <v>0</v>
      </c>
      <c r="AG139" s="50">
        <f>-SUMIF('Page 6.5.6 - 6.5.7'!$G$11:$G$134,'Page 6.5.11 - 6.5.14'!$F139,'Page 6.5.6 - 6.5.7'!$M$11:$M$134)</f>
        <v>0</v>
      </c>
      <c r="AH139" s="50">
        <f t="shared" si="181"/>
        <v>0</v>
      </c>
      <c r="AJ139" s="101">
        <f t="shared" si="182"/>
        <v>0</v>
      </c>
    </row>
    <row r="140" spans="1:36" s="50" customFormat="1" x14ac:dyDescent="0.2">
      <c r="A140" t="s">
        <v>171</v>
      </c>
      <c r="B140" t="s">
        <v>28</v>
      </c>
      <c r="C140" s="49" t="s">
        <v>28</v>
      </c>
      <c r="D140" s="49" t="s">
        <v>183</v>
      </c>
      <c r="E140" s="49" t="s">
        <v>175</v>
      </c>
      <c r="F140" s="49" t="str">
        <f t="shared" si="183"/>
        <v>AGNLPID</v>
      </c>
      <c r="G140" s="49" t="str">
        <f t="shared" si="184"/>
        <v>GNLPID</v>
      </c>
      <c r="H140" s="49" t="s">
        <v>103</v>
      </c>
      <c r="I140" s="49" t="str">
        <f t="shared" si="103"/>
        <v>111GPID</v>
      </c>
      <c r="J140" s="50">
        <v>0</v>
      </c>
      <c r="K140" s="50">
        <f>-SUMIF('Page 6.5.6 - 6.5.7'!$G$11:$G$134,'Page 6.5.11 - 6.5.14'!$F140,'Page 6.5.6 - 6.5.7'!$M$11:$M$134)</f>
        <v>0</v>
      </c>
      <c r="L140" s="50">
        <f t="shared" si="170"/>
        <v>0</v>
      </c>
      <c r="M140" s="50">
        <f>-SUMIF('Page 6.5.6 - 6.5.7'!$G$11:$G$134,'Page 6.5.11 - 6.5.14'!$F140,'Page 6.5.6 - 6.5.7'!$M$11:$M$134)</f>
        <v>0</v>
      </c>
      <c r="N140" s="50">
        <f t="shared" si="171"/>
        <v>0</v>
      </c>
      <c r="O140" s="50">
        <f>-SUMIF('Page 6.5.6 - 6.5.7'!$G$11:$G$134,'Page 6.5.11 - 6.5.14'!$F140,'Page 6.5.6 - 6.5.7'!$M$11:$M$134)</f>
        <v>0</v>
      </c>
      <c r="P140" s="50">
        <f t="shared" si="172"/>
        <v>0</v>
      </c>
      <c r="Q140" s="50">
        <f>-SUMIF('Page 6.5.6 - 6.5.7'!$G$11:$G$134,'Page 6.5.11 - 6.5.14'!$F140,'Page 6.5.6 - 6.5.7'!$M$11:$M$134)</f>
        <v>0</v>
      </c>
      <c r="R140" s="50">
        <f t="shared" si="173"/>
        <v>0</v>
      </c>
      <c r="S140" s="50">
        <f>-SUMIF('Page 6.5.6 - 6.5.7'!$G$11:$G$134,'Page 6.5.11 - 6.5.14'!$F140,'Page 6.5.6 - 6.5.7'!$M$11:$M$134)</f>
        <v>0</v>
      </c>
      <c r="T140" s="50">
        <f t="shared" si="174"/>
        <v>0</v>
      </c>
      <c r="U140" s="50">
        <f>-SUMIF('Page 6.5.6 - 6.5.7'!$G$11:$G$134,'Page 6.5.11 - 6.5.14'!$F140,'Page 6.5.6 - 6.5.7'!$M$11:$M$134)</f>
        <v>0</v>
      </c>
      <c r="V140" s="50">
        <f t="shared" si="175"/>
        <v>0</v>
      </c>
      <c r="W140" s="50">
        <f>-SUMIF('Page 6.5.6 - 6.5.7'!$G$11:$G$134,'Page 6.5.11 - 6.5.14'!$F140,'Page 6.5.6 - 6.5.7'!$M$11:$M$134)</f>
        <v>0</v>
      </c>
      <c r="X140" s="50">
        <f t="shared" si="176"/>
        <v>0</v>
      </c>
      <c r="Y140" s="50">
        <f>-SUMIF('Page 6.5.6 - 6.5.7'!$G$11:$G$134,'Page 6.5.11 - 6.5.14'!$F140,'Page 6.5.6 - 6.5.7'!$M$11:$M$134)</f>
        <v>0</v>
      </c>
      <c r="Z140" s="50">
        <f t="shared" si="177"/>
        <v>0</v>
      </c>
      <c r="AA140" s="50">
        <f>-SUMIF('Page 6.5.6 - 6.5.7'!$G$11:$G$134,'Page 6.5.11 - 6.5.14'!$F140,'Page 6.5.6 - 6.5.7'!$M$11:$M$134)</f>
        <v>0</v>
      </c>
      <c r="AB140" s="50">
        <f t="shared" si="178"/>
        <v>0</v>
      </c>
      <c r="AC140" s="50">
        <f>-SUMIF('Page 6.5.6 - 6.5.7'!$G$11:$G$134,'Page 6.5.11 - 6.5.14'!$F140,'Page 6.5.6 - 6.5.7'!$M$11:$M$134)</f>
        <v>0</v>
      </c>
      <c r="AD140" s="50">
        <f t="shared" si="179"/>
        <v>0</v>
      </c>
      <c r="AE140" s="50">
        <f>-SUMIF('Page 6.5.6 - 6.5.7'!$G$11:$G$134,'Page 6.5.11 - 6.5.14'!$F140,'Page 6.5.6 - 6.5.7'!$M$11:$M$134)</f>
        <v>0</v>
      </c>
      <c r="AF140" s="50">
        <f t="shared" si="180"/>
        <v>0</v>
      </c>
      <c r="AG140" s="50">
        <f>-SUMIF('Page 6.5.6 - 6.5.7'!$G$11:$G$134,'Page 6.5.11 - 6.5.14'!$F140,'Page 6.5.6 - 6.5.7'!$M$11:$M$134)</f>
        <v>0</v>
      </c>
      <c r="AH140" s="50">
        <f t="shared" si="181"/>
        <v>0</v>
      </c>
      <c r="AJ140" s="101">
        <f t="shared" si="182"/>
        <v>0</v>
      </c>
    </row>
    <row r="141" spans="1:36" s="50" customFormat="1" x14ac:dyDescent="0.2">
      <c r="A141" t="s">
        <v>170</v>
      </c>
      <c r="B141" t="s">
        <v>30</v>
      </c>
      <c r="C141" s="49" t="s">
        <v>30</v>
      </c>
      <c r="D141" s="49" t="s">
        <v>183</v>
      </c>
      <c r="E141" s="49" t="s">
        <v>175</v>
      </c>
      <c r="F141" s="49" t="str">
        <f t="shared" si="183"/>
        <v>AGNLPUT</v>
      </c>
      <c r="G141" s="49" t="str">
        <f t="shared" si="184"/>
        <v>GNLPUT</v>
      </c>
      <c r="H141" s="49" t="s">
        <v>103</v>
      </c>
      <c r="I141" s="49" t="str">
        <f t="shared" si="103"/>
        <v>111GPUT</v>
      </c>
      <c r="J141" s="50">
        <v>0</v>
      </c>
      <c r="K141" s="50">
        <f>-SUMIF('Page 6.5.6 - 6.5.7'!$G$11:$G$134,'Page 6.5.11 - 6.5.14'!$F141,'Page 6.5.6 - 6.5.7'!$M$11:$M$134)</f>
        <v>0</v>
      </c>
      <c r="L141" s="50">
        <f t="shared" si="170"/>
        <v>0</v>
      </c>
      <c r="M141" s="50">
        <f>-SUMIF('Page 6.5.6 - 6.5.7'!$G$11:$G$134,'Page 6.5.11 - 6.5.14'!$F141,'Page 6.5.6 - 6.5.7'!$M$11:$M$134)</f>
        <v>0</v>
      </c>
      <c r="N141" s="50">
        <f t="shared" si="171"/>
        <v>0</v>
      </c>
      <c r="O141" s="50">
        <f>-SUMIF('Page 6.5.6 - 6.5.7'!$G$11:$G$134,'Page 6.5.11 - 6.5.14'!$F141,'Page 6.5.6 - 6.5.7'!$M$11:$M$134)</f>
        <v>0</v>
      </c>
      <c r="P141" s="50">
        <f t="shared" si="172"/>
        <v>0</v>
      </c>
      <c r="Q141" s="50">
        <f>-SUMIF('Page 6.5.6 - 6.5.7'!$G$11:$G$134,'Page 6.5.11 - 6.5.14'!$F141,'Page 6.5.6 - 6.5.7'!$M$11:$M$134)</f>
        <v>0</v>
      </c>
      <c r="R141" s="50">
        <f t="shared" si="173"/>
        <v>0</v>
      </c>
      <c r="S141" s="50">
        <f>-SUMIF('Page 6.5.6 - 6.5.7'!$G$11:$G$134,'Page 6.5.11 - 6.5.14'!$F141,'Page 6.5.6 - 6.5.7'!$M$11:$M$134)</f>
        <v>0</v>
      </c>
      <c r="T141" s="50">
        <f t="shared" si="174"/>
        <v>0</v>
      </c>
      <c r="U141" s="50">
        <f>-SUMIF('Page 6.5.6 - 6.5.7'!$G$11:$G$134,'Page 6.5.11 - 6.5.14'!$F141,'Page 6.5.6 - 6.5.7'!$M$11:$M$134)</f>
        <v>0</v>
      </c>
      <c r="V141" s="50">
        <f t="shared" si="175"/>
        <v>0</v>
      </c>
      <c r="W141" s="50">
        <f>-SUMIF('Page 6.5.6 - 6.5.7'!$G$11:$G$134,'Page 6.5.11 - 6.5.14'!$F141,'Page 6.5.6 - 6.5.7'!$M$11:$M$134)</f>
        <v>0</v>
      </c>
      <c r="X141" s="50">
        <f t="shared" si="176"/>
        <v>0</v>
      </c>
      <c r="Y141" s="50">
        <f>-SUMIF('Page 6.5.6 - 6.5.7'!$G$11:$G$134,'Page 6.5.11 - 6.5.14'!$F141,'Page 6.5.6 - 6.5.7'!$M$11:$M$134)</f>
        <v>0</v>
      </c>
      <c r="Z141" s="50">
        <f t="shared" si="177"/>
        <v>0</v>
      </c>
      <c r="AA141" s="50">
        <f>-SUMIF('Page 6.5.6 - 6.5.7'!$G$11:$G$134,'Page 6.5.11 - 6.5.14'!$F141,'Page 6.5.6 - 6.5.7'!$M$11:$M$134)</f>
        <v>0</v>
      </c>
      <c r="AB141" s="50">
        <f t="shared" si="178"/>
        <v>0</v>
      </c>
      <c r="AC141" s="50">
        <f>-SUMIF('Page 6.5.6 - 6.5.7'!$G$11:$G$134,'Page 6.5.11 - 6.5.14'!$F141,'Page 6.5.6 - 6.5.7'!$M$11:$M$134)</f>
        <v>0</v>
      </c>
      <c r="AD141" s="50">
        <f t="shared" si="179"/>
        <v>0</v>
      </c>
      <c r="AE141" s="50">
        <f>-SUMIF('Page 6.5.6 - 6.5.7'!$G$11:$G$134,'Page 6.5.11 - 6.5.14'!$F141,'Page 6.5.6 - 6.5.7'!$M$11:$M$134)</f>
        <v>0</v>
      </c>
      <c r="AF141" s="50">
        <f t="shared" si="180"/>
        <v>0</v>
      </c>
      <c r="AG141" s="50">
        <f>-SUMIF('Page 6.5.6 - 6.5.7'!$G$11:$G$134,'Page 6.5.11 - 6.5.14'!$F141,'Page 6.5.6 - 6.5.7'!$M$11:$M$134)</f>
        <v>0</v>
      </c>
      <c r="AH141" s="50">
        <f t="shared" si="181"/>
        <v>0</v>
      </c>
      <c r="AJ141" s="101">
        <f t="shared" si="182"/>
        <v>0</v>
      </c>
    </row>
    <row r="142" spans="1:36" s="50" customFormat="1" x14ac:dyDescent="0.2">
      <c r="A142" t="s">
        <v>168</v>
      </c>
      <c r="B142" t="s">
        <v>31</v>
      </c>
      <c r="C142" s="49" t="s">
        <v>31</v>
      </c>
      <c r="D142" s="49" t="s">
        <v>183</v>
      </c>
      <c r="E142" s="49" t="s">
        <v>175</v>
      </c>
      <c r="F142" s="49" t="str">
        <f t="shared" si="183"/>
        <v>AGNLPWA</v>
      </c>
      <c r="G142" s="49" t="str">
        <f t="shared" si="184"/>
        <v>GNLPWA</v>
      </c>
      <c r="H142" s="49" t="s">
        <v>103</v>
      </c>
      <c r="I142" s="49" t="str">
        <f t="shared" si="103"/>
        <v>111GPWA</v>
      </c>
      <c r="J142" s="50">
        <v>0</v>
      </c>
      <c r="K142" s="50">
        <f>-SUMIF('Page 6.5.6 - 6.5.7'!$G$11:$G$134,'Page 6.5.11 - 6.5.14'!$F142,'Page 6.5.6 - 6.5.7'!$M$11:$M$134)</f>
        <v>0</v>
      </c>
      <c r="L142" s="50">
        <f t="shared" si="170"/>
        <v>0</v>
      </c>
      <c r="M142" s="50">
        <f>-SUMIF('Page 6.5.6 - 6.5.7'!$G$11:$G$134,'Page 6.5.11 - 6.5.14'!$F142,'Page 6.5.6 - 6.5.7'!$M$11:$M$134)</f>
        <v>0</v>
      </c>
      <c r="N142" s="50">
        <f t="shared" si="171"/>
        <v>0</v>
      </c>
      <c r="O142" s="50">
        <f>-SUMIF('Page 6.5.6 - 6.5.7'!$G$11:$G$134,'Page 6.5.11 - 6.5.14'!$F142,'Page 6.5.6 - 6.5.7'!$M$11:$M$134)</f>
        <v>0</v>
      </c>
      <c r="P142" s="50">
        <f t="shared" si="172"/>
        <v>0</v>
      </c>
      <c r="Q142" s="50">
        <f>-SUMIF('Page 6.5.6 - 6.5.7'!$G$11:$G$134,'Page 6.5.11 - 6.5.14'!$F142,'Page 6.5.6 - 6.5.7'!$M$11:$M$134)</f>
        <v>0</v>
      </c>
      <c r="R142" s="50">
        <f t="shared" si="173"/>
        <v>0</v>
      </c>
      <c r="S142" s="50">
        <f>-SUMIF('Page 6.5.6 - 6.5.7'!$G$11:$G$134,'Page 6.5.11 - 6.5.14'!$F142,'Page 6.5.6 - 6.5.7'!$M$11:$M$134)</f>
        <v>0</v>
      </c>
      <c r="T142" s="50">
        <f t="shared" si="174"/>
        <v>0</v>
      </c>
      <c r="U142" s="50">
        <f>-SUMIF('Page 6.5.6 - 6.5.7'!$G$11:$G$134,'Page 6.5.11 - 6.5.14'!$F142,'Page 6.5.6 - 6.5.7'!$M$11:$M$134)</f>
        <v>0</v>
      </c>
      <c r="V142" s="50">
        <f t="shared" si="175"/>
        <v>0</v>
      </c>
      <c r="W142" s="50">
        <f>-SUMIF('Page 6.5.6 - 6.5.7'!$G$11:$G$134,'Page 6.5.11 - 6.5.14'!$F142,'Page 6.5.6 - 6.5.7'!$M$11:$M$134)</f>
        <v>0</v>
      </c>
      <c r="X142" s="50">
        <f t="shared" si="176"/>
        <v>0</v>
      </c>
      <c r="Y142" s="50">
        <f>-SUMIF('Page 6.5.6 - 6.5.7'!$G$11:$G$134,'Page 6.5.11 - 6.5.14'!$F142,'Page 6.5.6 - 6.5.7'!$M$11:$M$134)</f>
        <v>0</v>
      </c>
      <c r="Z142" s="50">
        <f t="shared" si="177"/>
        <v>0</v>
      </c>
      <c r="AA142" s="50">
        <f>-SUMIF('Page 6.5.6 - 6.5.7'!$G$11:$G$134,'Page 6.5.11 - 6.5.14'!$F142,'Page 6.5.6 - 6.5.7'!$M$11:$M$134)</f>
        <v>0</v>
      </c>
      <c r="AB142" s="50">
        <f t="shared" si="178"/>
        <v>0</v>
      </c>
      <c r="AC142" s="50">
        <f>-SUMIF('Page 6.5.6 - 6.5.7'!$G$11:$G$134,'Page 6.5.11 - 6.5.14'!$F142,'Page 6.5.6 - 6.5.7'!$M$11:$M$134)</f>
        <v>0</v>
      </c>
      <c r="AD142" s="50">
        <f t="shared" si="179"/>
        <v>0</v>
      </c>
      <c r="AE142" s="50">
        <f>-SUMIF('Page 6.5.6 - 6.5.7'!$G$11:$G$134,'Page 6.5.11 - 6.5.14'!$F142,'Page 6.5.6 - 6.5.7'!$M$11:$M$134)</f>
        <v>0</v>
      </c>
      <c r="AF142" s="50">
        <f t="shared" si="180"/>
        <v>0</v>
      </c>
      <c r="AG142" s="50">
        <f>-SUMIF('Page 6.5.6 - 6.5.7'!$G$11:$G$134,'Page 6.5.11 - 6.5.14'!$F142,'Page 6.5.6 - 6.5.7'!$M$11:$M$134)</f>
        <v>0</v>
      </c>
      <c r="AH142" s="50">
        <f t="shared" si="181"/>
        <v>0</v>
      </c>
      <c r="AJ142" s="101">
        <f t="shared" si="182"/>
        <v>0</v>
      </c>
    </row>
    <row r="143" spans="1:36" s="50" customFormat="1" x14ac:dyDescent="0.2">
      <c r="A143" t="s">
        <v>169</v>
      </c>
      <c r="B143" t="s">
        <v>32</v>
      </c>
      <c r="C143" s="49" t="s">
        <v>32</v>
      </c>
      <c r="D143" s="49" t="s">
        <v>183</v>
      </c>
      <c r="E143" s="49" t="s">
        <v>175</v>
      </c>
      <c r="F143" s="49" t="str">
        <f t="shared" si="183"/>
        <v>AGNLPWYP</v>
      </c>
      <c r="G143" s="49" t="str">
        <f t="shared" si="184"/>
        <v>GNLPWYP</v>
      </c>
      <c r="H143" s="49" t="s">
        <v>103</v>
      </c>
      <c r="I143" s="49" t="str">
        <f t="shared" ref="I143:I144" si="185">H143&amp;B143</f>
        <v>111GPWYP</v>
      </c>
      <c r="J143" s="50">
        <v>0</v>
      </c>
      <c r="K143" s="50">
        <f>-SUMIF('Page 6.5.6 - 6.5.7'!$G$11:$G$134,'Page 6.5.11 - 6.5.14'!$F143,'Page 6.5.6 - 6.5.7'!$M$11:$M$134)</f>
        <v>0</v>
      </c>
      <c r="L143" s="50">
        <f t="shared" si="170"/>
        <v>0</v>
      </c>
      <c r="M143" s="50">
        <f>-SUMIF('Page 6.5.6 - 6.5.7'!$G$11:$G$134,'Page 6.5.11 - 6.5.14'!$F143,'Page 6.5.6 - 6.5.7'!$M$11:$M$134)</f>
        <v>0</v>
      </c>
      <c r="N143" s="50">
        <f t="shared" si="171"/>
        <v>0</v>
      </c>
      <c r="O143" s="50">
        <f>-SUMIF('Page 6.5.6 - 6.5.7'!$G$11:$G$134,'Page 6.5.11 - 6.5.14'!$F143,'Page 6.5.6 - 6.5.7'!$M$11:$M$134)</f>
        <v>0</v>
      </c>
      <c r="P143" s="50">
        <f t="shared" si="172"/>
        <v>0</v>
      </c>
      <c r="Q143" s="50">
        <f>-SUMIF('Page 6.5.6 - 6.5.7'!$G$11:$G$134,'Page 6.5.11 - 6.5.14'!$F143,'Page 6.5.6 - 6.5.7'!$M$11:$M$134)</f>
        <v>0</v>
      </c>
      <c r="R143" s="50">
        <f t="shared" si="173"/>
        <v>0</v>
      </c>
      <c r="S143" s="50">
        <f>-SUMIF('Page 6.5.6 - 6.5.7'!$G$11:$G$134,'Page 6.5.11 - 6.5.14'!$F143,'Page 6.5.6 - 6.5.7'!$M$11:$M$134)</f>
        <v>0</v>
      </c>
      <c r="T143" s="50">
        <f t="shared" si="174"/>
        <v>0</v>
      </c>
      <c r="U143" s="50">
        <f>-SUMIF('Page 6.5.6 - 6.5.7'!$G$11:$G$134,'Page 6.5.11 - 6.5.14'!$F143,'Page 6.5.6 - 6.5.7'!$M$11:$M$134)</f>
        <v>0</v>
      </c>
      <c r="V143" s="50">
        <f t="shared" si="175"/>
        <v>0</v>
      </c>
      <c r="W143" s="50">
        <f>-SUMIF('Page 6.5.6 - 6.5.7'!$G$11:$G$134,'Page 6.5.11 - 6.5.14'!$F143,'Page 6.5.6 - 6.5.7'!$M$11:$M$134)</f>
        <v>0</v>
      </c>
      <c r="X143" s="50">
        <f t="shared" si="176"/>
        <v>0</v>
      </c>
      <c r="Y143" s="50">
        <f>-SUMIF('Page 6.5.6 - 6.5.7'!$G$11:$G$134,'Page 6.5.11 - 6.5.14'!$F143,'Page 6.5.6 - 6.5.7'!$M$11:$M$134)</f>
        <v>0</v>
      </c>
      <c r="Z143" s="50">
        <f t="shared" si="177"/>
        <v>0</v>
      </c>
      <c r="AA143" s="50">
        <f>-SUMIF('Page 6.5.6 - 6.5.7'!$G$11:$G$134,'Page 6.5.11 - 6.5.14'!$F143,'Page 6.5.6 - 6.5.7'!$M$11:$M$134)</f>
        <v>0</v>
      </c>
      <c r="AB143" s="50">
        <f t="shared" si="178"/>
        <v>0</v>
      </c>
      <c r="AC143" s="50">
        <f>-SUMIF('Page 6.5.6 - 6.5.7'!$G$11:$G$134,'Page 6.5.11 - 6.5.14'!$F143,'Page 6.5.6 - 6.5.7'!$M$11:$M$134)</f>
        <v>0</v>
      </c>
      <c r="AD143" s="50">
        <f t="shared" si="179"/>
        <v>0</v>
      </c>
      <c r="AE143" s="50">
        <f>-SUMIF('Page 6.5.6 - 6.5.7'!$G$11:$G$134,'Page 6.5.11 - 6.5.14'!$F143,'Page 6.5.6 - 6.5.7'!$M$11:$M$134)</f>
        <v>0</v>
      </c>
      <c r="AF143" s="50">
        <f t="shared" si="180"/>
        <v>0</v>
      </c>
      <c r="AG143" s="50">
        <f>-SUMIF('Page 6.5.6 - 6.5.7'!$G$11:$G$134,'Page 6.5.11 - 6.5.14'!$F143,'Page 6.5.6 - 6.5.7'!$M$11:$M$134)</f>
        <v>0</v>
      </c>
      <c r="AH143" s="50">
        <f t="shared" si="181"/>
        <v>0</v>
      </c>
      <c r="AJ143" s="101">
        <f t="shared" si="182"/>
        <v>0</v>
      </c>
    </row>
    <row r="144" spans="1:36" s="50" customFormat="1" x14ac:dyDescent="0.2">
      <c r="A144" t="s">
        <v>172</v>
      </c>
      <c r="B144" t="s">
        <v>36</v>
      </c>
      <c r="C144" s="49" t="s">
        <v>36</v>
      </c>
      <c r="D144" s="49" t="s">
        <v>183</v>
      </c>
      <c r="E144" s="49" t="s">
        <v>175</v>
      </c>
      <c r="F144" s="49" t="str">
        <f t="shared" si="183"/>
        <v>AGNLPWYU</v>
      </c>
      <c r="G144" s="49" t="str">
        <f t="shared" si="184"/>
        <v>GNLPWYU</v>
      </c>
      <c r="H144" s="49" t="s">
        <v>103</v>
      </c>
      <c r="I144" s="49" t="str">
        <f t="shared" si="185"/>
        <v>111GPWYU</v>
      </c>
      <c r="J144" s="50">
        <v>0</v>
      </c>
      <c r="K144" s="50">
        <f>-SUMIF('Page 6.5.6 - 6.5.7'!$G$11:$G$134,'Page 6.5.11 - 6.5.14'!$F144,'Page 6.5.6 - 6.5.7'!$M$11:$M$134)</f>
        <v>0</v>
      </c>
      <c r="L144" s="50">
        <f t="shared" si="170"/>
        <v>0</v>
      </c>
      <c r="M144" s="50">
        <f>-SUMIF('Page 6.5.6 - 6.5.7'!$G$11:$G$134,'Page 6.5.11 - 6.5.14'!$F144,'Page 6.5.6 - 6.5.7'!$M$11:$M$134)</f>
        <v>0</v>
      </c>
      <c r="N144" s="50">
        <f t="shared" si="171"/>
        <v>0</v>
      </c>
      <c r="O144" s="50">
        <f>-SUMIF('Page 6.5.6 - 6.5.7'!$G$11:$G$134,'Page 6.5.11 - 6.5.14'!$F144,'Page 6.5.6 - 6.5.7'!$M$11:$M$134)</f>
        <v>0</v>
      </c>
      <c r="P144" s="50">
        <f t="shared" si="172"/>
        <v>0</v>
      </c>
      <c r="Q144" s="50">
        <f>-SUMIF('Page 6.5.6 - 6.5.7'!$G$11:$G$134,'Page 6.5.11 - 6.5.14'!$F144,'Page 6.5.6 - 6.5.7'!$M$11:$M$134)</f>
        <v>0</v>
      </c>
      <c r="R144" s="50">
        <f t="shared" si="173"/>
        <v>0</v>
      </c>
      <c r="S144" s="50">
        <f>-SUMIF('Page 6.5.6 - 6.5.7'!$G$11:$G$134,'Page 6.5.11 - 6.5.14'!$F144,'Page 6.5.6 - 6.5.7'!$M$11:$M$134)</f>
        <v>0</v>
      </c>
      <c r="T144" s="50">
        <f t="shared" si="174"/>
        <v>0</v>
      </c>
      <c r="U144" s="50">
        <f>-SUMIF('Page 6.5.6 - 6.5.7'!$G$11:$G$134,'Page 6.5.11 - 6.5.14'!$F144,'Page 6.5.6 - 6.5.7'!$M$11:$M$134)</f>
        <v>0</v>
      </c>
      <c r="V144" s="50">
        <f t="shared" si="175"/>
        <v>0</v>
      </c>
      <c r="W144" s="50">
        <f>-SUMIF('Page 6.5.6 - 6.5.7'!$G$11:$G$134,'Page 6.5.11 - 6.5.14'!$F144,'Page 6.5.6 - 6.5.7'!$M$11:$M$134)</f>
        <v>0</v>
      </c>
      <c r="X144" s="50">
        <f t="shared" si="176"/>
        <v>0</v>
      </c>
      <c r="Y144" s="50">
        <f>-SUMIF('Page 6.5.6 - 6.5.7'!$G$11:$G$134,'Page 6.5.11 - 6.5.14'!$F144,'Page 6.5.6 - 6.5.7'!$M$11:$M$134)</f>
        <v>0</v>
      </c>
      <c r="Z144" s="50">
        <f t="shared" si="177"/>
        <v>0</v>
      </c>
      <c r="AA144" s="50">
        <f>-SUMIF('Page 6.5.6 - 6.5.7'!$G$11:$G$134,'Page 6.5.11 - 6.5.14'!$F144,'Page 6.5.6 - 6.5.7'!$M$11:$M$134)</f>
        <v>0</v>
      </c>
      <c r="AB144" s="50">
        <f t="shared" si="178"/>
        <v>0</v>
      </c>
      <c r="AC144" s="50">
        <f>-SUMIF('Page 6.5.6 - 6.5.7'!$G$11:$G$134,'Page 6.5.11 - 6.5.14'!$F144,'Page 6.5.6 - 6.5.7'!$M$11:$M$134)</f>
        <v>0</v>
      </c>
      <c r="AD144" s="50">
        <f t="shared" si="179"/>
        <v>0</v>
      </c>
      <c r="AE144" s="50">
        <f>-SUMIF('Page 6.5.6 - 6.5.7'!$G$11:$G$134,'Page 6.5.11 - 6.5.14'!$F144,'Page 6.5.6 - 6.5.7'!$M$11:$M$134)</f>
        <v>0</v>
      </c>
      <c r="AF144" s="50">
        <f t="shared" si="180"/>
        <v>0</v>
      </c>
      <c r="AG144" s="50">
        <f>-SUMIF('Page 6.5.6 - 6.5.7'!$G$11:$G$134,'Page 6.5.11 - 6.5.14'!$F144,'Page 6.5.6 - 6.5.7'!$M$11:$M$134)</f>
        <v>0</v>
      </c>
      <c r="AH144" s="50">
        <f t="shared" si="181"/>
        <v>0</v>
      </c>
      <c r="AJ144" s="101">
        <f t="shared" si="182"/>
        <v>0</v>
      </c>
    </row>
    <row r="145" spans="1:36" s="50" customFormat="1" x14ac:dyDescent="0.2">
      <c r="A145" t="s">
        <v>179</v>
      </c>
      <c r="B145"/>
      <c r="C145" s="49"/>
      <c r="D145" s="49"/>
      <c r="E145" s="49"/>
      <c r="F145" s="49"/>
      <c r="G145" s="49"/>
      <c r="H145" s="49"/>
      <c r="I145" s="49"/>
      <c r="J145" s="103">
        <f t="shared" ref="J145:AJ145" si="186">SUBTOTAL(9,J135:J144)</f>
        <v>0</v>
      </c>
      <c r="K145" s="103">
        <f t="shared" si="186"/>
        <v>0</v>
      </c>
      <c r="L145" s="103">
        <f t="shared" si="186"/>
        <v>0</v>
      </c>
      <c r="M145" s="103">
        <f t="shared" si="186"/>
        <v>0</v>
      </c>
      <c r="N145" s="103">
        <f t="shared" si="186"/>
        <v>0</v>
      </c>
      <c r="O145" s="103">
        <f t="shared" si="186"/>
        <v>0</v>
      </c>
      <c r="P145" s="103">
        <f t="shared" si="186"/>
        <v>0</v>
      </c>
      <c r="Q145" s="103">
        <f t="shared" si="186"/>
        <v>0</v>
      </c>
      <c r="R145" s="103">
        <f t="shared" si="186"/>
        <v>0</v>
      </c>
      <c r="S145" s="103">
        <f t="shared" si="186"/>
        <v>0</v>
      </c>
      <c r="T145" s="103">
        <f t="shared" si="186"/>
        <v>0</v>
      </c>
      <c r="U145" s="103">
        <f t="shared" si="186"/>
        <v>0</v>
      </c>
      <c r="V145" s="103">
        <f t="shared" si="186"/>
        <v>0</v>
      </c>
      <c r="W145" s="103">
        <f t="shared" si="186"/>
        <v>0</v>
      </c>
      <c r="X145" s="103">
        <f t="shared" si="186"/>
        <v>0</v>
      </c>
      <c r="Y145" s="103">
        <f t="shared" si="186"/>
        <v>0</v>
      </c>
      <c r="Z145" s="103">
        <f t="shared" si="186"/>
        <v>0</v>
      </c>
      <c r="AA145" s="103">
        <f t="shared" si="186"/>
        <v>0</v>
      </c>
      <c r="AB145" s="103">
        <f t="shared" si="186"/>
        <v>0</v>
      </c>
      <c r="AC145" s="103">
        <f t="shared" si="186"/>
        <v>0</v>
      </c>
      <c r="AD145" s="103">
        <f t="shared" si="186"/>
        <v>0</v>
      </c>
      <c r="AE145" s="103">
        <f t="shared" si="186"/>
        <v>0</v>
      </c>
      <c r="AF145" s="103">
        <f t="shared" si="186"/>
        <v>0</v>
      </c>
      <c r="AG145" s="103">
        <f t="shared" si="186"/>
        <v>0</v>
      </c>
      <c r="AH145" s="103">
        <f t="shared" si="186"/>
        <v>0</v>
      </c>
      <c r="AJ145" s="104">
        <f t="shared" si="186"/>
        <v>0</v>
      </c>
    </row>
    <row r="146" spans="1:36" x14ac:dyDescent="0.2">
      <c r="AJ146" s="99"/>
    </row>
    <row r="147" spans="1:36" x14ac:dyDescent="0.2">
      <c r="A147" s="93" t="s">
        <v>227</v>
      </c>
      <c r="B147" s="93"/>
      <c r="J147" s="103">
        <f t="shared" ref="J147:AH147" si="187">SUBTOTAL(9,J99:J145)</f>
        <v>0</v>
      </c>
      <c r="K147" s="103">
        <f t="shared" si="187"/>
        <v>-41189.939925772065</v>
      </c>
      <c r="L147" s="103">
        <f t="shared" si="187"/>
        <v>-41189.939925772065</v>
      </c>
      <c r="M147" s="103">
        <f t="shared" si="187"/>
        <v>-41189.939925772065</v>
      </c>
      <c r="N147" s="103">
        <f t="shared" si="187"/>
        <v>-82379.87985154413</v>
      </c>
      <c r="O147" s="103">
        <f t="shared" si="187"/>
        <v>-41189.939925772065</v>
      </c>
      <c r="P147" s="103">
        <f t="shared" si="187"/>
        <v>-123569.81977731621</v>
      </c>
      <c r="Q147" s="103">
        <f t="shared" si="187"/>
        <v>-41189.939925772065</v>
      </c>
      <c r="R147" s="103">
        <f t="shared" si="187"/>
        <v>-164759.75970308826</v>
      </c>
      <c r="S147" s="103">
        <f t="shared" si="187"/>
        <v>-41189.939925772065</v>
      </c>
      <c r="T147" s="103">
        <f t="shared" si="187"/>
        <v>-205949.69962886034</v>
      </c>
      <c r="U147" s="103">
        <f t="shared" si="187"/>
        <v>-41189.939925772065</v>
      </c>
      <c r="V147" s="103">
        <f t="shared" si="187"/>
        <v>-247139.63955463242</v>
      </c>
      <c r="W147" s="103">
        <f t="shared" si="187"/>
        <v>-41189.939925772065</v>
      </c>
      <c r="X147" s="103">
        <f t="shared" si="187"/>
        <v>-288329.5794804045</v>
      </c>
      <c r="Y147" s="103">
        <f t="shared" si="187"/>
        <v>-41189.939925772065</v>
      </c>
      <c r="Z147" s="103">
        <f t="shared" si="187"/>
        <v>-329519.51940617652</v>
      </c>
      <c r="AA147" s="103">
        <f t="shared" si="187"/>
        <v>-41189.939925772065</v>
      </c>
      <c r="AB147" s="103">
        <f t="shared" si="187"/>
        <v>-370709.4593319486</v>
      </c>
      <c r="AC147" s="103">
        <f t="shared" si="187"/>
        <v>-41189.939925772065</v>
      </c>
      <c r="AD147" s="103">
        <f t="shared" si="187"/>
        <v>-411899.39925772068</v>
      </c>
      <c r="AE147" s="103">
        <f t="shared" si="187"/>
        <v>-41189.939925772065</v>
      </c>
      <c r="AF147" s="103">
        <f t="shared" si="187"/>
        <v>-453089.33918349282</v>
      </c>
      <c r="AG147" s="103">
        <f t="shared" si="187"/>
        <v>-41189.939925772065</v>
      </c>
      <c r="AH147" s="103">
        <f t="shared" si="187"/>
        <v>-494279.27910926484</v>
      </c>
      <c r="AJ147" s="332">
        <f>SUBTOTAL(9,AJ99:AJ145)</f>
        <v>-247139.63955463242</v>
      </c>
    </row>
    <row r="148" spans="1:36" x14ac:dyDescent="0.2">
      <c r="AJ148" s="331" t="s">
        <v>283</v>
      </c>
    </row>
    <row r="149" spans="1:36" x14ac:dyDescent="0.2">
      <c r="AJ149" s="99"/>
    </row>
    <row r="150" spans="1:36" ht="13.5" thickBot="1" x14ac:dyDescent="0.25">
      <c r="A150" s="93" t="s">
        <v>228</v>
      </c>
      <c r="B150" s="93"/>
      <c r="J150" s="108">
        <f t="shared" ref="J150:AH150" si="188">SUBTOTAL(9,J12:J147)</f>
        <v>0</v>
      </c>
      <c r="K150" s="108">
        <f t="shared" si="188"/>
        <v>-13792870.775198396</v>
      </c>
      <c r="L150" s="108">
        <f t="shared" si="188"/>
        <v>-13792870.775198396</v>
      </c>
      <c r="M150" s="108">
        <f t="shared" si="188"/>
        <v>-13792870.775198396</v>
      </c>
      <c r="N150" s="108">
        <f t="shared" si="188"/>
        <v>-27585741.550396793</v>
      </c>
      <c r="O150" s="108">
        <f t="shared" si="188"/>
        <v>-13792870.775198396</v>
      </c>
      <c r="P150" s="108">
        <f t="shared" si="188"/>
        <v>-41378612.325595185</v>
      </c>
      <c r="Q150" s="108">
        <f t="shared" si="188"/>
        <v>-13792870.775198396</v>
      </c>
      <c r="R150" s="108">
        <f t="shared" si="188"/>
        <v>-55171483.100793585</v>
      </c>
      <c r="S150" s="108">
        <f t="shared" si="188"/>
        <v>-13792870.775198396</v>
      </c>
      <c r="T150" s="108">
        <f t="shared" si="188"/>
        <v>-68964353.875992</v>
      </c>
      <c r="U150" s="108">
        <f t="shared" si="188"/>
        <v>-13792870.775198396</v>
      </c>
      <c r="V150" s="108">
        <f t="shared" si="188"/>
        <v>-82757224.65119037</v>
      </c>
      <c r="W150" s="108">
        <f t="shared" si="188"/>
        <v>-13792870.775198396</v>
      </c>
      <c r="X150" s="108">
        <f t="shared" si="188"/>
        <v>-96550095.42638877</v>
      </c>
      <c r="Y150" s="108">
        <f t="shared" si="188"/>
        <v>-13792870.775198396</v>
      </c>
      <c r="Z150" s="108">
        <f t="shared" si="188"/>
        <v>-110342966.2015872</v>
      </c>
      <c r="AA150" s="108">
        <f t="shared" si="188"/>
        <v>-13792870.775198396</v>
      </c>
      <c r="AB150" s="108">
        <f t="shared" si="188"/>
        <v>-124135836.97678559</v>
      </c>
      <c r="AC150" s="108">
        <f t="shared" si="188"/>
        <v>-13792870.775198396</v>
      </c>
      <c r="AD150" s="108">
        <f t="shared" si="188"/>
        <v>-137928707.75198403</v>
      </c>
      <c r="AE150" s="108">
        <f t="shared" si="188"/>
        <v>-13792870.775198396</v>
      </c>
      <c r="AF150" s="108">
        <f t="shared" si="188"/>
        <v>-151721578.52718231</v>
      </c>
      <c r="AG150" s="108">
        <f t="shared" si="188"/>
        <v>-13792870.775198396</v>
      </c>
      <c r="AH150" s="108">
        <f t="shared" si="188"/>
        <v>-165514449.30238074</v>
      </c>
      <c r="AJ150" s="104">
        <f>SUBTOTAL(9,AJ12:AJ147)-AJ92-AJ93</f>
        <v>-82757224.651190415</v>
      </c>
    </row>
    <row r="151" spans="1:36" ht="13.5" thickTop="1" x14ac:dyDescent="0.2">
      <c r="K151" s="50"/>
      <c r="M151" s="50"/>
      <c r="O151" s="50"/>
      <c r="Q151" s="50"/>
      <c r="S151" s="50"/>
      <c r="U151" s="50"/>
      <c r="W151" s="50"/>
      <c r="Y151" s="50"/>
      <c r="AA151" s="50"/>
      <c r="AC151" s="50"/>
      <c r="AE151" s="50"/>
      <c r="AG151" s="50"/>
      <c r="AJ151" s="65"/>
    </row>
  </sheetData>
  <mergeCells count="1">
    <mergeCell ref="AJ6:AJ7"/>
  </mergeCells>
  <pageMargins left="0.75" right="0.75" top="1" bottom="1" header="0.5" footer="0.5"/>
  <pageSetup scale="41" firstPageNumber="11" orientation="landscape" useFirstPageNumber="1" r:id="rId1"/>
  <headerFooter alignWithMargins="0">
    <oddFooter>&amp;CPage 6.5.&amp;P</oddFooter>
  </headerFooter>
  <rowBreaks count="1" manualBreakCount="1">
    <brk id="94" max="16383" man="1"/>
  </rowBreaks>
  <customProperties>
    <customPr name="_pios_id" r:id="rId2"/>
  </customProperties>
  <ignoredErrors>
    <ignoredError sqref="L12:AG12 L13 M13:AJ150 L14:L15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1"/>
  <sheetViews>
    <sheetView view="pageBreakPreview" zoomScale="80" zoomScaleNormal="80" zoomScaleSheetLayoutView="80" workbookViewId="0">
      <selection activeCell="A5" sqref="A5"/>
    </sheetView>
  </sheetViews>
  <sheetFormatPr defaultColWidth="9.140625" defaultRowHeight="12" customHeight="1" x14ac:dyDescent="0.2"/>
  <cols>
    <col min="1" max="1" width="29.42578125" style="120" customWidth="1"/>
    <col min="2" max="2" width="9.5703125" style="120" bestFit="1" customWidth="1"/>
    <col min="3" max="3" width="8.42578125" style="120" bestFit="1" customWidth="1"/>
    <col min="4" max="4" width="15.85546875" style="120" bestFit="1" customWidth="1"/>
    <col min="5" max="5" width="13.85546875" style="120" customWidth="1"/>
    <col min="6" max="9" width="14.5703125" style="120" bestFit="1" customWidth="1"/>
    <col min="10" max="10" width="13" style="120" bestFit="1" customWidth="1"/>
    <col min="11" max="16" width="14.5703125" style="120" bestFit="1" customWidth="1"/>
    <col min="17" max="17" width="6" style="120" customWidth="1"/>
    <col min="18" max="18" width="7.7109375" style="120" bestFit="1" customWidth="1"/>
    <col min="19" max="19" width="12.28515625" style="120" bestFit="1" customWidth="1"/>
    <col min="20" max="20" width="8.140625" style="120" bestFit="1" customWidth="1"/>
    <col min="21" max="16384" width="9.140625" style="120"/>
  </cols>
  <sheetData>
    <row r="1" spans="1:26" ht="12" customHeight="1" x14ac:dyDescent="0.2">
      <c r="A1" s="119" t="str">
        <f>'Page 6.5'!B1</f>
        <v>PacifiCorp</v>
      </c>
    </row>
    <row r="2" spans="1:26" ht="12" customHeight="1" x14ac:dyDescent="0.2">
      <c r="A2" s="119" t="str">
        <f>'Page 6.5'!B2</f>
        <v>Washington General Rate Case - 2021</v>
      </c>
    </row>
    <row r="3" spans="1:26" ht="12" customHeight="1" x14ac:dyDescent="0.2">
      <c r="A3" s="119" t="str">
        <f>'Page 6.5'!B3</f>
        <v>Depreciation Study Adjustment</v>
      </c>
    </row>
    <row r="4" spans="1:26" ht="12" customHeight="1" x14ac:dyDescent="0.2">
      <c r="A4" s="119" t="s">
        <v>229</v>
      </c>
    </row>
    <row r="5" spans="1:26" ht="12" customHeight="1" x14ac:dyDescent="0.2">
      <c r="A5" s="121"/>
    </row>
    <row r="6" spans="1:26" ht="12" customHeight="1" x14ac:dyDescent="0.2">
      <c r="A6" s="119"/>
    </row>
    <row r="7" spans="1:26" ht="12" customHeight="1" x14ac:dyDescent="0.2">
      <c r="A7" s="121" t="s">
        <v>230</v>
      </c>
      <c r="B7" s="122"/>
      <c r="C7" s="122"/>
    </row>
    <row r="8" spans="1:26" ht="13.5" customHeight="1" x14ac:dyDescent="0.2"/>
    <row r="9" spans="1:26" ht="13.5" customHeight="1" x14ac:dyDescent="0.2">
      <c r="A9" s="123" t="s">
        <v>231</v>
      </c>
      <c r="D9" s="119"/>
      <c r="E9" s="119"/>
      <c r="F9" s="119"/>
      <c r="G9" s="119"/>
      <c r="H9" s="119"/>
      <c r="I9" s="119"/>
      <c r="J9" s="119"/>
      <c r="K9" s="119"/>
      <c r="L9" s="119"/>
      <c r="M9" s="119"/>
      <c r="N9" s="119"/>
      <c r="O9" s="119"/>
      <c r="P9" s="119"/>
      <c r="Q9" s="119"/>
    </row>
    <row r="10" spans="1:26" ht="13.5" customHeight="1" x14ac:dyDescent="0.2">
      <c r="D10" s="119"/>
      <c r="E10" s="119"/>
      <c r="F10" s="119"/>
      <c r="G10" s="119"/>
      <c r="H10" s="119"/>
      <c r="I10" s="119"/>
      <c r="J10" s="119"/>
      <c r="K10" s="119"/>
      <c r="L10" s="119"/>
      <c r="M10" s="119"/>
      <c r="N10" s="119"/>
      <c r="O10" s="119"/>
      <c r="P10" s="119"/>
      <c r="Q10" s="119"/>
      <c r="S10" s="124"/>
    </row>
    <row r="11" spans="1:26" ht="13.5" customHeight="1" x14ac:dyDescent="0.2">
      <c r="B11" s="119" t="s">
        <v>124</v>
      </c>
      <c r="C11" s="124" t="s">
        <v>125</v>
      </c>
      <c r="D11" s="125">
        <v>44166</v>
      </c>
      <c r="E11" s="126"/>
      <c r="F11" s="126"/>
      <c r="G11" s="126"/>
      <c r="H11" s="126"/>
      <c r="I11" s="126"/>
      <c r="J11" s="126"/>
      <c r="K11" s="126"/>
      <c r="L11" s="126"/>
      <c r="M11" s="126"/>
      <c r="N11" s="126"/>
      <c r="O11" s="126"/>
      <c r="P11" s="126"/>
      <c r="Q11" s="126"/>
      <c r="S11" s="124"/>
    </row>
    <row r="12" spans="1:26" ht="13.5" customHeight="1" x14ac:dyDescent="0.2">
      <c r="A12" s="120" t="s">
        <v>232</v>
      </c>
      <c r="B12" s="127">
        <v>343</v>
      </c>
      <c r="C12" s="127" t="s">
        <v>16</v>
      </c>
      <c r="D12" s="128">
        <v>1153621348.7970884</v>
      </c>
      <c r="E12" s="129" t="s">
        <v>233</v>
      </c>
      <c r="F12" s="130"/>
      <c r="G12" s="130"/>
      <c r="H12" s="130"/>
      <c r="I12" s="130"/>
      <c r="J12" s="130"/>
      <c r="K12" s="130"/>
      <c r="L12" s="130"/>
      <c r="M12" s="130"/>
      <c r="N12" s="130"/>
      <c r="O12" s="130"/>
      <c r="P12" s="130"/>
      <c r="Q12" s="128"/>
      <c r="S12" s="124"/>
    </row>
    <row r="13" spans="1:26" ht="13.5" customHeight="1" x14ac:dyDescent="0.2">
      <c r="A13" s="120" t="s">
        <v>234</v>
      </c>
      <c r="B13" s="127">
        <v>343</v>
      </c>
      <c r="C13" s="127" t="s">
        <v>16</v>
      </c>
      <c r="D13" s="131">
        <v>-1293891057.6939859</v>
      </c>
      <c r="E13" s="129" t="s">
        <v>233</v>
      </c>
      <c r="F13" s="128"/>
      <c r="G13" s="128"/>
      <c r="H13" s="128"/>
      <c r="I13" s="128"/>
      <c r="J13" s="128"/>
      <c r="K13" s="128"/>
      <c r="Q13" s="128"/>
      <c r="R13" s="132"/>
      <c r="S13" s="129"/>
      <c r="T13" s="119"/>
      <c r="U13" s="119"/>
    </row>
    <row r="14" spans="1:26" ht="13.5" customHeight="1" x14ac:dyDescent="0.2">
      <c r="D14" s="128">
        <f>SUM(D12:D13)</f>
        <v>-140269708.89689755</v>
      </c>
      <c r="E14" s="128"/>
      <c r="F14" s="128"/>
      <c r="G14" s="128"/>
      <c r="H14" s="128"/>
      <c r="I14" s="128"/>
      <c r="J14" s="128"/>
      <c r="K14" s="128"/>
      <c r="Q14" s="128"/>
      <c r="R14" s="132"/>
      <c r="S14" s="129"/>
      <c r="T14" s="119"/>
      <c r="U14" s="119"/>
    </row>
    <row r="15" spans="1:26" ht="13.5" customHeight="1" x14ac:dyDescent="0.2">
      <c r="Q15" s="126"/>
      <c r="S15" s="124"/>
      <c r="Z15" s="133"/>
    </row>
    <row r="16" spans="1:26" ht="13.5" customHeight="1" x14ac:dyDescent="0.2">
      <c r="A16" s="123" t="s">
        <v>235</v>
      </c>
      <c r="Q16" s="128"/>
      <c r="R16" s="132"/>
      <c r="S16" s="129"/>
      <c r="T16" s="119"/>
      <c r="Z16" s="133"/>
    </row>
    <row r="17" spans="1:26" ht="13.5" customHeight="1" x14ac:dyDescent="0.2">
      <c r="B17" s="119" t="s">
        <v>124</v>
      </c>
      <c r="C17" s="124" t="s">
        <v>125</v>
      </c>
      <c r="D17" s="125" t="s">
        <v>236</v>
      </c>
      <c r="E17" s="125" t="s">
        <v>237</v>
      </c>
      <c r="F17" s="125" t="s">
        <v>238</v>
      </c>
      <c r="G17" s="126"/>
      <c r="H17" s="126"/>
      <c r="I17" s="126"/>
      <c r="J17" s="126"/>
      <c r="K17" s="126"/>
      <c r="L17" s="126"/>
      <c r="M17" s="126"/>
      <c r="N17" s="126"/>
      <c r="O17" s="126"/>
      <c r="P17" s="126"/>
      <c r="Q17" s="130"/>
      <c r="R17" s="134"/>
      <c r="S17" s="129"/>
      <c r="T17" s="119"/>
      <c r="Z17" s="133"/>
    </row>
    <row r="18" spans="1:26" ht="13.5" customHeight="1" x14ac:dyDescent="0.2">
      <c r="A18" s="120" t="s">
        <v>232</v>
      </c>
      <c r="B18" s="55" t="s">
        <v>22</v>
      </c>
      <c r="C18" s="127" t="s">
        <v>16</v>
      </c>
      <c r="D18" s="128">
        <f>D14*C27</f>
        <v>-6785185.8637533216</v>
      </c>
      <c r="E18" s="130">
        <v>-5196222.0296195596</v>
      </c>
      <c r="F18" s="130">
        <f>D18-E18</f>
        <v>-1588963.8341337619</v>
      </c>
      <c r="G18" s="130"/>
      <c r="H18" s="130"/>
      <c r="I18" s="130"/>
      <c r="J18" s="130"/>
      <c r="K18" s="130"/>
      <c r="L18" s="130"/>
      <c r="M18" s="130"/>
      <c r="N18" s="130"/>
      <c r="O18" s="130"/>
      <c r="P18" s="130"/>
      <c r="Q18" s="130"/>
      <c r="R18" s="134"/>
      <c r="S18" s="129"/>
      <c r="T18" s="119"/>
    </row>
    <row r="19" spans="1:26" ht="13.5" customHeight="1" x14ac:dyDescent="0.2">
      <c r="A19" s="135"/>
      <c r="E19" s="334" t="s">
        <v>233</v>
      </c>
      <c r="F19" s="136"/>
      <c r="G19" s="136"/>
      <c r="H19" s="136"/>
      <c r="I19" s="136"/>
      <c r="J19" s="136"/>
      <c r="K19" s="136"/>
      <c r="L19" s="136"/>
      <c r="M19" s="136"/>
      <c r="N19" s="136"/>
      <c r="O19" s="136"/>
      <c r="P19" s="136"/>
      <c r="Q19" s="130"/>
      <c r="S19" s="136"/>
    </row>
    <row r="20" spans="1:26" ht="13.5" customHeight="1" x14ac:dyDescent="0.2">
      <c r="A20" s="119"/>
      <c r="E20" s="348" t="s">
        <v>298</v>
      </c>
      <c r="Q20" s="128"/>
      <c r="S20" s="136"/>
    </row>
    <row r="21" spans="1:26" ht="13.5" customHeight="1" x14ac:dyDescent="0.2">
      <c r="A21" s="123" t="s">
        <v>239</v>
      </c>
      <c r="Q21" s="128"/>
      <c r="S21" s="136"/>
    </row>
    <row r="22" spans="1:26" ht="13.5" customHeight="1" x14ac:dyDescent="0.2">
      <c r="B22" s="119" t="s">
        <v>124</v>
      </c>
      <c r="C22" s="124" t="s">
        <v>125</v>
      </c>
      <c r="D22" s="125">
        <v>44166</v>
      </c>
      <c r="E22" s="125">
        <v>44197</v>
      </c>
      <c r="F22" s="125">
        <v>44228</v>
      </c>
      <c r="G22" s="125">
        <v>44256</v>
      </c>
      <c r="H22" s="125">
        <v>44287</v>
      </c>
      <c r="I22" s="125">
        <v>44317</v>
      </c>
      <c r="J22" s="125">
        <v>44348</v>
      </c>
      <c r="K22" s="125">
        <v>44378</v>
      </c>
      <c r="L22" s="125">
        <v>44409</v>
      </c>
      <c r="M22" s="125">
        <v>44440</v>
      </c>
      <c r="N22" s="125">
        <v>44470</v>
      </c>
      <c r="O22" s="125">
        <v>44501</v>
      </c>
      <c r="P22" s="125">
        <v>44531</v>
      </c>
      <c r="Q22" s="128"/>
      <c r="S22" s="136"/>
    </row>
    <row r="23" spans="1:26" ht="13.5" customHeight="1" x14ac:dyDescent="0.2">
      <c r="A23" s="120" t="s">
        <v>232</v>
      </c>
      <c r="B23" s="127" t="s">
        <v>52</v>
      </c>
      <c r="C23" s="127" t="s">
        <v>16</v>
      </c>
      <c r="D23" s="128">
        <v>0</v>
      </c>
      <c r="E23" s="128">
        <f>-$F$18/12</f>
        <v>132413.65284448015</v>
      </c>
      <c r="F23" s="128">
        <f>E23+(-$F$18/12)</f>
        <v>264827.3056889603</v>
      </c>
      <c r="G23" s="128">
        <f>F23+(-$F$18/12)</f>
        <v>397240.95853344048</v>
      </c>
      <c r="H23" s="128">
        <f t="shared" ref="H23:P23" si="0">G23+(-$F$18/12)</f>
        <v>529654.61137792061</v>
      </c>
      <c r="I23" s="128">
        <f t="shared" si="0"/>
        <v>662068.26422240073</v>
      </c>
      <c r="J23" s="128">
        <f t="shared" si="0"/>
        <v>794481.91706688085</v>
      </c>
      <c r="K23" s="128">
        <f t="shared" si="0"/>
        <v>926895.56991136097</v>
      </c>
      <c r="L23" s="128">
        <f t="shared" si="0"/>
        <v>1059309.2227558412</v>
      </c>
      <c r="M23" s="128">
        <f t="shared" si="0"/>
        <v>1191722.8756003215</v>
      </c>
      <c r="N23" s="128">
        <f t="shared" si="0"/>
        <v>1324136.5284448017</v>
      </c>
      <c r="O23" s="128">
        <f t="shared" si="0"/>
        <v>1456550.1812892819</v>
      </c>
      <c r="P23" s="128">
        <f t="shared" si="0"/>
        <v>1588963.8341337622</v>
      </c>
      <c r="S23" s="136"/>
    </row>
    <row r="24" spans="1:26" ht="13.5" customHeight="1" x14ac:dyDescent="0.2">
      <c r="A24" s="135"/>
      <c r="S24" s="124"/>
    </row>
    <row r="25" spans="1:26" ht="13.5" customHeight="1" x14ac:dyDescent="0.2">
      <c r="Q25" s="128"/>
      <c r="R25" s="137"/>
      <c r="S25" s="129"/>
      <c r="T25" s="119"/>
    </row>
    <row r="26" spans="1:26" ht="13.5" customHeight="1" thickBot="1" x14ac:dyDescent="0.25">
      <c r="P26" s="136"/>
    </row>
    <row r="27" spans="1:26" ht="13.5" customHeight="1" x14ac:dyDescent="0.2">
      <c r="A27" s="138" t="s">
        <v>240</v>
      </c>
      <c r="C27" s="139">
        <v>4.8372424218407956E-2</v>
      </c>
      <c r="H27" s="140"/>
      <c r="I27" s="141" t="s">
        <v>238</v>
      </c>
      <c r="J27" s="141" t="s">
        <v>241</v>
      </c>
      <c r="K27" s="142"/>
      <c r="P27" s="136"/>
    </row>
    <row r="28" spans="1:26" ht="13.5" customHeight="1" x14ac:dyDescent="0.2">
      <c r="A28" s="138"/>
      <c r="C28" s="143"/>
      <c r="H28" s="144"/>
      <c r="I28" s="145" t="s">
        <v>129</v>
      </c>
      <c r="J28" s="145" t="s">
        <v>242</v>
      </c>
      <c r="K28" s="146" t="s">
        <v>238</v>
      </c>
      <c r="P28" s="136"/>
    </row>
    <row r="29" spans="1:26" ht="13.5" customHeight="1" x14ac:dyDescent="0.2">
      <c r="A29" s="138"/>
      <c r="C29" s="143"/>
      <c r="H29" s="147" t="s">
        <v>22</v>
      </c>
      <c r="I29" s="130">
        <f>F18</f>
        <v>-1588963.8341337619</v>
      </c>
      <c r="J29" s="130"/>
      <c r="K29" s="148">
        <f>I29</f>
        <v>-1588963.8341337619</v>
      </c>
      <c r="L29" s="119" t="s">
        <v>243</v>
      </c>
      <c r="N29" s="128"/>
      <c r="P29" s="136"/>
    </row>
    <row r="30" spans="1:26" ht="13.5" customHeight="1" thickBot="1" x14ac:dyDescent="0.25">
      <c r="H30" s="149" t="s">
        <v>52</v>
      </c>
      <c r="I30" s="150"/>
      <c r="J30" s="150">
        <f>(((D23+P23)+(SUM(E23:O23)*2))/24)</f>
        <v>794481.91706688097</v>
      </c>
      <c r="K30" s="151">
        <f>J30</f>
        <v>794481.91706688097</v>
      </c>
      <c r="L30" s="119" t="s">
        <v>243</v>
      </c>
      <c r="N30" s="128"/>
      <c r="P30" s="136"/>
    </row>
    <row r="31" spans="1:26" ht="13.5" customHeight="1" x14ac:dyDescent="0.2">
      <c r="Q31" s="128"/>
      <c r="S31" s="136"/>
    </row>
    <row r="32" spans="1:26" ht="13.5" customHeight="1" x14ac:dyDescent="0.2">
      <c r="S32" s="136"/>
    </row>
    <row r="33" spans="1:26" ht="13.5" customHeight="1" x14ac:dyDescent="0.2">
      <c r="S33" s="124"/>
    </row>
    <row r="34" spans="1:26" ht="12" customHeight="1" x14ac:dyDescent="0.2">
      <c r="A34" s="121" t="s">
        <v>244</v>
      </c>
      <c r="B34" s="122"/>
      <c r="C34" s="122"/>
    </row>
    <row r="35" spans="1:26" ht="13.5" customHeight="1" x14ac:dyDescent="0.2"/>
    <row r="36" spans="1:26" ht="13.5" customHeight="1" x14ac:dyDescent="0.2">
      <c r="A36" s="123" t="s">
        <v>231</v>
      </c>
      <c r="D36" s="119"/>
      <c r="E36" s="119"/>
      <c r="F36" s="119"/>
      <c r="G36" s="119"/>
      <c r="H36" s="119"/>
      <c r="I36" s="119"/>
      <c r="J36" s="119"/>
      <c r="K36" s="119"/>
      <c r="L36" s="119"/>
      <c r="M36" s="119"/>
      <c r="N36" s="119"/>
      <c r="O36" s="119"/>
      <c r="P36" s="119"/>
      <c r="Q36" s="119"/>
    </row>
    <row r="37" spans="1:26" ht="13.5" customHeight="1" x14ac:dyDescent="0.2">
      <c r="D37" s="119"/>
      <c r="E37" s="119"/>
      <c r="F37" s="119"/>
      <c r="G37" s="119"/>
      <c r="H37" s="119"/>
      <c r="I37" s="119"/>
      <c r="J37" s="119"/>
      <c r="K37" s="119"/>
      <c r="L37" s="119"/>
      <c r="M37" s="119"/>
      <c r="N37" s="119"/>
      <c r="O37" s="119"/>
      <c r="P37" s="119"/>
      <c r="Q37" s="119"/>
      <c r="S37" s="124"/>
    </row>
    <row r="38" spans="1:26" ht="13.5" customHeight="1" x14ac:dyDescent="0.2">
      <c r="B38" s="119" t="s">
        <v>124</v>
      </c>
      <c r="C38" s="124" t="s">
        <v>125</v>
      </c>
      <c r="D38" s="125">
        <v>44166</v>
      </c>
      <c r="E38" s="126"/>
      <c r="F38" s="126"/>
      <c r="G38" s="126"/>
      <c r="H38" s="126"/>
      <c r="I38" s="126"/>
      <c r="J38" s="126"/>
      <c r="K38" s="126"/>
      <c r="L38" s="126"/>
      <c r="M38" s="126"/>
      <c r="N38" s="126"/>
      <c r="O38" s="126"/>
      <c r="P38" s="126"/>
      <c r="Q38" s="126"/>
      <c r="S38" s="124"/>
    </row>
    <row r="39" spans="1:26" ht="13.5" customHeight="1" x14ac:dyDescent="0.2">
      <c r="A39" s="152" t="s">
        <v>232</v>
      </c>
      <c r="B39" s="153">
        <v>343</v>
      </c>
      <c r="C39" s="153" t="s">
        <v>16</v>
      </c>
      <c r="D39" s="128">
        <v>1638883832.2895815</v>
      </c>
      <c r="E39" s="129" t="s">
        <v>245</v>
      </c>
      <c r="F39" s="130"/>
      <c r="G39" s="130"/>
      <c r="H39" s="130"/>
      <c r="I39" s="130"/>
      <c r="J39" s="130"/>
      <c r="K39" s="130"/>
      <c r="L39" s="130"/>
      <c r="M39" s="130"/>
      <c r="N39" s="130"/>
      <c r="O39" s="130"/>
      <c r="P39" s="130"/>
      <c r="Q39" s="130"/>
      <c r="S39" s="124"/>
    </row>
    <row r="40" spans="1:26" ht="13.5" customHeight="1" x14ac:dyDescent="0.2">
      <c r="A40" s="152" t="s">
        <v>246</v>
      </c>
      <c r="B40" s="153">
        <v>355</v>
      </c>
      <c r="C40" s="153" t="s">
        <v>16</v>
      </c>
      <c r="D40" s="128">
        <v>781291383</v>
      </c>
      <c r="E40" s="129" t="s">
        <v>245</v>
      </c>
      <c r="F40" s="128"/>
      <c r="G40" s="128"/>
      <c r="H40" s="128"/>
      <c r="I40" s="128"/>
      <c r="J40" s="128"/>
      <c r="K40" s="128"/>
      <c r="L40" s="128"/>
      <c r="M40" s="128"/>
      <c r="N40" s="128"/>
      <c r="O40" s="128"/>
      <c r="P40" s="128"/>
      <c r="Q40" s="128"/>
      <c r="S40" s="124"/>
    </row>
    <row r="41" spans="1:26" ht="13.5" customHeight="1" x14ac:dyDescent="0.2">
      <c r="D41" s="128"/>
      <c r="E41" s="128"/>
      <c r="F41" s="128"/>
      <c r="G41" s="128"/>
      <c r="H41" s="128"/>
      <c r="I41" s="128"/>
      <c r="J41" s="128"/>
      <c r="K41" s="128"/>
      <c r="Q41" s="128"/>
      <c r="R41" s="132"/>
      <c r="S41" s="129"/>
      <c r="T41" s="119"/>
      <c r="U41" s="119"/>
    </row>
    <row r="42" spans="1:26" ht="13.5" customHeight="1" x14ac:dyDescent="0.2">
      <c r="Q42" s="126"/>
      <c r="S42" s="124"/>
      <c r="Z42" s="133"/>
    </row>
    <row r="43" spans="1:26" ht="13.5" customHeight="1" x14ac:dyDescent="0.2">
      <c r="A43" s="123" t="s">
        <v>235</v>
      </c>
      <c r="Q43" s="128"/>
      <c r="R43" s="132"/>
      <c r="S43" s="129"/>
      <c r="T43" s="119"/>
      <c r="Z43" s="133"/>
    </row>
    <row r="44" spans="1:26" ht="13.5" customHeight="1" x14ac:dyDescent="0.2">
      <c r="B44" s="119" t="s">
        <v>124</v>
      </c>
      <c r="C44" s="124" t="s">
        <v>125</v>
      </c>
      <c r="D44" s="125" t="s">
        <v>236</v>
      </c>
      <c r="E44" s="125" t="s">
        <v>237</v>
      </c>
      <c r="F44" s="125" t="s">
        <v>238</v>
      </c>
      <c r="G44" s="126"/>
      <c r="H44" s="126"/>
      <c r="I44" s="126"/>
      <c r="J44" s="126"/>
      <c r="K44" s="126"/>
      <c r="L44" s="126"/>
      <c r="M44" s="126"/>
      <c r="N44" s="126"/>
      <c r="O44" s="126"/>
      <c r="P44" s="126"/>
      <c r="Q44" s="128"/>
      <c r="R44" s="134"/>
      <c r="S44" s="129"/>
      <c r="T44" s="119"/>
      <c r="Z44" s="133"/>
    </row>
    <row r="45" spans="1:26" ht="13.5" customHeight="1" x14ac:dyDescent="0.2">
      <c r="A45" s="152" t="s">
        <v>232</v>
      </c>
      <c r="B45" s="55" t="s">
        <v>22</v>
      </c>
      <c r="C45" s="127" t="s">
        <v>16</v>
      </c>
      <c r="D45" s="128">
        <f>D39*D55</f>
        <v>79276783.980201796</v>
      </c>
      <c r="E45" s="130">
        <v>2263606.8910989095</v>
      </c>
      <c r="F45" s="130">
        <f>D45-E45</f>
        <v>77013177.089102879</v>
      </c>
      <c r="G45" s="130"/>
      <c r="H45" s="130"/>
      <c r="I45" s="130"/>
      <c r="J45" s="130"/>
      <c r="K45" s="154"/>
      <c r="L45" s="154"/>
      <c r="M45" s="154"/>
      <c r="N45" s="154"/>
      <c r="O45" s="154"/>
      <c r="P45" s="154"/>
      <c r="Q45" s="128"/>
      <c r="R45" s="134"/>
      <c r="S45" s="129"/>
      <c r="T45" s="119"/>
    </row>
    <row r="46" spans="1:26" ht="13.5" customHeight="1" x14ac:dyDescent="0.2">
      <c r="A46" s="152" t="s">
        <v>246</v>
      </c>
      <c r="B46" s="55" t="s">
        <v>26</v>
      </c>
      <c r="C46" s="127" t="s">
        <v>16</v>
      </c>
      <c r="D46" s="128">
        <f>D40*D56</f>
        <v>14619754.655004036</v>
      </c>
      <c r="E46" s="130">
        <v>755093.63405754371</v>
      </c>
      <c r="F46" s="130">
        <f>D46-E46</f>
        <v>13864661.020946492</v>
      </c>
      <c r="G46" s="130"/>
      <c r="H46" s="130"/>
      <c r="I46" s="130"/>
      <c r="J46" s="130"/>
      <c r="K46" s="154"/>
      <c r="L46" s="154"/>
      <c r="M46" s="154"/>
      <c r="N46" s="154"/>
      <c r="O46" s="154"/>
      <c r="P46" s="154"/>
      <c r="Q46" s="128"/>
      <c r="R46" s="134"/>
      <c r="S46" s="129"/>
      <c r="T46" s="119"/>
    </row>
    <row r="47" spans="1:26" ht="13.5" customHeight="1" x14ac:dyDescent="0.2">
      <c r="A47" s="135"/>
      <c r="E47" s="129" t="s">
        <v>245</v>
      </c>
      <c r="Q47" s="128"/>
      <c r="S47" s="136"/>
    </row>
    <row r="48" spans="1:26" ht="13.5" customHeight="1" x14ac:dyDescent="0.2">
      <c r="A48" s="119"/>
      <c r="Q48" s="128"/>
      <c r="S48" s="136"/>
    </row>
    <row r="49" spans="1:20" ht="13.5" customHeight="1" x14ac:dyDescent="0.2">
      <c r="A49" s="123" t="s">
        <v>239</v>
      </c>
      <c r="Q49" s="128"/>
      <c r="S49" s="136"/>
    </row>
    <row r="50" spans="1:20" ht="13.5" customHeight="1" x14ac:dyDescent="0.2">
      <c r="B50" s="119" t="s">
        <v>124</v>
      </c>
      <c r="C50" s="124" t="s">
        <v>125</v>
      </c>
      <c r="D50" s="125">
        <v>44166</v>
      </c>
      <c r="E50" s="125">
        <v>44197</v>
      </c>
      <c r="F50" s="125">
        <v>44228</v>
      </c>
      <c r="G50" s="125">
        <v>44256</v>
      </c>
      <c r="H50" s="125">
        <v>44287</v>
      </c>
      <c r="I50" s="125">
        <v>44317</v>
      </c>
      <c r="J50" s="125">
        <v>44348</v>
      </c>
      <c r="K50" s="125">
        <v>44378</v>
      </c>
      <c r="L50" s="125">
        <v>44409</v>
      </c>
      <c r="M50" s="125">
        <v>44440</v>
      </c>
      <c r="N50" s="125">
        <v>44470</v>
      </c>
      <c r="O50" s="125">
        <v>44501</v>
      </c>
      <c r="P50" s="125">
        <v>44531</v>
      </c>
      <c r="Q50" s="128"/>
      <c r="S50" s="136"/>
    </row>
    <row r="51" spans="1:20" ht="13.5" customHeight="1" x14ac:dyDescent="0.2">
      <c r="A51" s="120" t="s">
        <v>232</v>
      </c>
      <c r="B51" s="127" t="s">
        <v>52</v>
      </c>
      <c r="C51" s="127" t="s">
        <v>16</v>
      </c>
      <c r="D51" s="128">
        <v>0</v>
      </c>
      <c r="E51" s="128">
        <f>-$F$45/12</f>
        <v>-6417764.7574252402</v>
      </c>
      <c r="F51" s="128">
        <f>E51+(-$F$45/12)</f>
        <v>-12835529.51485048</v>
      </c>
      <c r="G51" s="128">
        <f>F51+(-$F$45/12)</f>
        <v>-19253294.27227572</v>
      </c>
      <c r="H51" s="128">
        <f t="shared" ref="H51:P51" si="1">G51+(-$F$45/12)</f>
        <v>-25671059.029700961</v>
      </c>
      <c r="I51" s="128">
        <f t="shared" si="1"/>
        <v>-32088823.787126202</v>
      </c>
      <c r="J51" s="128">
        <f t="shared" si="1"/>
        <v>-38506588.54455144</v>
      </c>
      <c r="K51" s="128">
        <f t="shared" si="1"/>
        <v>-44924353.301976681</v>
      </c>
      <c r="L51" s="128">
        <f t="shared" si="1"/>
        <v>-51342118.059401922</v>
      </c>
      <c r="M51" s="128">
        <f t="shared" si="1"/>
        <v>-57759882.816827163</v>
      </c>
      <c r="N51" s="128">
        <f t="shared" si="1"/>
        <v>-64177647.574252404</v>
      </c>
      <c r="O51" s="128">
        <f t="shared" si="1"/>
        <v>-70595412.331677645</v>
      </c>
      <c r="P51" s="128">
        <f t="shared" si="1"/>
        <v>-77013177.089102879</v>
      </c>
      <c r="S51" s="136"/>
    </row>
    <row r="52" spans="1:20" ht="13.5" customHeight="1" x14ac:dyDescent="0.2">
      <c r="A52" s="152" t="s">
        <v>246</v>
      </c>
      <c r="B52" s="55" t="s">
        <v>54</v>
      </c>
      <c r="C52" s="127" t="s">
        <v>16</v>
      </c>
      <c r="D52" s="128">
        <v>0</v>
      </c>
      <c r="E52" s="128">
        <f>-$F$46/12</f>
        <v>-1155388.4184122076</v>
      </c>
      <c r="F52" s="128">
        <f>E52+(-$F$46/12)</f>
        <v>-2310776.8368244153</v>
      </c>
      <c r="G52" s="128">
        <f>F52+(-$F$46/12)</f>
        <v>-3466165.2552366229</v>
      </c>
      <c r="H52" s="128">
        <f t="shared" ref="H52:P52" si="2">G52+(-$F$46/12)</f>
        <v>-4621553.6736488305</v>
      </c>
      <c r="I52" s="128">
        <f t="shared" si="2"/>
        <v>-5776942.0920610381</v>
      </c>
      <c r="J52" s="128">
        <f t="shared" si="2"/>
        <v>-6932330.5104732458</v>
      </c>
      <c r="K52" s="128">
        <f t="shared" si="2"/>
        <v>-8087718.9288854534</v>
      </c>
      <c r="L52" s="128">
        <f t="shared" si="2"/>
        <v>-9243107.347297661</v>
      </c>
      <c r="M52" s="128">
        <f t="shared" si="2"/>
        <v>-10398495.76570987</v>
      </c>
      <c r="N52" s="128">
        <f t="shared" si="2"/>
        <v>-11553884.184122078</v>
      </c>
      <c r="O52" s="128">
        <f t="shared" si="2"/>
        <v>-12709272.602534287</v>
      </c>
      <c r="P52" s="128">
        <f t="shared" si="2"/>
        <v>-13864661.020946495</v>
      </c>
      <c r="S52" s="124"/>
    </row>
    <row r="53" spans="1:20" ht="13.5" customHeight="1" x14ac:dyDescent="0.2">
      <c r="Q53" s="128"/>
      <c r="R53" s="137"/>
      <c r="S53" s="129"/>
      <c r="T53" s="119"/>
    </row>
    <row r="54" spans="1:20" ht="13.5" customHeight="1" thickBot="1" x14ac:dyDescent="0.25">
      <c r="P54" s="136"/>
    </row>
    <row r="55" spans="1:20" ht="13.5" customHeight="1" x14ac:dyDescent="0.2">
      <c r="A55" s="138" t="s">
        <v>240</v>
      </c>
      <c r="C55" s="139"/>
      <c r="D55" s="155">
        <v>4.8372424218407956E-2</v>
      </c>
      <c r="H55" s="140"/>
      <c r="I55" s="141" t="s">
        <v>238</v>
      </c>
      <c r="J55" s="141" t="s">
        <v>241</v>
      </c>
      <c r="K55" s="142"/>
      <c r="P55" s="136"/>
    </row>
    <row r="56" spans="1:20" ht="13.5" customHeight="1" x14ac:dyDescent="0.2">
      <c r="A56" s="138" t="s">
        <v>247</v>
      </c>
      <c r="C56" s="143"/>
      <c r="D56" s="156">
        <v>1.8712294763660584E-2</v>
      </c>
      <c r="H56" s="144"/>
      <c r="I56" s="145" t="s">
        <v>129</v>
      </c>
      <c r="J56" s="145" t="s">
        <v>242</v>
      </c>
      <c r="K56" s="146" t="s">
        <v>238</v>
      </c>
      <c r="P56" s="136"/>
    </row>
    <row r="57" spans="1:20" ht="13.5" customHeight="1" x14ac:dyDescent="0.2">
      <c r="A57" s="138"/>
      <c r="C57" s="143"/>
      <c r="H57" s="147" t="s">
        <v>22</v>
      </c>
      <c r="I57" s="130">
        <f>F45</f>
        <v>77013177.089102879</v>
      </c>
      <c r="J57" s="154"/>
      <c r="K57" s="148">
        <f>I57</f>
        <v>77013177.089102879</v>
      </c>
      <c r="L57" s="119" t="s">
        <v>243</v>
      </c>
      <c r="N57" s="126"/>
      <c r="P57" s="136"/>
    </row>
    <row r="58" spans="1:20" ht="13.5" customHeight="1" x14ac:dyDescent="0.2">
      <c r="A58" s="138"/>
      <c r="C58" s="143"/>
      <c r="H58" s="147" t="s">
        <v>26</v>
      </c>
      <c r="I58" s="130">
        <f>F46</f>
        <v>13864661.020946492</v>
      </c>
      <c r="J58" s="154"/>
      <c r="K58" s="148">
        <f>I58</f>
        <v>13864661.020946492</v>
      </c>
      <c r="L58" s="119" t="s">
        <v>243</v>
      </c>
      <c r="N58" s="126"/>
      <c r="P58" s="136"/>
    </row>
    <row r="59" spans="1:20" ht="13.5" customHeight="1" x14ac:dyDescent="0.2">
      <c r="A59" s="138"/>
      <c r="C59" s="143"/>
      <c r="H59" s="147" t="s">
        <v>52</v>
      </c>
      <c r="I59" s="130"/>
      <c r="J59" s="130">
        <f>(((D51+P51)+(SUM(E51:O51)*2))/24)</f>
        <v>-38506588.544551447</v>
      </c>
      <c r="K59" s="148">
        <f>J59-I59</f>
        <v>-38506588.544551447</v>
      </c>
      <c r="L59" s="119" t="s">
        <v>243</v>
      </c>
      <c r="N59" s="128"/>
      <c r="P59" s="136"/>
    </row>
    <row r="60" spans="1:20" ht="13.5" customHeight="1" thickBot="1" x14ac:dyDescent="0.25">
      <c r="H60" s="149" t="s">
        <v>54</v>
      </c>
      <c r="I60" s="150"/>
      <c r="J60" s="150">
        <f>(((D52+P52)+(SUM(E52:O52)*2))/24)</f>
        <v>-6932330.5104732467</v>
      </c>
      <c r="K60" s="151">
        <f>J60-I60</f>
        <v>-6932330.5104732467</v>
      </c>
      <c r="L60" s="119" t="s">
        <v>243</v>
      </c>
      <c r="N60" s="128"/>
      <c r="P60" s="136"/>
    </row>
    <row r="61" spans="1:20" ht="12" customHeight="1" x14ac:dyDescent="0.2">
      <c r="J61" s="157"/>
    </row>
  </sheetData>
  <pageMargins left="0.7" right="0.7" top="0.75" bottom="0.75" header="0.3" footer="0.3"/>
  <pageSetup scale="53" orientation="landscape" r:id="rId1"/>
  <headerFooter>
    <oddFooter>&amp;CPage 6.5.15</oddFooter>
  </headerFooter>
  <customProperties>
    <customPr name="_pios_id" r:id="rId2"/>
  </customProperties>
  <ignoredErrors>
    <ignoredError sqref="D14"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3"/>
  <sheetViews>
    <sheetView view="pageBreakPreview" zoomScale="85" zoomScaleNormal="85" zoomScaleSheetLayoutView="85" workbookViewId="0">
      <selection activeCell="B5" sqref="B5"/>
    </sheetView>
  </sheetViews>
  <sheetFormatPr defaultColWidth="9.140625" defaultRowHeight="12.75" x14ac:dyDescent="0.2"/>
  <cols>
    <col min="1" max="1" width="2.42578125" style="160" customWidth="1"/>
    <col min="2" max="2" width="18.28515625" style="59" customWidth="1"/>
    <col min="3" max="4" width="12.140625" style="59" customWidth="1"/>
    <col min="5" max="5" width="13.5703125" style="59" customWidth="1"/>
    <col min="6" max="6" width="2.85546875" style="158" customWidth="1"/>
    <col min="7" max="7" width="18.28515625" style="59" customWidth="1"/>
    <col min="8" max="9" width="12.140625" style="59" customWidth="1"/>
    <col min="10" max="10" width="13.85546875" style="59" customWidth="1"/>
    <col min="11" max="11" width="3" style="59" customWidth="1"/>
    <col min="12" max="12" width="18.28515625" style="59" customWidth="1"/>
    <col min="13" max="14" width="12.140625" style="59" customWidth="1"/>
    <col min="15" max="15" width="14.28515625" style="59" customWidth="1"/>
    <col min="16" max="16" width="2.140625" style="59" customWidth="1"/>
    <col min="17" max="17" width="13.28515625" style="159" customWidth="1"/>
    <col min="18" max="18" width="16" style="59" bestFit="1" customWidth="1"/>
    <col min="19" max="16384" width="9.140625" style="59"/>
  </cols>
  <sheetData>
    <row r="1" spans="1:18" x14ac:dyDescent="0.2">
      <c r="A1" s="110" t="s">
        <v>0</v>
      </c>
    </row>
    <row r="2" spans="1:18" x14ac:dyDescent="0.2">
      <c r="A2" s="70" t="str">
        <f>'Page 6.5'!B2</f>
        <v>Washington General Rate Case - 2021</v>
      </c>
    </row>
    <row r="3" spans="1:18" x14ac:dyDescent="0.2">
      <c r="A3" s="70" t="s">
        <v>248</v>
      </c>
    </row>
    <row r="4" spans="1:18" x14ac:dyDescent="0.2">
      <c r="A4" s="70" t="s">
        <v>249</v>
      </c>
    </row>
    <row r="7" spans="1:18" ht="21" customHeight="1" x14ac:dyDescent="0.2">
      <c r="B7" s="161" t="s">
        <v>250</v>
      </c>
      <c r="C7" s="162" t="s">
        <v>251</v>
      </c>
      <c r="D7" s="162" t="s">
        <v>252</v>
      </c>
      <c r="E7" s="163" t="s">
        <v>212</v>
      </c>
      <c r="G7" s="161" t="s">
        <v>253</v>
      </c>
      <c r="H7" s="162" t="s">
        <v>251</v>
      </c>
      <c r="I7" s="162" t="s">
        <v>252</v>
      </c>
      <c r="J7" s="163" t="s">
        <v>212</v>
      </c>
      <c r="K7" s="164"/>
      <c r="L7" s="161" t="s">
        <v>254</v>
      </c>
      <c r="M7" s="162" t="s">
        <v>251</v>
      </c>
      <c r="N7" s="162" t="s">
        <v>252</v>
      </c>
      <c r="O7" s="163" t="s">
        <v>212</v>
      </c>
    </row>
    <row r="8" spans="1:18" x14ac:dyDescent="0.2">
      <c r="B8" s="172">
        <v>43800</v>
      </c>
      <c r="C8" s="166">
        <v>0</v>
      </c>
      <c r="D8" s="166">
        <v>-173151.75</v>
      </c>
      <c r="E8" s="170">
        <v>-5481481.8800000073</v>
      </c>
      <c r="F8" s="173"/>
      <c r="G8" s="172">
        <v>43800</v>
      </c>
      <c r="H8" s="166">
        <v>0</v>
      </c>
      <c r="I8" s="166">
        <v>25600.33</v>
      </c>
      <c r="J8" s="170">
        <v>-456546.3599999983</v>
      </c>
      <c r="K8" s="174"/>
      <c r="L8" s="172">
        <v>43800</v>
      </c>
      <c r="M8" s="166">
        <v>0</v>
      </c>
      <c r="N8" s="166">
        <v>-147551.41999999998</v>
      </c>
      <c r="O8" s="170">
        <v>-5938028.2400000058</v>
      </c>
      <c r="R8" s="171"/>
    </row>
    <row r="9" spans="1:18" x14ac:dyDescent="0.2">
      <c r="B9" s="172">
        <v>43831</v>
      </c>
      <c r="C9" s="166">
        <v>0</v>
      </c>
      <c r="D9" s="166">
        <v>-173151.75</v>
      </c>
      <c r="E9" s="170">
        <v>-5654633.6300000073</v>
      </c>
      <c r="F9" s="164"/>
      <c r="G9" s="172">
        <v>43831</v>
      </c>
      <c r="H9" s="166">
        <v>0</v>
      </c>
      <c r="I9" s="166">
        <v>25600.33</v>
      </c>
      <c r="J9" s="170">
        <v>-430946.02999999828</v>
      </c>
      <c r="K9" s="164"/>
      <c r="L9" s="172">
        <v>43831</v>
      </c>
      <c r="M9" s="166">
        <v>0</v>
      </c>
      <c r="N9" s="166">
        <v>-147551.41999999998</v>
      </c>
      <c r="O9" s="170">
        <v>-6085579.6600000057</v>
      </c>
      <c r="P9" s="169"/>
      <c r="Q9" s="175"/>
      <c r="R9" s="171"/>
    </row>
    <row r="10" spans="1:18" x14ac:dyDescent="0.2">
      <c r="B10" s="172">
        <v>43862</v>
      </c>
      <c r="C10" s="166">
        <v>0</v>
      </c>
      <c r="D10" s="166">
        <v>-173151.75</v>
      </c>
      <c r="E10" s="170">
        <v>-5827785.3800000073</v>
      </c>
      <c r="F10" s="164"/>
      <c r="G10" s="172">
        <v>43862</v>
      </c>
      <c r="H10" s="166">
        <v>0</v>
      </c>
      <c r="I10" s="166">
        <v>25600.33</v>
      </c>
      <c r="J10" s="170">
        <v>-405345.69999999827</v>
      </c>
      <c r="K10" s="164"/>
      <c r="L10" s="172">
        <v>43862</v>
      </c>
      <c r="M10" s="166">
        <v>0</v>
      </c>
      <c r="N10" s="166">
        <v>-147551.41999999998</v>
      </c>
      <c r="O10" s="170">
        <v>-6233131.0800000057</v>
      </c>
      <c r="P10" s="169"/>
      <c r="Q10" s="175"/>
      <c r="R10" s="171"/>
    </row>
    <row r="11" spans="1:18" x14ac:dyDescent="0.2">
      <c r="B11" s="172">
        <v>43891</v>
      </c>
      <c r="C11" s="166">
        <v>0</v>
      </c>
      <c r="D11" s="166">
        <v>-173151.75</v>
      </c>
      <c r="E11" s="170">
        <v>-6000937.1300000073</v>
      </c>
      <c r="F11" s="164"/>
      <c r="G11" s="172">
        <v>43891</v>
      </c>
      <c r="H11" s="166">
        <v>0</v>
      </c>
      <c r="I11" s="166">
        <v>25600.33</v>
      </c>
      <c r="J11" s="170">
        <v>-379745.36999999825</v>
      </c>
      <c r="K11" s="164"/>
      <c r="L11" s="172">
        <v>43891</v>
      </c>
      <c r="M11" s="166">
        <v>0</v>
      </c>
      <c r="N11" s="166">
        <v>-147551.41999999998</v>
      </c>
      <c r="O11" s="170">
        <v>-6380682.5000000056</v>
      </c>
      <c r="P11" s="169"/>
      <c r="Q11" s="175"/>
      <c r="R11" s="171"/>
    </row>
    <row r="12" spans="1:18" x14ac:dyDescent="0.2">
      <c r="B12" s="172">
        <v>43922</v>
      </c>
      <c r="C12" s="166">
        <v>0</v>
      </c>
      <c r="D12" s="166">
        <v>-173151.75</v>
      </c>
      <c r="E12" s="170">
        <v>-6174088.8800000073</v>
      </c>
      <c r="F12" s="176"/>
      <c r="G12" s="172">
        <v>43922</v>
      </c>
      <c r="H12" s="166">
        <v>0</v>
      </c>
      <c r="I12" s="166">
        <v>25600.33</v>
      </c>
      <c r="J12" s="170">
        <v>-354145.03999999823</v>
      </c>
      <c r="K12" s="176"/>
      <c r="L12" s="172">
        <v>43922</v>
      </c>
      <c r="M12" s="166">
        <v>0</v>
      </c>
      <c r="N12" s="166">
        <v>-147551.41999999998</v>
      </c>
      <c r="O12" s="170">
        <v>-6528233.9200000055</v>
      </c>
      <c r="P12" s="176"/>
      <c r="Q12" s="175"/>
      <c r="R12" s="171"/>
    </row>
    <row r="13" spans="1:18" x14ac:dyDescent="0.2">
      <c r="B13" s="172">
        <v>43952</v>
      </c>
      <c r="C13" s="166">
        <v>0</v>
      </c>
      <c r="D13" s="166">
        <v>-173151.75</v>
      </c>
      <c r="E13" s="170">
        <v>-6347240.6300000073</v>
      </c>
      <c r="F13" s="177"/>
      <c r="G13" s="172">
        <v>43952</v>
      </c>
      <c r="H13" s="166">
        <v>0</v>
      </c>
      <c r="I13" s="166">
        <v>25600.33</v>
      </c>
      <c r="J13" s="170">
        <v>-328544.70999999822</v>
      </c>
      <c r="K13" s="176"/>
      <c r="L13" s="172">
        <v>43952</v>
      </c>
      <c r="M13" s="166">
        <v>0</v>
      </c>
      <c r="N13" s="166">
        <v>-147551.41999999998</v>
      </c>
      <c r="O13" s="170">
        <v>-6675785.3400000054</v>
      </c>
      <c r="P13" s="177"/>
      <c r="Q13" s="175"/>
      <c r="R13" s="171"/>
    </row>
    <row r="14" spans="1:18" x14ac:dyDescent="0.2">
      <c r="B14" s="172">
        <v>43983</v>
      </c>
      <c r="C14" s="166">
        <v>0</v>
      </c>
      <c r="D14" s="166">
        <v>-173151.75</v>
      </c>
      <c r="E14" s="170">
        <v>-6520392.3800000073</v>
      </c>
      <c r="F14" s="178"/>
      <c r="G14" s="172">
        <v>43983</v>
      </c>
      <c r="H14" s="166">
        <v>0</v>
      </c>
      <c r="I14" s="166">
        <v>25600.33</v>
      </c>
      <c r="J14" s="170">
        <v>-302944.3799999982</v>
      </c>
      <c r="K14" s="179"/>
      <c r="L14" s="172">
        <v>43983</v>
      </c>
      <c r="M14" s="166">
        <v>0</v>
      </c>
      <c r="N14" s="166">
        <v>-147551.41999999998</v>
      </c>
      <c r="O14" s="170">
        <v>-6823336.7600000054</v>
      </c>
      <c r="R14" s="171"/>
    </row>
    <row r="15" spans="1:18" x14ac:dyDescent="0.2">
      <c r="B15" s="172">
        <v>44013</v>
      </c>
      <c r="C15" s="166">
        <v>0</v>
      </c>
      <c r="D15" s="166">
        <v>-173151.75</v>
      </c>
      <c r="E15" s="170">
        <v>-6693544.1300000073</v>
      </c>
      <c r="F15" s="178"/>
      <c r="G15" s="172">
        <v>44013</v>
      </c>
      <c r="H15" s="166">
        <v>0</v>
      </c>
      <c r="I15" s="166">
        <v>25600.33</v>
      </c>
      <c r="J15" s="170">
        <v>-277344.04999999818</v>
      </c>
      <c r="K15" s="179"/>
      <c r="L15" s="172">
        <v>44013</v>
      </c>
      <c r="M15" s="166">
        <v>0</v>
      </c>
      <c r="N15" s="166">
        <v>-147551.41999999998</v>
      </c>
      <c r="O15" s="170">
        <v>-6970888.1800000053</v>
      </c>
      <c r="R15" s="171"/>
    </row>
    <row r="16" spans="1:18" x14ac:dyDescent="0.2">
      <c r="B16" s="172">
        <v>44044</v>
      </c>
      <c r="C16" s="166">
        <v>0</v>
      </c>
      <c r="D16" s="166">
        <v>-173151.75</v>
      </c>
      <c r="E16" s="170">
        <v>-6866695.8800000073</v>
      </c>
      <c r="F16" s="178"/>
      <c r="G16" s="172">
        <v>44044</v>
      </c>
      <c r="H16" s="166">
        <v>0</v>
      </c>
      <c r="I16" s="166">
        <v>25600.33</v>
      </c>
      <c r="J16" s="170">
        <v>-251743.71999999817</v>
      </c>
      <c r="K16" s="179"/>
      <c r="L16" s="172">
        <v>44044</v>
      </c>
      <c r="M16" s="166">
        <v>0</v>
      </c>
      <c r="N16" s="166">
        <v>-147551.41999999998</v>
      </c>
      <c r="O16" s="170">
        <v>-7118439.6000000052</v>
      </c>
      <c r="R16" s="171"/>
    </row>
    <row r="17" spans="2:18" x14ac:dyDescent="0.2">
      <c r="B17" s="172">
        <v>44075</v>
      </c>
      <c r="C17" s="166">
        <v>0</v>
      </c>
      <c r="D17" s="166">
        <v>-173151.75</v>
      </c>
      <c r="E17" s="170">
        <v>-7039847.6300000073</v>
      </c>
      <c r="F17" s="178"/>
      <c r="G17" s="172">
        <v>44075</v>
      </c>
      <c r="H17" s="166">
        <v>0</v>
      </c>
      <c r="I17" s="166">
        <v>25600.33</v>
      </c>
      <c r="J17" s="170">
        <v>-226143.38999999815</v>
      </c>
      <c r="K17" s="179"/>
      <c r="L17" s="172">
        <v>44075</v>
      </c>
      <c r="M17" s="166">
        <v>0</v>
      </c>
      <c r="N17" s="166">
        <v>-147551.41999999998</v>
      </c>
      <c r="O17" s="170">
        <v>-7265991.0200000051</v>
      </c>
      <c r="R17" s="171"/>
    </row>
    <row r="18" spans="2:18" x14ac:dyDescent="0.2">
      <c r="B18" s="172">
        <v>44105</v>
      </c>
      <c r="C18" s="166">
        <v>0</v>
      </c>
      <c r="D18" s="166">
        <v>-173151.75</v>
      </c>
      <c r="E18" s="170">
        <v>-7212999.3800000073</v>
      </c>
      <c r="F18" s="178"/>
      <c r="G18" s="172">
        <v>44105</v>
      </c>
      <c r="H18" s="166">
        <v>0</v>
      </c>
      <c r="I18" s="166">
        <v>25600.33</v>
      </c>
      <c r="J18" s="170">
        <v>-200543.05999999814</v>
      </c>
      <c r="K18" s="179"/>
      <c r="L18" s="172">
        <v>44105</v>
      </c>
      <c r="M18" s="166">
        <v>0</v>
      </c>
      <c r="N18" s="166">
        <v>-147551.41999999998</v>
      </c>
      <c r="O18" s="170">
        <v>-7413542.4400000051</v>
      </c>
      <c r="R18" s="171"/>
    </row>
    <row r="19" spans="2:18" x14ac:dyDescent="0.2">
      <c r="B19" s="172">
        <v>44136</v>
      </c>
      <c r="C19" s="166">
        <v>0</v>
      </c>
      <c r="D19" s="166">
        <v>-173151.75</v>
      </c>
      <c r="E19" s="170">
        <v>-7386151.1300000073</v>
      </c>
      <c r="F19" s="178"/>
      <c r="G19" s="172">
        <v>44136</v>
      </c>
      <c r="H19" s="166">
        <v>0</v>
      </c>
      <c r="I19" s="166">
        <v>25600.33</v>
      </c>
      <c r="J19" s="170">
        <v>-174942.72999999812</v>
      </c>
      <c r="K19" s="179"/>
      <c r="L19" s="172">
        <v>44136</v>
      </c>
      <c r="M19" s="166">
        <v>0</v>
      </c>
      <c r="N19" s="166">
        <v>-147551.41999999998</v>
      </c>
      <c r="O19" s="170">
        <v>-7561093.860000005</v>
      </c>
      <c r="R19" s="171"/>
    </row>
    <row r="20" spans="2:18" x14ac:dyDescent="0.2">
      <c r="B20" s="172">
        <v>44166</v>
      </c>
      <c r="C20" s="166">
        <v>0</v>
      </c>
      <c r="D20" s="166">
        <v>-173151.75</v>
      </c>
      <c r="E20" s="180">
        <v>-7559302.8800000073</v>
      </c>
      <c r="F20" s="178"/>
      <c r="G20" s="172">
        <v>44166</v>
      </c>
      <c r="H20" s="166">
        <v>0</v>
      </c>
      <c r="I20" s="166">
        <v>25600.33</v>
      </c>
      <c r="J20" s="180">
        <v>-149342.3999999981</v>
      </c>
      <c r="K20" s="179"/>
      <c r="L20" s="172">
        <v>44166</v>
      </c>
      <c r="M20" s="166">
        <v>0</v>
      </c>
      <c r="N20" s="166">
        <v>-147551.41999999998</v>
      </c>
      <c r="O20" s="180">
        <v>-7708645.2800000058</v>
      </c>
      <c r="P20" s="174"/>
      <c r="R20" s="171"/>
    </row>
    <row r="21" spans="2:18" x14ac:dyDescent="0.2">
      <c r="B21" s="181"/>
      <c r="C21" s="182"/>
      <c r="D21" s="182"/>
      <c r="E21" s="183"/>
      <c r="F21" s="184"/>
      <c r="G21" s="181"/>
      <c r="H21" s="182"/>
      <c r="I21" s="182"/>
      <c r="J21" s="183"/>
      <c r="K21" s="184"/>
      <c r="L21" s="181"/>
      <c r="M21" s="182"/>
      <c r="N21" s="182"/>
      <c r="O21" s="183"/>
      <c r="P21" s="174"/>
      <c r="Q21" s="63"/>
      <c r="R21" s="171"/>
    </row>
    <row r="22" spans="2:18" x14ac:dyDescent="0.2">
      <c r="B22" s="185"/>
      <c r="C22" s="186"/>
      <c r="D22" s="186"/>
      <c r="E22" s="187"/>
      <c r="F22" s="188"/>
      <c r="G22" s="185"/>
      <c r="H22" s="186"/>
      <c r="I22" s="186"/>
      <c r="J22" s="187"/>
      <c r="K22" s="189"/>
      <c r="L22" s="185"/>
      <c r="M22" s="186"/>
      <c r="N22" s="186"/>
      <c r="O22" s="187"/>
      <c r="P22" s="188"/>
      <c r="R22" s="171"/>
    </row>
    <row r="23" spans="2:18" ht="13.9" customHeight="1" x14ac:dyDescent="0.2">
      <c r="B23" s="160"/>
      <c r="C23" s="160"/>
      <c r="D23" s="160"/>
      <c r="E23" s="160"/>
      <c r="F23" s="190"/>
      <c r="G23" s="160"/>
      <c r="H23" s="160"/>
      <c r="I23" s="160"/>
      <c r="J23" s="160"/>
      <c r="K23" s="191"/>
      <c r="L23" s="160"/>
      <c r="M23" s="160"/>
      <c r="N23" s="160"/>
      <c r="O23" s="160"/>
      <c r="P23" s="190"/>
      <c r="R23" s="171"/>
    </row>
    <row r="24" spans="2:18" ht="20.25" customHeight="1" x14ac:dyDescent="0.2">
      <c r="B24" s="161" t="s">
        <v>250</v>
      </c>
      <c r="C24" s="162" t="s">
        <v>251</v>
      </c>
      <c r="D24" s="162" t="s">
        <v>252</v>
      </c>
      <c r="E24" s="163" t="s">
        <v>212</v>
      </c>
      <c r="F24" s="192"/>
      <c r="G24" s="161" t="s">
        <v>253</v>
      </c>
      <c r="H24" s="162" t="s">
        <v>251</v>
      </c>
      <c r="I24" s="162" t="s">
        <v>252</v>
      </c>
      <c r="J24" s="163" t="s">
        <v>212</v>
      </c>
      <c r="K24" s="192"/>
      <c r="L24" s="161" t="s">
        <v>254</v>
      </c>
      <c r="M24" s="162" t="s">
        <v>251</v>
      </c>
      <c r="N24" s="162" t="s">
        <v>252</v>
      </c>
      <c r="O24" s="163" t="s">
        <v>212</v>
      </c>
      <c r="P24" s="176"/>
      <c r="R24" s="171"/>
    </row>
    <row r="25" spans="2:18" ht="20.25" customHeight="1" thickBot="1" x14ac:dyDescent="0.25">
      <c r="B25" s="193"/>
      <c r="C25" s="194"/>
      <c r="D25" s="194"/>
      <c r="E25" s="195"/>
      <c r="F25" s="192"/>
      <c r="G25" s="193"/>
      <c r="H25" s="194"/>
      <c r="I25" s="194"/>
      <c r="J25" s="195"/>
      <c r="K25" s="192"/>
      <c r="L25" s="193"/>
      <c r="M25" s="194"/>
      <c r="N25" s="194"/>
      <c r="O25" s="195"/>
      <c r="P25" s="176"/>
      <c r="R25" s="171"/>
    </row>
    <row r="26" spans="2:18" x14ac:dyDescent="0.2">
      <c r="B26" s="165">
        <v>44197</v>
      </c>
      <c r="C26" s="196">
        <v>0</v>
      </c>
      <c r="D26" s="167">
        <v>6069.35</v>
      </c>
      <c r="E26" s="168">
        <v>-7553233.5300000077</v>
      </c>
      <c r="F26" s="164"/>
      <c r="G26" s="165">
        <v>44197</v>
      </c>
      <c r="H26" s="196">
        <v>0</v>
      </c>
      <c r="I26" s="167">
        <v>-18235.89</v>
      </c>
      <c r="J26" s="168">
        <v>-167578.28999999812</v>
      </c>
      <c r="K26" s="164"/>
      <c r="L26" s="165">
        <v>44197</v>
      </c>
      <c r="M26" s="196">
        <v>0</v>
      </c>
      <c r="N26" s="167">
        <v>-12166.539999999999</v>
      </c>
      <c r="O26" s="168">
        <v>-7720811.8200000059</v>
      </c>
      <c r="P26" s="177"/>
      <c r="R26" s="171"/>
    </row>
    <row r="27" spans="2:18" x14ac:dyDescent="0.2">
      <c r="B27" s="197">
        <v>44228</v>
      </c>
      <c r="C27" s="198">
        <v>0</v>
      </c>
      <c r="D27" s="167">
        <v>6069.35</v>
      </c>
      <c r="E27" s="168">
        <v>-7547164.1800000081</v>
      </c>
      <c r="F27" s="164"/>
      <c r="G27" s="197">
        <v>44228</v>
      </c>
      <c r="H27" s="198">
        <v>0</v>
      </c>
      <c r="I27" s="167">
        <v>-18235.89</v>
      </c>
      <c r="J27" s="168">
        <v>-185814.17999999813</v>
      </c>
      <c r="K27" s="164"/>
      <c r="L27" s="197">
        <v>44228</v>
      </c>
      <c r="M27" s="198">
        <v>0</v>
      </c>
      <c r="N27" s="167">
        <v>-12166.539999999999</v>
      </c>
      <c r="O27" s="168">
        <v>-7732978.3600000059</v>
      </c>
      <c r="P27" s="178"/>
      <c r="R27" s="171"/>
    </row>
    <row r="28" spans="2:18" x14ac:dyDescent="0.2">
      <c r="B28" s="197">
        <v>44256</v>
      </c>
      <c r="C28" s="198">
        <v>0</v>
      </c>
      <c r="D28" s="167">
        <v>6069.35</v>
      </c>
      <c r="E28" s="168">
        <v>-7541094.8300000085</v>
      </c>
      <c r="F28" s="164"/>
      <c r="G28" s="197">
        <v>44256</v>
      </c>
      <c r="H28" s="198">
        <v>0</v>
      </c>
      <c r="I28" s="167">
        <v>-18235.89</v>
      </c>
      <c r="J28" s="168">
        <v>-204050.06999999814</v>
      </c>
      <c r="K28" s="164"/>
      <c r="L28" s="197">
        <v>44256</v>
      </c>
      <c r="M28" s="198">
        <v>0</v>
      </c>
      <c r="N28" s="167">
        <v>-12166.539999999999</v>
      </c>
      <c r="O28" s="168">
        <v>-7745144.900000006</v>
      </c>
      <c r="P28" s="189"/>
      <c r="Q28" s="174"/>
      <c r="R28" s="171"/>
    </row>
    <row r="29" spans="2:18" x14ac:dyDescent="0.2">
      <c r="B29" s="197">
        <v>44287</v>
      </c>
      <c r="C29" s="198">
        <v>0</v>
      </c>
      <c r="D29" s="167">
        <v>6069.35</v>
      </c>
      <c r="E29" s="168">
        <v>-7535025.4800000088</v>
      </c>
      <c r="F29" s="176"/>
      <c r="G29" s="197">
        <v>44287</v>
      </c>
      <c r="H29" s="198">
        <v>0</v>
      </c>
      <c r="I29" s="167">
        <v>-18235.89</v>
      </c>
      <c r="J29" s="168">
        <v>-222285.95999999816</v>
      </c>
      <c r="K29" s="176"/>
      <c r="L29" s="197">
        <v>44287</v>
      </c>
      <c r="M29" s="198">
        <v>0</v>
      </c>
      <c r="N29" s="167">
        <v>-12166.539999999999</v>
      </c>
      <c r="O29" s="168">
        <v>-7757311.440000006</v>
      </c>
      <c r="R29" s="171"/>
    </row>
    <row r="30" spans="2:18" x14ac:dyDescent="0.2">
      <c r="B30" s="197">
        <v>44317</v>
      </c>
      <c r="C30" s="198">
        <v>0</v>
      </c>
      <c r="D30" s="167">
        <v>6069.35</v>
      </c>
      <c r="E30" s="168">
        <v>-7528956.1300000092</v>
      </c>
      <c r="F30" s="177"/>
      <c r="G30" s="197">
        <v>44317</v>
      </c>
      <c r="H30" s="198">
        <v>0</v>
      </c>
      <c r="I30" s="167">
        <v>-18235.89</v>
      </c>
      <c r="J30" s="168">
        <v>-240521.84999999817</v>
      </c>
      <c r="K30" s="176"/>
      <c r="L30" s="197">
        <v>44317</v>
      </c>
      <c r="M30" s="198">
        <v>0</v>
      </c>
      <c r="N30" s="167">
        <v>-12166.539999999999</v>
      </c>
      <c r="O30" s="168">
        <v>-7769477.980000006</v>
      </c>
      <c r="P30" s="164"/>
      <c r="Q30" s="199"/>
      <c r="R30" s="171"/>
    </row>
    <row r="31" spans="2:18" x14ac:dyDescent="0.2">
      <c r="B31" s="197">
        <v>44348</v>
      </c>
      <c r="C31" s="198">
        <v>0</v>
      </c>
      <c r="D31" s="167">
        <v>6069.35</v>
      </c>
      <c r="E31" s="168">
        <v>-7522886.7800000096</v>
      </c>
      <c r="F31" s="178"/>
      <c r="G31" s="197">
        <v>44348</v>
      </c>
      <c r="H31" s="198">
        <v>0</v>
      </c>
      <c r="I31" s="167">
        <v>-18235.89</v>
      </c>
      <c r="J31" s="168">
        <v>-258757.73999999819</v>
      </c>
      <c r="K31" s="179"/>
      <c r="L31" s="197">
        <v>44348</v>
      </c>
      <c r="M31" s="198">
        <v>0</v>
      </c>
      <c r="N31" s="167">
        <v>-12166.539999999999</v>
      </c>
      <c r="O31" s="168">
        <v>-7781644.5200000061</v>
      </c>
      <c r="P31" s="174"/>
      <c r="R31" s="171"/>
    </row>
    <row r="32" spans="2:18" x14ac:dyDescent="0.2">
      <c r="B32" s="197">
        <v>44378</v>
      </c>
      <c r="C32" s="198">
        <v>0</v>
      </c>
      <c r="D32" s="200">
        <v>6069.35</v>
      </c>
      <c r="E32" s="201">
        <v>-7516817.4300000099</v>
      </c>
      <c r="F32" s="189"/>
      <c r="G32" s="197">
        <v>44378</v>
      </c>
      <c r="H32" s="198">
        <v>0</v>
      </c>
      <c r="I32" s="167">
        <v>-18235.89</v>
      </c>
      <c r="J32" s="168">
        <v>-276993.6299999982</v>
      </c>
      <c r="K32" s="189"/>
      <c r="L32" s="197">
        <v>44378</v>
      </c>
      <c r="M32" s="198">
        <v>0</v>
      </c>
      <c r="N32" s="167">
        <v>-12166.539999999999</v>
      </c>
      <c r="O32" s="168">
        <v>-7793811.0600000061</v>
      </c>
      <c r="R32" s="171"/>
    </row>
    <row r="33" spans="2:18" x14ac:dyDescent="0.2">
      <c r="B33" s="197">
        <v>44409</v>
      </c>
      <c r="C33" s="198">
        <v>0</v>
      </c>
      <c r="D33" s="167">
        <v>6069.35</v>
      </c>
      <c r="E33" s="168">
        <v>-7510748.0800000103</v>
      </c>
      <c r="F33" s="164"/>
      <c r="G33" s="197">
        <v>44409</v>
      </c>
      <c r="H33" s="198">
        <v>0</v>
      </c>
      <c r="I33" s="167">
        <v>-18235.89</v>
      </c>
      <c r="J33" s="168">
        <v>-295229.51999999821</v>
      </c>
      <c r="K33" s="164"/>
      <c r="L33" s="197">
        <v>44409</v>
      </c>
      <c r="M33" s="198">
        <v>0</v>
      </c>
      <c r="N33" s="167">
        <v>-12166.539999999999</v>
      </c>
      <c r="O33" s="168">
        <v>-7805977.6000000061</v>
      </c>
      <c r="P33" s="164"/>
      <c r="R33" s="171"/>
    </row>
    <row r="34" spans="2:18" x14ac:dyDescent="0.2">
      <c r="B34" s="197">
        <v>44440</v>
      </c>
      <c r="C34" s="198">
        <v>0</v>
      </c>
      <c r="D34" s="167">
        <v>6069.35</v>
      </c>
      <c r="E34" s="168">
        <v>-7504678.7300000107</v>
      </c>
      <c r="F34" s="164"/>
      <c r="G34" s="197">
        <v>44440</v>
      </c>
      <c r="H34" s="198">
        <v>0</v>
      </c>
      <c r="I34" s="167">
        <v>-18235.89</v>
      </c>
      <c r="J34" s="168">
        <v>-313465.40999999823</v>
      </c>
      <c r="K34" s="164"/>
      <c r="L34" s="197">
        <v>44440</v>
      </c>
      <c r="M34" s="198">
        <v>0</v>
      </c>
      <c r="N34" s="167">
        <v>-12166.539999999999</v>
      </c>
      <c r="O34" s="168">
        <v>-7818144.1400000062</v>
      </c>
      <c r="P34" s="164"/>
      <c r="R34" s="171"/>
    </row>
    <row r="35" spans="2:18" x14ac:dyDescent="0.2">
      <c r="B35" s="197">
        <v>44470</v>
      </c>
      <c r="C35" s="198">
        <v>0</v>
      </c>
      <c r="D35" s="167">
        <v>6069.35</v>
      </c>
      <c r="E35" s="168">
        <v>-7498609.3800000111</v>
      </c>
      <c r="G35" s="197">
        <v>44470</v>
      </c>
      <c r="H35" s="198">
        <v>0</v>
      </c>
      <c r="I35" s="167">
        <v>-18235.89</v>
      </c>
      <c r="J35" s="168">
        <v>-331701.29999999824</v>
      </c>
      <c r="K35" s="160"/>
      <c r="L35" s="197">
        <v>44470</v>
      </c>
      <c r="M35" s="198">
        <v>0</v>
      </c>
      <c r="N35" s="167">
        <v>-12166.539999999999</v>
      </c>
      <c r="O35" s="168">
        <v>-7830310.6800000062</v>
      </c>
      <c r="R35" s="171"/>
    </row>
    <row r="36" spans="2:18" ht="13.5" customHeight="1" x14ac:dyDescent="0.2">
      <c r="B36" s="197">
        <v>44501</v>
      </c>
      <c r="C36" s="198">
        <v>0</v>
      </c>
      <c r="D36" s="167">
        <v>6069.35</v>
      </c>
      <c r="E36" s="168">
        <v>-7492540.0300000114</v>
      </c>
      <c r="G36" s="197">
        <v>44501</v>
      </c>
      <c r="H36" s="198">
        <v>0</v>
      </c>
      <c r="I36" s="167">
        <v>-18235.89</v>
      </c>
      <c r="J36" s="168">
        <v>-349937.18999999826</v>
      </c>
      <c r="K36" s="160"/>
      <c r="L36" s="197">
        <v>44501</v>
      </c>
      <c r="M36" s="198">
        <v>0</v>
      </c>
      <c r="N36" s="167">
        <v>-12166.539999999999</v>
      </c>
      <c r="O36" s="168">
        <v>-7842477.2200000063</v>
      </c>
      <c r="R36" s="171"/>
    </row>
    <row r="37" spans="2:18" ht="13.5" thickBot="1" x14ac:dyDescent="0.25">
      <c r="B37" s="202">
        <v>44531</v>
      </c>
      <c r="C37" s="203">
        <v>0</v>
      </c>
      <c r="D37" s="167">
        <v>6069.35</v>
      </c>
      <c r="E37" s="168">
        <v>-7486470.6800000118</v>
      </c>
      <c r="F37" s="164"/>
      <c r="G37" s="202">
        <v>44531</v>
      </c>
      <c r="H37" s="203">
        <v>0</v>
      </c>
      <c r="I37" s="167">
        <v>-18235.89</v>
      </c>
      <c r="J37" s="168">
        <v>-368173.07999999827</v>
      </c>
      <c r="K37" s="160"/>
      <c r="L37" s="202">
        <v>44531</v>
      </c>
      <c r="M37" s="203">
        <v>0</v>
      </c>
      <c r="N37" s="167">
        <v>-12166.539999999999</v>
      </c>
      <c r="O37" s="168">
        <v>-7854643.7600000063</v>
      </c>
      <c r="P37" s="174"/>
      <c r="R37" s="171"/>
    </row>
    <row r="38" spans="2:18" x14ac:dyDescent="0.2">
      <c r="B38" s="185"/>
      <c r="C38" s="186"/>
      <c r="D38" s="204"/>
      <c r="E38" s="205"/>
      <c r="F38" s="174"/>
      <c r="G38" s="185"/>
      <c r="H38" s="186"/>
      <c r="I38" s="204"/>
      <c r="J38" s="205"/>
      <c r="K38" s="174"/>
      <c r="L38" s="185"/>
      <c r="M38" s="186"/>
      <c r="N38" s="204"/>
      <c r="O38" s="205"/>
      <c r="P38" s="174"/>
    </row>
    <row r="39" spans="2:18" x14ac:dyDescent="0.2">
      <c r="E39" s="92"/>
      <c r="J39" s="92"/>
    </row>
    <row r="40" spans="2:18" x14ac:dyDescent="0.2">
      <c r="B40" s="206"/>
      <c r="C40" s="207" t="s">
        <v>255</v>
      </c>
      <c r="D40" s="208">
        <f>-SUM(D9:D20)</f>
        <v>2077821</v>
      </c>
      <c r="E40" s="206"/>
      <c r="F40" s="209"/>
      <c r="H40" s="207" t="s">
        <v>255</v>
      </c>
      <c r="I40" s="208">
        <f>-SUM(I9:I20)</f>
        <v>-307203.96000000008</v>
      </c>
    </row>
    <row r="41" spans="2:18" x14ac:dyDescent="0.2">
      <c r="B41" s="206"/>
      <c r="C41" s="207" t="s">
        <v>256</v>
      </c>
      <c r="D41" s="210">
        <f>-SUM(D26:D37)</f>
        <v>-72832.2</v>
      </c>
      <c r="E41" s="206"/>
      <c r="F41" s="209"/>
      <c r="H41" s="207" t="s">
        <v>256</v>
      </c>
      <c r="I41" s="210">
        <f>-SUM(I26:I37)</f>
        <v>218830.68000000005</v>
      </c>
    </row>
    <row r="42" spans="2:18" x14ac:dyDescent="0.2">
      <c r="B42" s="206"/>
      <c r="C42" s="211" t="s">
        <v>257</v>
      </c>
      <c r="D42" s="182">
        <f>D41-D40</f>
        <v>-2150653.2000000002</v>
      </c>
      <c r="E42" s="212" t="s">
        <v>258</v>
      </c>
      <c r="F42" s="209"/>
      <c r="H42" s="211" t="s">
        <v>257</v>
      </c>
      <c r="I42" s="182">
        <f>I41-I40</f>
        <v>526034.64000000013</v>
      </c>
      <c r="J42" s="212" t="s">
        <v>258</v>
      </c>
    </row>
    <row r="43" spans="2:18" x14ac:dyDescent="0.2">
      <c r="B43" s="206"/>
      <c r="C43" s="211"/>
      <c r="D43" s="208"/>
      <c r="E43" s="206"/>
      <c r="F43" s="209"/>
      <c r="H43" s="211"/>
      <c r="I43" s="208"/>
    </row>
    <row r="44" spans="2:18" x14ac:dyDescent="0.2">
      <c r="B44" s="206"/>
      <c r="C44" s="211" t="s">
        <v>259</v>
      </c>
      <c r="D44" s="208">
        <f>E20</f>
        <v>-7559302.8800000073</v>
      </c>
      <c r="E44" s="206"/>
      <c r="F44" s="209"/>
      <c r="H44" s="211" t="s">
        <v>259</v>
      </c>
      <c r="I44" s="208">
        <f>J20</f>
        <v>-149342.3999999981</v>
      </c>
    </row>
    <row r="45" spans="2:18" x14ac:dyDescent="0.2">
      <c r="B45" s="206"/>
      <c r="C45" s="211" t="s">
        <v>260</v>
      </c>
      <c r="D45" s="213">
        <f>((E37+E20+2*SUM(E26:E36))/24)</f>
        <v>-7522886.7800000096</v>
      </c>
      <c r="E45" s="206"/>
      <c r="F45" s="209"/>
      <c r="H45" s="211" t="s">
        <v>260</v>
      </c>
      <c r="I45" s="213">
        <f>((J37+J20+2*SUM(J26:J36))/24)</f>
        <v>-258757.73999999822</v>
      </c>
      <c r="J45" s="160"/>
      <c r="N45" s="214"/>
    </row>
    <row r="46" spans="2:18" x14ac:dyDescent="0.2">
      <c r="B46" s="206"/>
      <c r="C46" s="211" t="s">
        <v>261</v>
      </c>
      <c r="D46" s="182">
        <f>D45-D44</f>
        <v>36416.099999997765</v>
      </c>
      <c r="E46" s="212" t="s">
        <v>262</v>
      </c>
      <c r="F46" s="209"/>
      <c r="H46" s="211" t="s">
        <v>261</v>
      </c>
      <c r="I46" s="182">
        <f>I45-I44</f>
        <v>-109415.34000000011</v>
      </c>
      <c r="J46" s="212" t="s">
        <v>262</v>
      </c>
      <c r="N46" s="160"/>
    </row>
    <row r="47" spans="2:18" x14ac:dyDescent="0.2">
      <c r="B47" s="206"/>
      <c r="C47" s="211"/>
      <c r="D47" s="208"/>
      <c r="E47" s="206"/>
      <c r="F47" s="209"/>
    </row>
    <row r="65" spans="1:18" x14ac:dyDescent="0.2">
      <c r="O65" s="160"/>
    </row>
    <row r="66" spans="1:18" x14ac:dyDescent="0.2">
      <c r="O66" s="160"/>
    </row>
    <row r="67" spans="1:18" s="160" customFormat="1" x14ac:dyDescent="0.2">
      <c r="F67" s="164"/>
      <c r="P67" s="59"/>
      <c r="Q67" s="215"/>
    </row>
    <row r="68" spans="1:18" s="160" customFormat="1" x14ac:dyDescent="0.2">
      <c r="F68" s="164"/>
      <c r="P68" s="59"/>
      <c r="Q68" s="215"/>
    </row>
    <row r="69" spans="1:18" s="160" customFormat="1" x14ac:dyDescent="0.2">
      <c r="F69" s="164"/>
      <c r="O69" s="59"/>
      <c r="Q69" s="215"/>
    </row>
    <row r="70" spans="1:18" s="160" customFormat="1" x14ac:dyDescent="0.2">
      <c r="F70" s="164"/>
      <c r="O70" s="59"/>
      <c r="Q70" s="215"/>
    </row>
    <row r="71" spans="1:18" s="159" customFormat="1" x14ac:dyDescent="0.2">
      <c r="A71" s="160"/>
      <c r="B71" s="59"/>
      <c r="C71" s="59"/>
      <c r="D71" s="59"/>
      <c r="E71" s="59"/>
      <c r="F71" s="158"/>
      <c r="G71" s="59"/>
      <c r="H71" s="59"/>
      <c r="I71" s="59"/>
      <c r="J71" s="59"/>
      <c r="K71" s="59"/>
      <c r="L71" s="59"/>
      <c r="M71" s="59"/>
      <c r="N71" s="59"/>
      <c r="O71" s="59"/>
      <c r="P71" s="160"/>
      <c r="R71" s="59"/>
    </row>
    <row r="72" spans="1:18" s="159" customFormat="1" x14ac:dyDescent="0.2">
      <c r="A72" s="160"/>
      <c r="B72" s="59"/>
      <c r="C72" s="160"/>
      <c r="D72" s="59"/>
      <c r="E72" s="160"/>
      <c r="F72" s="164"/>
      <c r="G72" s="59"/>
      <c r="H72" s="160"/>
      <c r="I72" s="59"/>
      <c r="J72" s="160"/>
      <c r="K72" s="59"/>
      <c r="L72" s="59"/>
      <c r="M72" s="160"/>
      <c r="N72" s="59"/>
      <c r="O72" s="59"/>
      <c r="P72" s="160"/>
      <c r="R72" s="59"/>
    </row>
    <row r="73" spans="1:18" s="159" customFormat="1" x14ac:dyDescent="0.2">
      <c r="A73" s="160"/>
      <c r="B73" s="59"/>
      <c r="C73" s="160"/>
      <c r="D73" s="59"/>
      <c r="E73" s="160"/>
      <c r="F73" s="164"/>
      <c r="G73" s="59"/>
      <c r="H73" s="160"/>
      <c r="I73" s="59"/>
      <c r="J73" s="160"/>
      <c r="K73" s="59"/>
      <c r="L73" s="59"/>
      <c r="M73" s="160"/>
      <c r="N73" s="59"/>
      <c r="O73" s="59"/>
      <c r="P73" s="59"/>
      <c r="R73" s="59"/>
    </row>
    <row r="74" spans="1:18" s="159" customFormat="1" x14ac:dyDescent="0.2">
      <c r="A74" s="160"/>
      <c r="B74" s="59"/>
      <c r="C74" s="160"/>
      <c r="D74" s="59"/>
      <c r="E74" s="160"/>
      <c r="F74" s="164"/>
      <c r="G74" s="59"/>
      <c r="H74" s="160"/>
      <c r="I74" s="59"/>
      <c r="J74" s="160"/>
      <c r="K74" s="59"/>
      <c r="L74" s="59"/>
      <c r="M74" s="160"/>
      <c r="N74" s="59"/>
      <c r="O74" s="59"/>
      <c r="P74" s="59"/>
      <c r="R74" s="59"/>
    </row>
    <row r="75" spans="1:18" s="159" customFormat="1" x14ac:dyDescent="0.2">
      <c r="A75" s="160"/>
      <c r="B75" s="59"/>
      <c r="C75" s="160"/>
      <c r="D75" s="59"/>
      <c r="E75" s="160"/>
      <c r="F75" s="164"/>
      <c r="G75" s="59"/>
      <c r="H75" s="160"/>
      <c r="I75" s="59"/>
      <c r="J75" s="160"/>
      <c r="K75" s="59"/>
      <c r="L75" s="59"/>
      <c r="M75" s="160"/>
      <c r="N75" s="59"/>
      <c r="O75" s="59"/>
      <c r="P75" s="59"/>
      <c r="R75" s="59"/>
    </row>
    <row r="76" spans="1:18" s="159" customFormat="1" x14ac:dyDescent="0.2">
      <c r="A76" s="160"/>
      <c r="B76" s="59"/>
      <c r="C76" s="160"/>
      <c r="D76" s="59"/>
      <c r="E76" s="160"/>
      <c r="F76" s="164"/>
      <c r="G76" s="59"/>
      <c r="H76" s="160"/>
      <c r="I76" s="59"/>
      <c r="J76" s="160"/>
      <c r="K76" s="59"/>
      <c r="L76" s="59"/>
      <c r="M76" s="160"/>
      <c r="N76" s="59"/>
      <c r="O76" s="59"/>
      <c r="P76" s="59"/>
      <c r="R76" s="59"/>
    </row>
    <row r="77" spans="1:18" s="159" customFormat="1" x14ac:dyDescent="0.2">
      <c r="A77" s="160"/>
      <c r="B77" s="59"/>
      <c r="C77" s="160"/>
      <c r="D77" s="59"/>
      <c r="E77" s="160"/>
      <c r="F77" s="164"/>
      <c r="G77" s="59"/>
      <c r="H77" s="160"/>
      <c r="I77" s="59"/>
      <c r="J77" s="160"/>
      <c r="K77" s="59"/>
      <c r="L77" s="59"/>
      <c r="M77" s="160"/>
      <c r="N77" s="59"/>
      <c r="O77" s="59"/>
      <c r="P77" s="59"/>
      <c r="R77" s="59"/>
    </row>
    <row r="78" spans="1:18" s="159" customFormat="1" x14ac:dyDescent="0.2">
      <c r="A78" s="160"/>
      <c r="B78" s="59"/>
      <c r="C78" s="160"/>
      <c r="D78" s="59"/>
      <c r="E78" s="160"/>
      <c r="F78" s="164"/>
      <c r="G78" s="59"/>
      <c r="H78" s="160"/>
      <c r="I78" s="59"/>
      <c r="J78" s="160"/>
      <c r="K78" s="59"/>
      <c r="L78" s="59"/>
      <c r="M78" s="160"/>
      <c r="N78" s="59"/>
      <c r="O78" s="59"/>
      <c r="P78" s="59"/>
      <c r="R78" s="59"/>
    </row>
    <row r="79" spans="1:18" s="159" customFormat="1" x14ac:dyDescent="0.2">
      <c r="A79" s="160"/>
      <c r="B79" s="59"/>
      <c r="C79" s="160"/>
      <c r="D79" s="59"/>
      <c r="E79" s="160"/>
      <c r="F79" s="164"/>
      <c r="G79" s="59"/>
      <c r="H79" s="160"/>
      <c r="I79" s="59"/>
      <c r="J79" s="160"/>
      <c r="K79" s="59"/>
      <c r="L79" s="59"/>
      <c r="M79" s="160"/>
      <c r="N79" s="59"/>
      <c r="O79" s="59"/>
      <c r="P79" s="59"/>
      <c r="R79" s="59"/>
    </row>
    <row r="80" spans="1:18" s="159" customFormat="1" x14ac:dyDescent="0.2">
      <c r="A80" s="160"/>
      <c r="B80" s="59"/>
      <c r="C80" s="160"/>
      <c r="D80" s="59"/>
      <c r="E80" s="160"/>
      <c r="F80" s="164"/>
      <c r="G80" s="59"/>
      <c r="H80" s="160"/>
      <c r="I80" s="59"/>
      <c r="J80" s="160"/>
      <c r="K80" s="59"/>
      <c r="L80" s="59"/>
      <c r="M80" s="160"/>
      <c r="N80" s="59"/>
      <c r="O80" s="59"/>
      <c r="P80" s="59"/>
      <c r="R80" s="59"/>
    </row>
    <row r="81" spans="1:18" s="159" customFormat="1" x14ac:dyDescent="0.2">
      <c r="A81" s="160"/>
      <c r="B81" s="59"/>
      <c r="C81" s="160"/>
      <c r="D81" s="59"/>
      <c r="E81" s="160"/>
      <c r="F81" s="164"/>
      <c r="G81" s="59"/>
      <c r="H81" s="160"/>
      <c r="I81" s="59"/>
      <c r="J81" s="160"/>
      <c r="K81" s="59"/>
      <c r="L81" s="59"/>
      <c r="M81" s="160"/>
      <c r="N81" s="59"/>
      <c r="O81" s="59"/>
      <c r="P81" s="59"/>
      <c r="R81" s="59"/>
    </row>
    <row r="82" spans="1:18" s="159" customFormat="1" x14ac:dyDescent="0.2">
      <c r="A82" s="160"/>
      <c r="B82" s="59"/>
      <c r="C82" s="160"/>
      <c r="D82" s="59"/>
      <c r="E82" s="160"/>
      <c r="F82" s="164"/>
      <c r="G82" s="59"/>
      <c r="H82" s="160"/>
      <c r="I82" s="59"/>
      <c r="J82" s="160"/>
      <c r="K82" s="59"/>
      <c r="L82" s="59"/>
      <c r="M82" s="160"/>
      <c r="N82" s="59"/>
      <c r="O82" s="59"/>
      <c r="P82" s="59"/>
      <c r="R82" s="59"/>
    </row>
    <row r="83" spans="1:18" s="159" customFormat="1" x14ac:dyDescent="0.2">
      <c r="A83" s="160"/>
      <c r="B83" s="59"/>
      <c r="C83" s="160"/>
      <c r="D83" s="59"/>
      <c r="E83" s="160"/>
      <c r="F83" s="164"/>
      <c r="G83" s="59"/>
      <c r="H83" s="160"/>
      <c r="I83" s="59"/>
      <c r="J83" s="160"/>
      <c r="K83" s="59"/>
      <c r="L83" s="59"/>
      <c r="M83" s="160"/>
      <c r="N83" s="59"/>
      <c r="O83" s="59"/>
      <c r="P83" s="59"/>
      <c r="R83" s="59"/>
    </row>
    <row r="84" spans="1:18" s="159" customFormat="1" x14ac:dyDescent="0.2">
      <c r="A84" s="160"/>
      <c r="B84" s="59"/>
      <c r="C84" s="160"/>
      <c r="D84" s="59"/>
      <c r="E84" s="160"/>
      <c r="F84" s="164"/>
      <c r="G84" s="59"/>
      <c r="H84" s="160"/>
      <c r="I84" s="59"/>
      <c r="J84" s="160"/>
      <c r="K84" s="59"/>
      <c r="L84" s="59"/>
      <c r="M84" s="160"/>
      <c r="N84" s="59"/>
      <c r="O84" s="59"/>
      <c r="P84" s="59"/>
      <c r="R84" s="59"/>
    </row>
    <row r="85" spans="1:18" s="159" customFormat="1" x14ac:dyDescent="0.2">
      <c r="A85" s="160"/>
      <c r="B85" s="59"/>
      <c r="C85" s="160"/>
      <c r="D85" s="59"/>
      <c r="E85" s="160"/>
      <c r="F85" s="164"/>
      <c r="G85" s="59"/>
      <c r="H85" s="160"/>
      <c r="I85" s="59"/>
      <c r="J85" s="160"/>
      <c r="K85" s="59"/>
      <c r="L85" s="59"/>
      <c r="M85" s="160"/>
      <c r="N85" s="59"/>
      <c r="O85" s="59"/>
      <c r="P85" s="59"/>
      <c r="R85" s="59"/>
    </row>
    <row r="86" spans="1:18" s="159" customFormat="1" x14ac:dyDescent="0.2">
      <c r="A86" s="160"/>
      <c r="B86" s="59"/>
      <c r="C86" s="160"/>
      <c r="D86" s="59"/>
      <c r="E86" s="160"/>
      <c r="F86" s="164"/>
      <c r="G86" s="59"/>
      <c r="H86" s="160"/>
      <c r="I86" s="59"/>
      <c r="J86" s="160"/>
      <c r="K86" s="59"/>
      <c r="L86" s="59"/>
      <c r="M86" s="160"/>
      <c r="N86" s="59"/>
      <c r="O86" s="59"/>
      <c r="P86" s="59"/>
      <c r="R86" s="59"/>
    </row>
    <row r="87" spans="1:18" x14ac:dyDescent="0.2">
      <c r="C87" s="160"/>
      <c r="E87" s="160"/>
      <c r="F87" s="164"/>
      <c r="H87" s="160"/>
      <c r="J87" s="160"/>
      <c r="M87" s="160"/>
    </row>
    <row r="88" spans="1:18" x14ac:dyDescent="0.2">
      <c r="C88" s="160"/>
      <c r="E88" s="160"/>
      <c r="F88" s="164"/>
      <c r="H88" s="160"/>
      <c r="J88" s="160"/>
      <c r="M88" s="160"/>
    </row>
    <row r="89" spans="1:18" x14ac:dyDescent="0.2">
      <c r="C89" s="160"/>
      <c r="E89" s="160"/>
      <c r="F89" s="164"/>
      <c r="H89" s="160"/>
      <c r="J89" s="160"/>
      <c r="M89" s="160"/>
    </row>
    <row r="90" spans="1:18" x14ac:dyDescent="0.2">
      <c r="C90" s="160"/>
      <c r="E90" s="160"/>
      <c r="F90" s="164"/>
      <c r="H90" s="160"/>
      <c r="J90" s="160"/>
      <c r="M90" s="160"/>
    </row>
    <row r="91" spans="1:18" x14ac:dyDescent="0.2">
      <c r="C91" s="160"/>
      <c r="E91" s="160"/>
      <c r="F91" s="164"/>
      <c r="H91" s="160"/>
      <c r="J91" s="160"/>
      <c r="M91" s="160"/>
    </row>
    <row r="92" spans="1:18" x14ac:dyDescent="0.2">
      <c r="C92" s="160"/>
      <c r="E92" s="160"/>
      <c r="F92" s="164"/>
      <c r="H92" s="160"/>
      <c r="J92" s="160"/>
      <c r="M92" s="160"/>
    </row>
    <row r="93" spans="1:18" x14ac:dyDescent="0.2">
      <c r="C93" s="160"/>
      <c r="E93" s="160"/>
      <c r="F93" s="164"/>
      <c r="H93" s="160"/>
      <c r="J93" s="160"/>
      <c r="M93" s="160"/>
    </row>
    <row r="94" spans="1:18" x14ac:dyDescent="0.2">
      <c r="C94" s="160"/>
      <c r="E94" s="160"/>
      <c r="F94" s="164"/>
      <c r="H94" s="160"/>
      <c r="J94" s="160"/>
      <c r="M94" s="160"/>
    </row>
    <row r="95" spans="1:18" x14ac:dyDescent="0.2">
      <c r="C95" s="160"/>
      <c r="E95" s="160"/>
      <c r="F95" s="164"/>
      <c r="H95" s="160"/>
      <c r="J95" s="160"/>
      <c r="M95" s="160"/>
    </row>
    <row r="96" spans="1:18" x14ac:dyDescent="0.2">
      <c r="C96" s="160"/>
      <c r="E96" s="160"/>
      <c r="F96" s="216"/>
      <c r="H96" s="160"/>
      <c r="J96" s="160"/>
      <c r="M96" s="160"/>
    </row>
    <row r="97" spans="3:13" x14ac:dyDescent="0.2">
      <c r="C97" s="160"/>
      <c r="E97" s="160"/>
      <c r="F97" s="164"/>
      <c r="H97" s="160"/>
      <c r="J97" s="160"/>
      <c r="M97" s="160"/>
    </row>
    <row r="98" spans="3:13" x14ac:dyDescent="0.2">
      <c r="C98" s="160"/>
      <c r="E98" s="160"/>
      <c r="F98" s="164"/>
      <c r="H98" s="160"/>
      <c r="J98" s="160"/>
      <c r="M98" s="160"/>
    </row>
    <row r="99" spans="3:13" x14ac:dyDescent="0.2">
      <c r="C99" s="160"/>
      <c r="E99" s="160"/>
      <c r="F99" s="164"/>
      <c r="H99" s="160"/>
      <c r="J99" s="160"/>
      <c r="M99" s="160"/>
    </row>
    <row r="100" spans="3:13" x14ac:dyDescent="0.2">
      <c r="C100" s="160"/>
      <c r="E100" s="160"/>
      <c r="F100" s="164"/>
      <c r="H100" s="160"/>
      <c r="J100" s="160"/>
      <c r="M100" s="160"/>
    </row>
    <row r="101" spans="3:13" x14ac:dyDescent="0.2">
      <c r="C101" s="160"/>
      <c r="E101" s="160"/>
      <c r="F101" s="164"/>
      <c r="H101" s="160"/>
      <c r="J101" s="160"/>
      <c r="M101" s="160"/>
    </row>
    <row r="102" spans="3:13" x14ac:dyDescent="0.2">
      <c r="C102" s="160"/>
      <c r="E102" s="160"/>
      <c r="F102" s="164"/>
      <c r="H102" s="160"/>
      <c r="J102" s="160"/>
      <c r="M102" s="160"/>
    </row>
    <row r="103" spans="3:13" x14ac:dyDescent="0.2">
      <c r="C103" s="160"/>
      <c r="E103" s="160"/>
      <c r="F103" s="164"/>
      <c r="H103" s="160"/>
      <c r="J103" s="160"/>
      <c r="M103" s="160"/>
    </row>
  </sheetData>
  <pageMargins left="0.75" right="0.25" top="1" bottom="1" header="0.75" footer="0.5"/>
  <pageSetup scale="72" orientation="landscape" r:id="rId1"/>
  <headerFooter alignWithMargins="0">
    <oddFooter>&amp;CPage 6.5.16</oddFooter>
  </headerFooter>
  <customProperties>
    <customPr name="_pios_id" r:id="rId2"/>
  </customProperties>
  <ignoredErrors>
    <ignoredError sqref="D40 I4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01"/>
  <sheetViews>
    <sheetView view="pageBreakPreview" zoomScale="90" zoomScaleNormal="100" zoomScaleSheetLayoutView="90" workbookViewId="0">
      <selection activeCell="B4" sqref="B4"/>
    </sheetView>
  </sheetViews>
  <sheetFormatPr defaultColWidth="10" defaultRowHeight="12" x14ac:dyDescent="0.2"/>
  <cols>
    <col min="1" max="1" width="2.5703125" style="1" customWidth="1"/>
    <col min="2" max="2" width="7.140625" style="1" customWidth="1"/>
    <col min="3" max="3" width="19.7109375" style="1" customWidth="1"/>
    <col min="4" max="4" width="9.7109375" style="1" customWidth="1"/>
    <col min="5" max="5" width="9.7109375" style="1" hidden="1" customWidth="1"/>
    <col min="6" max="6" width="4.7109375" style="1" customWidth="1"/>
    <col min="7" max="7" width="13.140625" style="1" customWidth="1"/>
    <col min="8" max="8" width="11.140625" style="1" customWidth="1"/>
    <col min="9" max="9" width="10.28515625" style="1" customWidth="1"/>
    <col min="10" max="10" width="12.5703125" style="1" bestFit="1" customWidth="1"/>
    <col min="11" max="11" width="8.28515625" style="1" customWidth="1"/>
    <col min="12" max="18" width="10" style="1"/>
    <col min="19" max="19" width="13.28515625" style="1" customWidth="1"/>
    <col min="20" max="20" width="11.5703125" style="1" bestFit="1" customWidth="1"/>
    <col min="21" max="256" width="10" style="1"/>
    <col min="257" max="257" width="2.5703125" style="1" customWidth="1"/>
    <col min="258" max="258" width="7.140625" style="1" customWidth="1"/>
    <col min="259" max="259" width="23.5703125" style="1" customWidth="1"/>
    <col min="260" max="260" width="9.7109375" style="1" customWidth="1"/>
    <col min="261" max="261" width="0" style="1" hidden="1" customWidth="1"/>
    <col min="262" max="262" width="4.7109375" style="1" customWidth="1"/>
    <col min="263" max="263" width="14.42578125" style="1" customWidth="1"/>
    <col min="264" max="264" width="11.140625" style="1" customWidth="1"/>
    <col min="265" max="265" width="10.28515625" style="1" customWidth="1"/>
    <col min="266" max="266" width="13" style="1" customWidth="1"/>
    <col min="267" max="267" width="8.28515625" style="1" customWidth="1"/>
    <col min="268" max="512" width="10" style="1"/>
    <col min="513" max="513" width="2.5703125" style="1" customWidth="1"/>
    <col min="514" max="514" width="7.140625" style="1" customWidth="1"/>
    <col min="515" max="515" width="23.5703125" style="1" customWidth="1"/>
    <col min="516" max="516" width="9.7109375" style="1" customWidth="1"/>
    <col min="517" max="517" width="0" style="1" hidden="1" customWidth="1"/>
    <col min="518" max="518" width="4.7109375" style="1" customWidth="1"/>
    <col min="519" max="519" width="14.42578125" style="1" customWidth="1"/>
    <col min="520" max="520" width="11.140625" style="1" customWidth="1"/>
    <col min="521" max="521" width="10.28515625" style="1" customWidth="1"/>
    <col min="522" max="522" width="13" style="1" customWidth="1"/>
    <col min="523" max="523" width="8.28515625" style="1" customWidth="1"/>
    <col min="524" max="768" width="10" style="1"/>
    <col min="769" max="769" width="2.5703125" style="1" customWidth="1"/>
    <col min="770" max="770" width="7.140625" style="1" customWidth="1"/>
    <col min="771" max="771" width="23.5703125" style="1" customWidth="1"/>
    <col min="772" max="772" width="9.7109375" style="1" customWidth="1"/>
    <col min="773" max="773" width="0" style="1" hidden="1" customWidth="1"/>
    <col min="774" max="774" width="4.7109375" style="1" customWidth="1"/>
    <col min="775" max="775" width="14.42578125" style="1" customWidth="1"/>
    <col min="776" max="776" width="11.140625" style="1" customWidth="1"/>
    <col min="777" max="777" width="10.28515625" style="1" customWidth="1"/>
    <col min="778" max="778" width="13" style="1" customWidth="1"/>
    <col min="779" max="779" width="8.28515625" style="1" customWidth="1"/>
    <col min="780" max="1024" width="10" style="1"/>
    <col min="1025" max="1025" width="2.5703125" style="1" customWidth="1"/>
    <col min="1026" max="1026" width="7.140625" style="1" customWidth="1"/>
    <col min="1027" max="1027" width="23.5703125" style="1" customWidth="1"/>
    <col min="1028" max="1028" width="9.7109375" style="1" customWidth="1"/>
    <col min="1029" max="1029" width="0" style="1" hidden="1" customWidth="1"/>
    <col min="1030" max="1030" width="4.7109375" style="1" customWidth="1"/>
    <col min="1031" max="1031" width="14.42578125" style="1" customWidth="1"/>
    <col min="1032" max="1032" width="11.140625" style="1" customWidth="1"/>
    <col min="1033" max="1033" width="10.28515625" style="1" customWidth="1"/>
    <col min="1034" max="1034" width="13" style="1" customWidth="1"/>
    <col min="1035" max="1035" width="8.28515625" style="1" customWidth="1"/>
    <col min="1036" max="1280" width="10" style="1"/>
    <col min="1281" max="1281" width="2.5703125" style="1" customWidth="1"/>
    <col min="1282" max="1282" width="7.140625" style="1" customWidth="1"/>
    <col min="1283" max="1283" width="23.5703125" style="1" customWidth="1"/>
    <col min="1284" max="1284" width="9.7109375" style="1" customWidth="1"/>
    <col min="1285" max="1285" width="0" style="1" hidden="1" customWidth="1"/>
    <col min="1286" max="1286" width="4.7109375" style="1" customWidth="1"/>
    <col min="1287" max="1287" width="14.42578125" style="1" customWidth="1"/>
    <col min="1288" max="1288" width="11.140625" style="1" customWidth="1"/>
    <col min="1289" max="1289" width="10.28515625" style="1" customWidth="1"/>
    <col min="1290" max="1290" width="13" style="1" customWidth="1"/>
    <col min="1291" max="1291" width="8.28515625" style="1" customWidth="1"/>
    <col min="1292" max="1536" width="10" style="1"/>
    <col min="1537" max="1537" width="2.5703125" style="1" customWidth="1"/>
    <col min="1538" max="1538" width="7.140625" style="1" customWidth="1"/>
    <col min="1539" max="1539" width="23.5703125" style="1" customWidth="1"/>
    <col min="1540" max="1540" width="9.7109375" style="1" customWidth="1"/>
    <col min="1541" max="1541" width="0" style="1" hidden="1" customWidth="1"/>
    <col min="1542" max="1542" width="4.7109375" style="1" customWidth="1"/>
    <col min="1543" max="1543" width="14.42578125" style="1" customWidth="1"/>
    <col min="1544" max="1544" width="11.140625" style="1" customWidth="1"/>
    <col min="1545" max="1545" width="10.28515625" style="1" customWidth="1"/>
    <col min="1546" max="1546" width="13" style="1" customWidth="1"/>
    <col min="1547" max="1547" width="8.28515625" style="1" customWidth="1"/>
    <col min="1548" max="1792" width="10" style="1"/>
    <col min="1793" max="1793" width="2.5703125" style="1" customWidth="1"/>
    <col min="1794" max="1794" width="7.140625" style="1" customWidth="1"/>
    <col min="1795" max="1795" width="23.5703125" style="1" customWidth="1"/>
    <col min="1796" max="1796" width="9.7109375" style="1" customWidth="1"/>
    <col min="1797" max="1797" width="0" style="1" hidden="1" customWidth="1"/>
    <col min="1798" max="1798" width="4.7109375" style="1" customWidth="1"/>
    <col min="1799" max="1799" width="14.42578125" style="1" customWidth="1"/>
    <col min="1800" max="1800" width="11.140625" style="1" customWidth="1"/>
    <col min="1801" max="1801" width="10.28515625" style="1" customWidth="1"/>
    <col min="1802" max="1802" width="13" style="1" customWidth="1"/>
    <col min="1803" max="1803" width="8.28515625" style="1" customWidth="1"/>
    <col min="1804" max="2048" width="10" style="1"/>
    <col min="2049" max="2049" width="2.5703125" style="1" customWidth="1"/>
    <col min="2050" max="2050" width="7.140625" style="1" customWidth="1"/>
    <col min="2051" max="2051" width="23.5703125" style="1" customWidth="1"/>
    <col min="2052" max="2052" width="9.7109375" style="1" customWidth="1"/>
    <col min="2053" max="2053" width="0" style="1" hidden="1" customWidth="1"/>
    <col min="2054" max="2054" width="4.7109375" style="1" customWidth="1"/>
    <col min="2055" max="2055" width="14.42578125" style="1" customWidth="1"/>
    <col min="2056" max="2056" width="11.140625" style="1" customWidth="1"/>
    <col min="2057" max="2057" width="10.28515625" style="1" customWidth="1"/>
    <col min="2058" max="2058" width="13" style="1" customWidth="1"/>
    <col min="2059" max="2059" width="8.28515625" style="1" customWidth="1"/>
    <col min="2060" max="2304" width="10" style="1"/>
    <col min="2305" max="2305" width="2.5703125" style="1" customWidth="1"/>
    <col min="2306" max="2306" width="7.140625" style="1" customWidth="1"/>
    <col min="2307" max="2307" width="23.5703125" style="1" customWidth="1"/>
    <col min="2308" max="2308" width="9.7109375" style="1" customWidth="1"/>
    <col min="2309" max="2309" width="0" style="1" hidden="1" customWidth="1"/>
    <col min="2310" max="2310" width="4.7109375" style="1" customWidth="1"/>
    <col min="2311" max="2311" width="14.42578125" style="1" customWidth="1"/>
    <col min="2312" max="2312" width="11.140625" style="1" customWidth="1"/>
    <col min="2313" max="2313" width="10.28515625" style="1" customWidth="1"/>
    <col min="2314" max="2314" width="13" style="1" customWidth="1"/>
    <col min="2315" max="2315" width="8.28515625" style="1" customWidth="1"/>
    <col min="2316" max="2560" width="10" style="1"/>
    <col min="2561" max="2561" width="2.5703125" style="1" customWidth="1"/>
    <col min="2562" max="2562" width="7.140625" style="1" customWidth="1"/>
    <col min="2563" max="2563" width="23.5703125" style="1" customWidth="1"/>
    <col min="2564" max="2564" width="9.7109375" style="1" customWidth="1"/>
    <col min="2565" max="2565" width="0" style="1" hidden="1" customWidth="1"/>
    <col min="2566" max="2566" width="4.7109375" style="1" customWidth="1"/>
    <col min="2567" max="2567" width="14.42578125" style="1" customWidth="1"/>
    <col min="2568" max="2568" width="11.140625" style="1" customWidth="1"/>
    <col min="2569" max="2569" width="10.28515625" style="1" customWidth="1"/>
    <col min="2570" max="2570" width="13" style="1" customWidth="1"/>
    <col min="2571" max="2571" width="8.28515625" style="1" customWidth="1"/>
    <col min="2572" max="2816" width="10" style="1"/>
    <col min="2817" max="2817" width="2.5703125" style="1" customWidth="1"/>
    <col min="2818" max="2818" width="7.140625" style="1" customWidth="1"/>
    <col min="2819" max="2819" width="23.5703125" style="1" customWidth="1"/>
    <col min="2820" max="2820" width="9.7109375" style="1" customWidth="1"/>
    <col min="2821" max="2821" width="0" style="1" hidden="1" customWidth="1"/>
    <col min="2822" max="2822" width="4.7109375" style="1" customWidth="1"/>
    <col min="2823" max="2823" width="14.42578125" style="1" customWidth="1"/>
    <col min="2824" max="2824" width="11.140625" style="1" customWidth="1"/>
    <col min="2825" max="2825" width="10.28515625" style="1" customWidth="1"/>
    <col min="2826" max="2826" width="13" style="1" customWidth="1"/>
    <col min="2827" max="2827" width="8.28515625" style="1" customWidth="1"/>
    <col min="2828" max="3072" width="10" style="1"/>
    <col min="3073" max="3073" width="2.5703125" style="1" customWidth="1"/>
    <col min="3074" max="3074" width="7.140625" style="1" customWidth="1"/>
    <col min="3075" max="3075" width="23.5703125" style="1" customWidth="1"/>
    <col min="3076" max="3076" width="9.7109375" style="1" customWidth="1"/>
    <col min="3077" max="3077" width="0" style="1" hidden="1" customWidth="1"/>
    <col min="3078" max="3078" width="4.7109375" style="1" customWidth="1"/>
    <col min="3079" max="3079" width="14.42578125" style="1" customWidth="1"/>
    <col min="3080" max="3080" width="11.140625" style="1" customWidth="1"/>
    <col min="3081" max="3081" width="10.28515625" style="1" customWidth="1"/>
    <col min="3082" max="3082" width="13" style="1" customWidth="1"/>
    <col min="3083" max="3083" width="8.28515625" style="1" customWidth="1"/>
    <col min="3084" max="3328" width="10" style="1"/>
    <col min="3329" max="3329" width="2.5703125" style="1" customWidth="1"/>
    <col min="3330" max="3330" width="7.140625" style="1" customWidth="1"/>
    <col min="3331" max="3331" width="23.5703125" style="1" customWidth="1"/>
    <col min="3332" max="3332" width="9.7109375" style="1" customWidth="1"/>
    <col min="3333" max="3333" width="0" style="1" hidden="1" customWidth="1"/>
    <col min="3334" max="3334" width="4.7109375" style="1" customWidth="1"/>
    <col min="3335" max="3335" width="14.42578125" style="1" customWidth="1"/>
    <col min="3336" max="3336" width="11.140625" style="1" customWidth="1"/>
    <col min="3337" max="3337" width="10.28515625" style="1" customWidth="1"/>
    <col min="3338" max="3338" width="13" style="1" customWidth="1"/>
    <col min="3339" max="3339" width="8.28515625" style="1" customWidth="1"/>
    <col min="3340" max="3584" width="10" style="1"/>
    <col min="3585" max="3585" width="2.5703125" style="1" customWidth="1"/>
    <col min="3586" max="3586" width="7.140625" style="1" customWidth="1"/>
    <col min="3587" max="3587" width="23.5703125" style="1" customWidth="1"/>
    <col min="3588" max="3588" width="9.7109375" style="1" customWidth="1"/>
    <col min="3589" max="3589" width="0" style="1" hidden="1" customWidth="1"/>
    <col min="3590" max="3590" width="4.7109375" style="1" customWidth="1"/>
    <col min="3591" max="3591" width="14.42578125" style="1" customWidth="1"/>
    <col min="3592" max="3592" width="11.140625" style="1" customWidth="1"/>
    <col min="3593" max="3593" width="10.28515625" style="1" customWidth="1"/>
    <col min="3594" max="3594" width="13" style="1" customWidth="1"/>
    <col min="3595" max="3595" width="8.28515625" style="1" customWidth="1"/>
    <col min="3596" max="3840" width="10" style="1"/>
    <col min="3841" max="3841" width="2.5703125" style="1" customWidth="1"/>
    <col min="3842" max="3842" width="7.140625" style="1" customWidth="1"/>
    <col min="3843" max="3843" width="23.5703125" style="1" customWidth="1"/>
    <col min="3844" max="3844" width="9.7109375" style="1" customWidth="1"/>
    <col min="3845" max="3845" width="0" style="1" hidden="1" customWidth="1"/>
    <col min="3846" max="3846" width="4.7109375" style="1" customWidth="1"/>
    <col min="3847" max="3847" width="14.42578125" style="1" customWidth="1"/>
    <col min="3848" max="3848" width="11.140625" style="1" customWidth="1"/>
    <col min="3849" max="3849" width="10.28515625" style="1" customWidth="1"/>
    <col min="3850" max="3850" width="13" style="1" customWidth="1"/>
    <col min="3851" max="3851" width="8.28515625" style="1" customWidth="1"/>
    <col min="3852" max="4096" width="10" style="1"/>
    <col min="4097" max="4097" width="2.5703125" style="1" customWidth="1"/>
    <col min="4098" max="4098" width="7.140625" style="1" customWidth="1"/>
    <col min="4099" max="4099" width="23.5703125" style="1" customWidth="1"/>
    <col min="4100" max="4100" width="9.7109375" style="1" customWidth="1"/>
    <col min="4101" max="4101" width="0" style="1" hidden="1" customWidth="1"/>
    <col min="4102" max="4102" width="4.7109375" style="1" customWidth="1"/>
    <col min="4103" max="4103" width="14.42578125" style="1" customWidth="1"/>
    <col min="4104" max="4104" width="11.140625" style="1" customWidth="1"/>
    <col min="4105" max="4105" width="10.28515625" style="1" customWidth="1"/>
    <col min="4106" max="4106" width="13" style="1" customWidth="1"/>
    <col min="4107" max="4107" width="8.28515625" style="1" customWidth="1"/>
    <col min="4108" max="4352" width="10" style="1"/>
    <col min="4353" max="4353" width="2.5703125" style="1" customWidth="1"/>
    <col min="4354" max="4354" width="7.140625" style="1" customWidth="1"/>
    <col min="4355" max="4355" width="23.5703125" style="1" customWidth="1"/>
    <col min="4356" max="4356" width="9.7109375" style="1" customWidth="1"/>
    <col min="4357" max="4357" width="0" style="1" hidden="1" customWidth="1"/>
    <col min="4358" max="4358" width="4.7109375" style="1" customWidth="1"/>
    <col min="4359" max="4359" width="14.42578125" style="1" customWidth="1"/>
    <col min="4360" max="4360" width="11.140625" style="1" customWidth="1"/>
    <col min="4361" max="4361" width="10.28515625" style="1" customWidth="1"/>
    <col min="4362" max="4362" width="13" style="1" customWidth="1"/>
    <col min="4363" max="4363" width="8.28515625" style="1" customWidth="1"/>
    <col min="4364" max="4608" width="10" style="1"/>
    <col min="4609" max="4609" width="2.5703125" style="1" customWidth="1"/>
    <col min="4610" max="4610" width="7.140625" style="1" customWidth="1"/>
    <col min="4611" max="4611" width="23.5703125" style="1" customWidth="1"/>
    <col min="4612" max="4612" width="9.7109375" style="1" customWidth="1"/>
    <col min="4613" max="4613" width="0" style="1" hidden="1" customWidth="1"/>
    <col min="4614" max="4614" width="4.7109375" style="1" customWidth="1"/>
    <col min="4615" max="4615" width="14.42578125" style="1" customWidth="1"/>
    <col min="4616" max="4616" width="11.140625" style="1" customWidth="1"/>
    <col min="4617" max="4617" width="10.28515625" style="1" customWidth="1"/>
    <col min="4618" max="4618" width="13" style="1" customWidth="1"/>
    <col min="4619" max="4619" width="8.28515625" style="1" customWidth="1"/>
    <col min="4620" max="4864" width="10" style="1"/>
    <col min="4865" max="4865" width="2.5703125" style="1" customWidth="1"/>
    <col min="4866" max="4866" width="7.140625" style="1" customWidth="1"/>
    <col min="4867" max="4867" width="23.5703125" style="1" customWidth="1"/>
    <col min="4868" max="4868" width="9.7109375" style="1" customWidth="1"/>
    <col min="4869" max="4869" width="0" style="1" hidden="1" customWidth="1"/>
    <col min="4870" max="4870" width="4.7109375" style="1" customWidth="1"/>
    <col min="4871" max="4871" width="14.42578125" style="1" customWidth="1"/>
    <col min="4872" max="4872" width="11.140625" style="1" customWidth="1"/>
    <col min="4873" max="4873" width="10.28515625" style="1" customWidth="1"/>
    <col min="4874" max="4874" width="13" style="1" customWidth="1"/>
    <col min="4875" max="4875" width="8.28515625" style="1" customWidth="1"/>
    <col min="4876" max="5120" width="10" style="1"/>
    <col min="5121" max="5121" width="2.5703125" style="1" customWidth="1"/>
    <col min="5122" max="5122" width="7.140625" style="1" customWidth="1"/>
    <col min="5123" max="5123" width="23.5703125" style="1" customWidth="1"/>
    <col min="5124" max="5124" width="9.7109375" style="1" customWidth="1"/>
    <col min="5125" max="5125" width="0" style="1" hidden="1" customWidth="1"/>
    <col min="5126" max="5126" width="4.7109375" style="1" customWidth="1"/>
    <col min="5127" max="5127" width="14.42578125" style="1" customWidth="1"/>
    <col min="5128" max="5128" width="11.140625" style="1" customWidth="1"/>
    <col min="5129" max="5129" width="10.28515625" style="1" customWidth="1"/>
    <col min="5130" max="5130" width="13" style="1" customWidth="1"/>
    <col min="5131" max="5131" width="8.28515625" style="1" customWidth="1"/>
    <col min="5132" max="5376" width="10" style="1"/>
    <col min="5377" max="5377" width="2.5703125" style="1" customWidth="1"/>
    <col min="5378" max="5378" width="7.140625" style="1" customWidth="1"/>
    <col min="5379" max="5379" width="23.5703125" style="1" customWidth="1"/>
    <col min="5380" max="5380" width="9.7109375" style="1" customWidth="1"/>
    <col min="5381" max="5381" width="0" style="1" hidden="1" customWidth="1"/>
    <col min="5382" max="5382" width="4.7109375" style="1" customWidth="1"/>
    <col min="5383" max="5383" width="14.42578125" style="1" customWidth="1"/>
    <col min="5384" max="5384" width="11.140625" style="1" customWidth="1"/>
    <col min="5385" max="5385" width="10.28515625" style="1" customWidth="1"/>
    <col min="5386" max="5386" width="13" style="1" customWidth="1"/>
    <col min="5387" max="5387" width="8.28515625" style="1" customWidth="1"/>
    <col min="5388" max="5632" width="10" style="1"/>
    <col min="5633" max="5633" width="2.5703125" style="1" customWidth="1"/>
    <col min="5634" max="5634" width="7.140625" style="1" customWidth="1"/>
    <col min="5635" max="5635" width="23.5703125" style="1" customWidth="1"/>
    <col min="5636" max="5636" width="9.7109375" style="1" customWidth="1"/>
    <col min="5637" max="5637" width="0" style="1" hidden="1" customWidth="1"/>
    <col min="5638" max="5638" width="4.7109375" style="1" customWidth="1"/>
    <col min="5639" max="5639" width="14.42578125" style="1" customWidth="1"/>
    <col min="5640" max="5640" width="11.140625" style="1" customWidth="1"/>
    <col min="5641" max="5641" width="10.28515625" style="1" customWidth="1"/>
    <col min="5642" max="5642" width="13" style="1" customWidth="1"/>
    <col min="5643" max="5643" width="8.28515625" style="1" customWidth="1"/>
    <col min="5644" max="5888" width="10" style="1"/>
    <col min="5889" max="5889" width="2.5703125" style="1" customWidth="1"/>
    <col min="5890" max="5890" width="7.140625" style="1" customWidth="1"/>
    <col min="5891" max="5891" width="23.5703125" style="1" customWidth="1"/>
    <col min="5892" max="5892" width="9.7109375" style="1" customWidth="1"/>
    <col min="5893" max="5893" width="0" style="1" hidden="1" customWidth="1"/>
    <col min="5894" max="5894" width="4.7109375" style="1" customWidth="1"/>
    <col min="5895" max="5895" width="14.42578125" style="1" customWidth="1"/>
    <col min="5896" max="5896" width="11.140625" style="1" customWidth="1"/>
    <col min="5897" max="5897" width="10.28515625" style="1" customWidth="1"/>
    <col min="5898" max="5898" width="13" style="1" customWidth="1"/>
    <col min="5899" max="5899" width="8.28515625" style="1" customWidth="1"/>
    <col min="5900" max="6144" width="10" style="1"/>
    <col min="6145" max="6145" width="2.5703125" style="1" customWidth="1"/>
    <col min="6146" max="6146" width="7.140625" style="1" customWidth="1"/>
    <col min="6147" max="6147" width="23.5703125" style="1" customWidth="1"/>
    <col min="6148" max="6148" width="9.7109375" style="1" customWidth="1"/>
    <col min="6149" max="6149" width="0" style="1" hidden="1" customWidth="1"/>
    <col min="6150" max="6150" width="4.7109375" style="1" customWidth="1"/>
    <col min="6151" max="6151" width="14.42578125" style="1" customWidth="1"/>
    <col min="6152" max="6152" width="11.140625" style="1" customWidth="1"/>
    <col min="6153" max="6153" width="10.28515625" style="1" customWidth="1"/>
    <col min="6154" max="6154" width="13" style="1" customWidth="1"/>
    <col min="6155" max="6155" width="8.28515625" style="1" customWidth="1"/>
    <col min="6156" max="6400" width="10" style="1"/>
    <col min="6401" max="6401" width="2.5703125" style="1" customWidth="1"/>
    <col min="6402" max="6402" width="7.140625" style="1" customWidth="1"/>
    <col min="6403" max="6403" width="23.5703125" style="1" customWidth="1"/>
    <col min="6404" max="6404" width="9.7109375" style="1" customWidth="1"/>
    <col min="6405" max="6405" width="0" style="1" hidden="1" customWidth="1"/>
    <col min="6406" max="6406" width="4.7109375" style="1" customWidth="1"/>
    <col min="6407" max="6407" width="14.42578125" style="1" customWidth="1"/>
    <col min="6408" max="6408" width="11.140625" style="1" customWidth="1"/>
    <col min="6409" max="6409" width="10.28515625" style="1" customWidth="1"/>
    <col min="6410" max="6410" width="13" style="1" customWidth="1"/>
    <col min="6411" max="6411" width="8.28515625" style="1" customWidth="1"/>
    <col min="6412" max="6656" width="10" style="1"/>
    <col min="6657" max="6657" width="2.5703125" style="1" customWidth="1"/>
    <col min="6658" max="6658" width="7.140625" style="1" customWidth="1"/>
    <col min="6659" max="6659" width="23.5703125" style="1" customWidth="1"/>
    <col min="6660" max="6660" width="9.7109375" style="1" customWidth="1"/>
    <col min="6661" max="6661" width="0" style="1" hidden="1" customWidth="1"/>
    <col min="6662" max="6662" width="4.7109375" style="1" customWidth="1"/>
    <col min="6663" max="6663" width="14.42578125" style="1" customWidth="1"/>
    <col min="6664" max="6664" width="11.140625" style="1" customWidth="1"/>
    <col min="6665" max="6665" width="10.28515625" style="1" customWidth="1"/>
    <col min="6666" max="6666" width="13" style="1" customWidth="1"/>
    <col min="6667" max="6667" width="8.28515625" style="1" customWidth="1"/>
    <col min="6668" max="6912" width="10" style="1"/>
    <col min="6913" max="6913" width="2.5703125" style="1" customWidth="1"/>
    <col min="6914" max="6914" width="7.140625" style="1" customWidth="1"/>
    <col min="6915" max="6915" width="23.5703125" style="1" customWidth="1"/>
    <col min="6916" max="6916" width="9.7109375" style="1" customWidth="1"/>
    <col min="6917" max="6917" width="0" style="1" hidden="1" customWidth="1"/>
    <col min="6918" max="6918" width="4.7109375" style="1" customWidth="1"/>
    <col min="6919" max="6919" width="14.42578125" style="1" customWidth="1"/>
    <col min="6920" max="6920" width="11.140625" style="1" customWidth="1"/>
    <col min="6921" max="6921" width="10.28515625" style="1" customWidth="1"/>
    <col min="6922" max="6922" width="13" style="1" customWidth="1"/>
    <col min="6923" max="6923" width="8.28515625" style="1" customWidth="1"/>
    <col min="6924" max="7168" width="10" style="1"/>
    <col min="7169" max="7169" width="2.5703125" style="1" customWidth="1"/>
    <col min="7170" max="7170" width="7.140625" style="1" customWidth="1"/>
    <col min="7171" max="7171" width="23.5703125" style="1" customWidth="1"/>
    <col min="7172" max="7172" width="9.7109375" style="1" customWidth="1"/>
    <col min="7173" max="7173" width="0" style="1" hidden="1" customWidth="1"/>
    <col min="7174" max="7174" width="4.7109375" style="1" customWidth="1"/>
    <col min="7175" max="7175" width="14.42578125" style="1" customWidth="1"/>
    <col min="7176" max="7176" width="11.140625" style="1" customWidth="1"/>
    <col min="7177" max="7177" width="10.28515625" style="1" customWidth="1"/>
    <col min="7178" max="7178" width="13" style="1" customWidth="1"/>
    <col min="7179" max="7179" width="8.28515625" style="1" customWidth="1"/>
    <col min="7180" max="7424" width="10" style="1"/>
    <col min="7425" max="7425" width="2.5703125" style="1" customWidth="1"/>
    <col min="7426" max="7426" width="7.140625" style="1" customWidth="1"/>
    <col min="7427" max="7427" width="23.5703125" style="1" customWidth="1"/>
    <col min="7428" max="7428" width="9.7109375" style="1" customWidth="1"/>
    <col min="7429" max="7429" width="0" style="1" hidden="1" customWidth="1"/>
    <col min="7430" max="7430" width="4.7109375" style="1" customWidth="1"/>
    <col min="7431" max="7431" width="14.42578125" style="1" customWidth="1"/>
    <col min="7432" max="7432" width="11.140625" style="1" customWidth="1"/>
    <col min="7433" max="7433" width="10.28515625" style="1" customWidth="1"/>
    <col min="7434" max="7434" width="13" style="1" customWidth="1"/>
    <col min="7435" max="7435" width="8.28515625" style="1" customWidth="1"/>
    <col min="7436" max="7680" width="10" style="1"/>
    <col min="7681" max="7681" width="2.5703125" style="1" customWidth="1"/>
    <col min="7682" max="7682" width="7.140625" style="1" customWidth="1"/>
    <col min="7683" max="7683" width="23.5703125" style="1" customWidth="1"/>
    <col min="7684" max="7684" width="9.7109375" style="1" customWidth="1"/>
    <col min="7685" max="7685" width="0" style="1" hidden="1" customWidth="1"/>
    <col min="7686" max="7686" width="4.7109375" style="1" customWidth="1"/>
    <col min="7687" max="7687" width="14.42578125" style="1" customWidth="1"/>
    <col min="7688" max="7688" width="11.140625" style="1" customWidth="1"/>
    <col min="7689" max="7689" width="10.28515625" style="1" customWidth="1"/>
    <col min="7690" max="7690" width="13" style="1" customWidth="1"/>
    <col min="7691" max="7691" width="8.28515625" style="1" customWidth="1"/>
    <col min="7692" max="7936" width="10" style="1"/>
    <col min="7937" max="7937" width="2.5703125" style="1" customWidth="1"/>
    <col min="7938" max="7938" width="7.140625" style="1" customWidth="1"/>
    <col min="7939" max="7939" width="23.5703125" style="1" customWidth="1"/>
    <col min="7940" max="7940" width="9.7109375" style="1" customWidth="1"/>
    <col min="7941" max="7941" width="0" style="1" hidden="1" customWidth="1"/>
    <col min="7942" max="7942" width="4.7109375" style="1" customWidth="1"/>
    <col min="7943" max="7943" width="14.42578125" style="1" customWidth="1"/>
    <col min="7944" max="7944" width="11.140625" style="1" customWidth="1"/>
    <col min="7945" max="7945" width="10.28515625" style="1" customWidth="1"/>
    <col min="7946" max="7946" width="13" style="1" customWidth="1"/>
    <col min="7947" max="7947" width="8.28515625" style="1" customWidth="1"/>
    <col min="7948" max="8192" width="10" style="1"/>
    <col min="8193" max="8193" width="2.5703125" style="1" customWidth="1"/>
    <col min="8194" max="8194" width="7.140625" style="1" customWidth="1"/>
    <col min="8195" max="8195" width="23.5703125" style="1" customWidth="1"/>
    <col min="8196" max="8196" width="9.7109375" style="1" customWidth="1"/>
    <col min="8197" max="8197" width="0" style="1" hidden="1" customWidth="1"/>
    <col min="8198" max="8198" width="4.7109375" style="1" customWidth="1"/>
    <col min="8199" max="8199" width="14.42578125" style="1" customWidth="1"/>
    <col min="8200" max="8200" width="11.140625" style="1" customWidth="1"/>
    <col min="8201" max="8201" width="10.28515625" style="1" customWidth="1"/>
    <col min="8202" max="8202" width="13" style="1" customWidth="1"/>
    <col min="8203" max="8203" width="8.28515625" style="1" customWidth="1"/>
    <col min="8204" max="8448" width="10" style="1"/>
    <col min="8449" max="8449" width="2.5703125" style="1" customWidth="1"/>
    <col min="8450" max="8450" width="7.140625" style="1" customWidth="1"/>
    <col min="8451" max="8451" width="23.5703125" style="1" customWidth="1"/>
    <col min="8452" max="8452" width="9.7109375" style="1" customWidth="1"/>
    <col min="8453" max="8453" width="0" style="1" hidden="1" customWidth="1"/>
    <col min="8454" max="8454" width="4.7109375" style="1" customWidth="1"/>
    <col min="8455" max="8455" width="14.42578125" style="1" customWidth="1"/>
    <col min="8456" max="8456" width="11.140625" style="1" customWidth="1"/>
    <col min="8457" max="8457" width="10.28515625" style="1" customWidth="1"/>
    <col min="8458" max="8458" width="13" style="1" customWidth="1"/>
    <col min="8459" max="8459" width="8.28515625" style="1" customWidth="1"/>
    <col min="8460" max="8704" width="10" style="1"/>
    <col min="8705" max="8705" width="2.5703125" style="1" customWidth="1"/>
    <col min="8706" max="8706" width="7.140625" style="1" customWidth="1"/>
    <col min="8707" max="8707" width="23.5703125" style="1" customWidth="1"/>
    <col min="8708" max="8708" width="9.7109375" style="1" customWidth="1"/>
    <col min="8709" max="8709" width="0" style="1" hidden="1" customWidth="1"/>
    <col min="8710" max="8710" width="4.7109375" style="1" customWidth="1"/>
    <col min="8711" max="8711" width="14.42578125" style="1" customWidth="1"/>
    <col min="8712" max="8712" width="11.140625" style="1" customWidth="1"/>
    <col min="8713" max="8713" width="10.28515625" style="1" customWidth="1"/>
    <col min="8714" max="8714" width="13" style="1" customWidth="1"/>
    <col min="8715" max="8715" width="8.28515625" style="1" customWidth="1"/>
    <col min="8716" max="8960" width="10" style="1"/>
    <col min="8961" max="8961" width="2.5703125" style="1" customWidth="1"/>
    <col min="8962" max="8962" width="7.140625" style="1" customWidth="1"/>
    <col min="8963" max="8963" width="23.5703125" style="1" customWidth="1"/>
    <col min="8964" max="8964" width="9.7109375" style="1" customWidth="1"/>
    <col min="8965" max="8965" width="0" style="1" hidden="1" customWidth="1"/>
    <col min="8966" max="8966" width="4.7109375" style="1" customWidth="1"/>
    <col min="8967" max="8967" width="14.42578125" style="1" customWidth="1"/>
    <col min="8968" max="8968" width="11.140625" style="1" customWidth="1"/>
    <col min="8969" max="8969" width="10.28515625" style="1" customWidth="1"/>
    <col min="8970" max="8970" width="13" style="1" customWidth="1"/>
    <col min="8971" max="8971" width="8.28515625" style="1" customWidth="1"/>
    <col min="8972" max="9216" width="10" style="1"/>
    <col min="9217" max="9217" width="2.5703125" style="1" customWidth="1"/>
    <col min="9218" max="9218" width="7.140625" style="1" customWidth="1"/>
    <col min="9219" max="9219" width="23.5703125" style="1" customWidth="1"/>
    <col min="9220" max="9220" width="9.7109375" style="1" customWidth="1"/>
    <col min="9221" max="9221" width="0" style="1" hidden="1" customWidth="1"/>
    <col min="9222" max="9222" width="4.7109375" style="1" customWidth="1"/>
    <col min="9223" max="9223" width="14.42578125" style="1" customWidth="1"/>
    <col min="9224" max="9224" width="11.140625" style="1" customWidth="1"/>
    <col min="9225" max="9225" width="10.28515625" style="1" customWidth="1"/>
    <col min="9226" max="9226" width="13" style="1" customWidth="1"/>
    <col min="9227" max="9227" width="8.28515625" style="1" customWidth="1"/>
    <col min="9228" max="9472" width="10" style="1"/>
    <col min="9473" max="9473" width="2.5703125" style="1" customWidth="1"/>
    <col min="9474" max="9474" width="7.140625" style="1" customWidth="1"/>
    <col min="9475" max="9475" width="23.5703125" style="1" customWidth="1"/>
    <col min="9476" max="9476" width="9.7109375" style="1" customWidth="1"/>
    <col min="9477" max="9477" width="0" style="1" hidden="1" customWidth="1"/>
    <col min="9478" max="9478" width="4.7109375" style="1" customWidth="1"/>
    <col min="9479" max="9479" width="14.42578125" style="1" customWidth="1"/>
    <col min="9480" max="9480" width="11.140625" style="1" customWidth="1"/>
    <col min="9481" max="9481" width="10.28515625" style="1" customWidth="1"/>
    <col min="9482" max="9482" width="13" style="1" customWidth="1"/>
    <col min="9483" max="9483" width="8.28515625" style="1" customWidth="1"/>
    <col min="9484" max="9728" width="10" style="1"/>
    <col min="9729" max="9729" width="2.5703125" style="1" customWidth="1"/>
    <col min="9730" max="9730" width="7.140625" style="1" customWidth="1"/>
    <col min="9731" max="9731" width="23.5703125" style="1" customWidth="1"/>
    <col min="9732" max="9732" width="9.7109375" style="1" customWidth="1"/>
    <col min="9733" max="9733" width="0" style="1" hidden="1" customWidth="1"/>
    <col min="9734" max="9734" width="4.7109375" style="1" customWidth="1"/>
    <col min="9735" max="9735" width="14.42578125" style="1" customWidth="1"/>
    <col min="9736" max="9736" width="11.140625" style="1" customWidth="1"/>
    <col min="9737" max="9737" width="10.28515625" style="1" customWidth="1"/>
    <col min="9738" max="9738" width="13" style="1" customWidth="1"/>
    <col min="9739" max="9739" width="8.28515625" style="1" customWidth="1"/>
    <col min="9740" max="9984" width="10" style="1"/>
    <col min="9985" max="9985" width="2.5703125" style="1" customWidth="1"/>
    <col min="9986" max="9986" width="7.140625" style="1" customWidth="1"/>
    <col min="9987" max="9987" width="23.5703125" style="1" customWidth="1"/>
    <col min="9988" max="9988" width="9.7109375" style="1" customWidth="1"/>
    <col min="9989" max="9989" width="0" style="1" hidden="1" customWidth="1"/>
    <col min="9990" max="9990" width="4.7109375" style="1" customWidth="1"/>
    <col min="9991" max="9991" width="14.42578125" style="1" customWidth="1"/>
    <col min="9992" max="9992" width="11.140625" style="1" customWidth="1"/>
    <col min="9993" max="9993" width="10.28515625" style="1" customWidth="1"/>
    <col min="9994" max="9994" width="13" style="1" customWidth="1"/>
    <col min="9995" max="9995" width="8.28515625" style="1" customWidth="1"/>
    <col min="9996" max="10240" width="10" style="1"/>
    <col min="10241" max="10241" width="2.5703125" style="1" customWidth="1"/>
    <col min="10242" max="10242" width="7.140625" style="1" customWidth="1"/>
    <col min="10243" max="10243" width="23.5703125" style="1" customWidth="1"/>
    <col min="10244" max="10244" width="9.7109375" style="1" customWidth="1"/>
    <col min="10245" max="10245" width="0" style="1" hidden="1" customWidth="1"/>
    <col min="10246" max="10246" width="4.7109375" style="1" customWidth="1"/>
    <col min="10247" max="10247" width="14.42578125" style="1" customWidth="1"/>
    <col min="10248" max="10248" width="11.140625" style="1" customWidth="1"/>
    <col min="10249" max="10249" width="10.28515625" style="1" customWidth="1"/>
    <col min="10250" max="10250" width="13" style="1" customWidth="1"/>
    <col min="10251" max="10251" width="8.28515625" style="1" customWidth="1"/>
    <col min="10252" max="10496" width="10" style="1"/>
    <col min="10497" max="10497" width="2.5703125" style="1" customWidth="1"/>
    <col min="10498" max="10498" width="7.140625" style="1" customWidth="1"/>
    <col min="10499" max="10499" width="23.5703125" style="1" customWidth="1"/>
    <col min="10500" max="10500" width="9.7109375" style="1" customWidth="1"/>
    <col min="10501" max="10501" width="0" style="1" hidden="1" customWidth="1"/>
    <col min="10502" max="10502" width="4.7109375" style="1" customWidth="1"/>
    <col min="10503" max="10503" width="14.42578125" style="1" customWidth="1"/>
    <col min="10504" max="10504" width="11.140625" style="1" customWidth="1"/>
    <col min="10505" max="10505" width="10.28515625" style="1" customWidth="1"/>
    <col min="10506" max="10506" width="13" style="1" customWidth="1"/>
    <col min="10507" max="10507" width="8.28515625" style="1" customWidth="1"/>
    <col min="10508" max="10752" width="10" style="1"/>
    <col min="10753" max="10753" width="2.5703125" style="1" customWidth="1"/>
    <col min="10754" max="10754" width="7.140625" style="1" customWidth="1"/>
    <col min="10755" max="10755" width="23.5703125" style="1" customWidth="1"/>
    <col min="10756" max="10756" width="9.7109375" style="1" customWidth="1"/>
    <col min="10757" max="10757" width="0" style="1" hidden="1" customWidth="1"/>
    <col min="10758" max="10758" width="4.7109375" style="1" customWidth="1"/>
    <col min="10759" max="10759" width="14.42578125" style="1" customWidth="1"/>
    <col min="10760" max="10760" width="11.140625" style="1" customWidth="1"/>
    <col min="10761" max="10761" width="10.28515625" style="1" customWidth="1"/>
    <col min="10762" max="10762" width="13" style="1" customWidth="1"/>
    <col min="10763" max="10763" width="8.28515625" style="1" customWidth="1"/>
    <col min="10764" max="11008" width="10" style="1"/>
    <col min="11009" max="11009" width="2.5703125" style="1" customWidth="1"/>
    <col min="11010" max="11010" width="7.140625" style="1" customWidth="1"/>
    <col min="11011" max="11011" width="23.5703125" style="1" customWidth="1"/>
    <col min="11012" max="11012" width="9.7109375" style="1" customWidth="1"/>
    <col min="11013" max="11013" width="0" style="1" hidden="1" customWidth="1"/>
    <col min="11014" max="11014" width="4.7109375" style="1" customWidth="1"/>
    <col min="11015" max="11015" width="14.42578125" style="1" customWidth="1"/>
    <col min="11016" max="11016" width="11.140625" style="1" customWidth="1"/>
    <col min="11017" max="11017" width="10.28515625" style="1" customWidth="1"/>
    <col min="11018" max="11018" width="13" style="1" customWidth="1"/>
    <col min="11019" max="11019" width="8.28515625" style="1" customWidth="1"/>
    <col min="11020" max="11264" width="10" style="1"/>
    <col min="11265" max="11265" width="2.5703125" style="1" customWidth="1"/>
    <col min="11266" max="11266" width="7.140625" style="1" customWidth="1"/>
    <col min="11267" max="11267" width="23.5703125" style="1" customWidth="1"/>
    <col min="11268" max="11268" width="9.7109375" style="1" customWidth="1"/>
    <col min="11269" max="11269" width="0" style="1" hidden="1" customWidth="1"/>
    <col min="11270" max="11270" width="4.7109375" style="1" customWidth="1"/>
    <col min="11271" max="11271" width="14.42578125" style="1" customWidth="1"/>
    <col min="11272" max="11272" width="11.140625" style="1" customWidth="1"/>
    <col min="11273" max="11273" width="10.28515625" style="1" customWidth="1"/>
    <col min="11274" max="11274" width="13" style="1" customWidth="1"/>
    <col min="11275" max="11275" width="8.28515625" style="1" customWidth="1"/>
    <col min="11276" max="11520" width="10" style="1"/>
    <col min="11521" max="11521" width="2.5703125" style="1" customWidth="1"/>
    <col min="11522" max="11522" width="7.140625" style="1" customWidth="1"/>
    <col min="11523" max="11523" width="23.5703125" style="1" customWidth="1"/>
    <col min="11524" max="11524" width="9.7109375" style="1" customWidth="1"/>
    <col min="11525" max="11525" width="0" style="1" hidden="1" customWidth="1"/>
    <col min="11526" max="11526" width="4.7109375" style="1" customWidth="1"/>
    <col min="11527" max="11527" width="14.42578125" style="1" customWidth="1"/>
    <col min="11528" max="11528" width="11.140625" style="1" customWidth="1"/>
    <col min="11529" max="11529" width="10.28515625" style="1" customWidth="1"/>
    <col min="11530" max="11530" width="13" style="1" customWidth="1"/>
    <col min="11531" max="11531" width="8.28515625" style="1" customWidth="1"/>
    <col min="11532" max="11776" width="10" style="1"/>
    <col min="11777" max="11777" width="2.5703125" style="1" customWidth="1"/>
    <col min="11778" max="11778" width="7.140625" style="1" customWidth="1"/>
    <col min="11779" max="11779" width="23.5703125" style="1" customWidth="1"/>
    <col min="11780" max="11780" width="9.7109375" style="1" customWidth="1"/>
    <col min="11781" max="11781" width="0" style="1" hidden="1" customWidth="1"/>
    <col min="11782" max="11782" width="4.7109375" style="1" customWidth="1"/>
    <col min="11783" max="11783" width="14.42578125" style="1" customWidth="1"/>
    <col min="11784" max="11784" width="11.140625" style="1" customWidth="1"/>
    <col min="11785" max="11785" width="10.28515625" style="1" customWidth="1"/>
    <col min="11786" max="11786" width="13" style="1" customWidth="1"/>
    <col min="11787" max="11787" width="8.28515625" style="1" customWidth="1"/>
    <col min="11788" max="12032" width="10" style="1"/>
    <col min="12033" max="12033" width="2.5703125" style="1" customWidth="1"/>
    <col min="12034" max="12034" width="7.140625" style="1" customWidth="1"/>
    <col min="12035" max="12035" width="23.5703125" style="1" customWidth="1"/>
    <col min="12036" max="12036" width="9.7109375" style="1" customWidth="1"/>
    <col min="12037" max="12037" width="0" style="1" hidden="1" customWidth="1"/>
    <col min="12038" max="12038" width="4.7109375" style="1" customWidth="1"/>
    <col min="12039" max="12039" width="14.42578125" style="1" customWidth="1"/>
    <col min="12040" max="12040" width="11.140625" style="1" customWidth="1"/>
    <col min="12041" max="12041" width="10.28515625" style="1" customWidth="1"/>
    <col min="12042" max="12042" width="13" style="1" customWidth="1"/>
    <col min="12043" max="12043" width="8.28515625" style="1" customWidth="1"/>
    <col min="12044" max="12288" width="10" style="1"/>
    <col min="12289" max="12289" width="2.5703125" style="1" customWidth="1"/>
    <col min="12290" max="12290" width="7.140625" style="1" customWidth="1"/>
    <col min="12291" max="12291" width="23.5703125" style="1" customWidth="1"/>
    <col min="12292" max="12292" width="9.7109375" style="1" customWidth="1"/>
    <col min="12293" max="12293" width="0" style="1" hidden="1" customWidth="1"/>
    <col min="12294" max="12294" width="4.7109375" style="1" customWidth="1"/>
    <col min="12295" max="12295" width="14.42578125" style="1" customWidth="1"/>
    <col min="12296" max="12296" width="11.140625" style="1" customWidth="1"/>
    <col min="12297" max="12297" width="10.28515625" style="1" customWidth="1"/>
    <col min="12298" max="12298" width="13" style="1" customWidth="1"/>
    <col min="12299" max="12299" width="8.28515625" style="1" customWidth="1"/>
    <col min="12300" max="12544" width="10" style="1"/>
    <col min="12545" max="12545" width="2.5703125" style="1" customWidth="1"/>
    <col min="12546" max="12546" width="7.140625" style="1" customWidth="1"/>
    <col min="12547" max="12547" width="23.5703125" style="1" customWidth="1"/>
    <col min="12548" max="12548" width="9.7109375" style="1" customWidth="1"/>
    <col min="12549" max="12549" width="0" style="1" hidden="1" customWidth="1"/>
    <col min="12550" max="12550" width="4.7109375" style="1" customWidth="1"/>
    <col min="12551" max="12551" width="14.42578125" style="1" customWidth="1"/>
    <col min="12552" max="12552" width="11.140625" style="1" customWidth="1"/>
    <col min="12553" max="12553" width="10.28515625" style="1" customWidth="1"/>
    <col min="12554" max="12554" width="13" style="1" customWidth="1"/>
    <col min="12555" max="12555" width="8.28515625" style="1" customWidth="1"/>
    <col min="12556" max="12800" width="10" style="1"/>
    <col min="12801" max="12801" width="2.5703125" style="1" customWidth="1"/>
    <col min="12802" max="12802" width="7.140625" style="1" customWidth="1"/>
    <col min="12803" max="12803" width="23.5703125" style="1" customWidth="1"/>
    <col min="12804" max="12804" width="9.7109375" style="1" customWidth="1"/>
    <col min="12805" max="12805" width="0" style="1" hidden="1" customWidth="1"/>
    <col min="12806" max="12806" width="4.7109375" style="1" customWidth="1"/>
    <col min="12807" max="12807" width="14.42578125" style="1" customWidth="1"/>
    <col min="12808" max="12808" width="11.140625" style="1" customWidth="1"/>
    <col min="12809" max="12809" width="10.28515625" style="1" customWidth="1"/>
    <col min="12810" max="12810" width="13" style="1" customWidth="1"/>
    <col min="12811" max="12811" width="8.28515625" style="1" customWidth="1"/>
    <col min="12812" max="13056" width="10" style="1"/>
    <col min="13057" max="13057" width="2.5703125" style="1" customWidth="1"/>
    <col min="13058" max="13058" width="7.140625" style="1" customWidth="1"/>
    <col min="13059" max="13059" width="23.5703125" style="1" customWidth="1"/>
    <col min="13060" max="13060" width="9.7109375" style="1" customWidth="1"/>
    <col min="13061" max="13061" width="0" style="1" hidden="1" customWidth="1"/>
    <col min="13062" max="13062" width="4.7109375" style="1" customWidth="1"/>
    <col min="13063" max="13063" width="14.42578125" style="1" customWidth="1"/>
    <col min="13064" max="13064" width="11.140625" style="1" customWidth="1"/>
    <col min="13065" max="13065" width="10.28515625" style="1" customWidth="1"/>
    <col min="13066" max="13066" width="13" style="1" customWidth="1"/>
    <col min="13067" max="13067" width="8.28515625" style="1" customWidth="1"/>
    <col min="13068" max="13312" width="10" style="1"/>
    <col min="13313" max="13313" width="2.5703125" style="1" customWidth="1"/>
    <col min="13314" max="13314" width="7.140625" style="1" customWidth="1"/>
    <col min="13315" max="13315" width="23.5703125" style="1" customWidth="1"/>
    <col min="13316" max="13316" width="9.7109375" style="1" customWidth="1"/>
    <col min="13317" max="13317" width="0" style="1" hidden="1" customWidth="1"/>
    <col min="13318" max="13318" width="4.7109375" style="1" customWidth="1"/>
    <col min="13319" max="13319" width="14.42578125" style="1" customWidth="1"/>
    <col min="13320" max="13320" width="11.140625" style="1" customWidth="1"/>
    <col min="13321" max="13321" width="10.28515625" style="1" customWidth="1"/>
    <col min="13322" max="13322" width="13" style="1" customWidth="1"/>
    <col min="13323" max="13323" width="8.28515625" style="1" customWidth="1"/>
    <col min="13324" max="13568" width="10" style="1"/>
    <col min="13569" max="13569" width="2.5703125" style="1" customWidth="1"/>
    <col min="13570" max="13570" width="7.140625" style="1" customWidth="1"/>
    <col min="13571" max="13571" width="23.5703125" style="1" customWidth="1"/>
    <col min="13572" max="13572" width="9.7109375" style="1" customWidth="1"/>
    <col min="13573" max="13573" width="0" style="1" hidden="1" customWidth="1"/>
    <col min="13574" max="13574" width="4.7109375" style="1" customWidth="1"/>
    <col min="13575" max="13575" width="14.42578125" style="1" customWidth="1"/>
    <col min="13576" max="13576" width="11.140625" style="1" customWidth="1"/>
    <col min="13577" max="13577" width="10.28515625" style="1" customWidth="1"/>
    <col min="13578" max="13578" width="13" style="1" customWidth="1"/>
    <col min="13579" max="13579" width="8.28515625" style="1" customWidth="1"/>
    <col min="13580" max="13824" width="10" style="1"/>
    <col min="13825" max="13825" width="2.5703125" style="1" customWidth="1"/>
    <col min="13826" max="13826" width="7.140625" style="1" customWidth="1"/>
    <col min="13827" max="13827" width="23.5703125" style="1" customWidth="1"/>
    <col min="13828" max="13828" width="9.7109375" style="1" customWidth="1"/>
    <col min="13829" max="13829" width="0" style="1" hidden="1" customWidth="1"/>
    <col min="13830" max="13830" width="4.7109375" style="1" customWidth="1"/>
    <col min="13831" max="13831" width="14.42578125" style="1" customWidth="1"/>
    <col min="13832" max="13832" width="11.140625" style="1" customWidth="1"/>
    <col min="13833" max="13833" width="10.28515625" style="1" customWidth="1"/>
    <col min="13834" max="13834" width="13" style="1" customWidth="1"/>
    <col min="13835" max="13835" width="8.28515625" style="1" customWidth="1"/>
    <col min="13836" max="14080" width="10" style="1"/>
    <col min="14081" max="14081" width="2.5703125" style="1" customWidth="1"/>
    <col min="14082" max="14082" width="7.140625" style="1" customWidth="1"/>
    <col min="14083" max="14083" width="23.5703125" style="1" customWidth="1"/>
    <col min="14084" max="14084" width="9.7109375" style="1" customWidth="1"/>
    <col min="14085" max="14085" width="0" style="1" hidden="1" customWidth="1"/>
    <col min="14086" max="14086" width="4.7109375" style="1" customWidth="1"/>
    <col min="14087" max="14087" width="14.42578125" style="1" customWidth="1"/>
    <col min="14088" max="14088" width="11.140625" style="1" customWidth="1"/>
    <col min="14089" max="14089" width="10.28515625" style="1" customWidth="1"/>
    <col min="14090" max="14090" width="13" style="1" customWidth="1"/>
    <col min="14091" max="14091" width="8.28515625" style="1" customWidth="1"/>
    <col min="14092" max="14336" width="10" style="1"/>
    <col min="14337" max="14337" width="2.5703125" style="1" customWidth="1"/>
    <col min="14338" max="14338" width="7.140625" style="1" customWidth="1"/>
    <col min="14339" max="14339" width="23.5703125" style="1" customWidth="1"/>
    <col min="14340" max="14340" width="9.7109375" style="1" customWidth="1"/>
    <col min="14341" max="14341" width="0" style="1" hidden="1" customWidth="1"/>
    <col min="14342" max="14342" width="4.7109375" style="1" customWidth="1"/>
    <col min="14343" max="14343" width="14.42578125" style="1" customWidth="1"/>
    <col min="14344" max="14344" width="11.140625" style="1" customWidth="1"/>
    <col min="14345" max="14345" width="10.28515625" style="1" customWidth="1"/>
    <col min="14346" max="14346" width="13" style="1" customWidth="1"/>
    <col min="14347" max="14347" width="8.28515625" style="1" customWidth="1"/>
    <col min="14348" max="14592" width="10" style="1"/>
    <col min="14593" max="14593" width="2.5703125" style="1" customWidth="1"/>
    <col min="14594" max="14594" width="7.140625" style="1" customWidth="1"/>
    <col min="14595" max="14595" width="23.5703125" style="1" customWidth="1"/>
    <col min="14596" max="14596" width="9.7109375" style="1" customWidth="1"/>
    <col min="14597" max="14597" width="0" style="1" hidden="1" customWidth="1"/>
    <col min="14598" max="14598" width="4.7109375" style="1" customWidth="1"/>
    <col min="14599" max="14599" width="14.42578125" style="1" customWidth="1"/>
    <col min="14600" max="14600" width="11.140625" style="1" customWidth="1"/>
    <col min="14601" max="14601" width="10.28515625" style="1" customWidth="1"/>
    <col min="14602" max="14602" width="13" style="1" customWidth="1"/>
    <col min="14603" max="14603" width="8.28515625" style="1" customWidth="1"/>
    <col min="14604" max="14848" width="10" style="1"/>
    <col min="14849" max="14849" width="2.5703125" style="1" customWidth="1"/>
    <col min="14850" max="14850" width="7.140625" style="1" customWidth="1"/>
    <col min="14851" max="14851" width="23.5703125" style="1" customWidth="1"/>
    <col min="14852" max="14852" width="9.7109375" style="1" customWidth="1"/>
    <col min="14853" max="14853" width="0" style="1" hidden="1" customWidth="1"/>
    <col min="14854" max="14854" width="4.7109375" style="1" customWidth="1"/>
    <col min="14855" max="14855" width="14.42578125" style="1" customWidth="1"/>
    <col min="14856" max="14856" width="11.140625" style="1" customWidth="1"/>
    <col min="14857" max="14857" width="10.28515625" style="1" customWidth="1"/>
    <col min="14858" max="14858" width="13" style="1" customWidth="1"/>
    <col min="14859" max="14859" width="8.28515625" style="1" customWidth="1"/>
    <col min="14860" max="15104" width="10" style="1"/>
    <col min="15105" max="15105" width="2.5703125" style="1" customWidth="1"/>
    <col min="15106" max="15106" width="7.140625" style="1" customWidth="1"/>
    <col min="15107" max="15107" width="23.5703125" style="1" customWidth="1"/>
    <col min="15108" max="15108" width="9.7109375" style="1" customWidth="1"/>
    <col min="15109" max="15109" width="0" style="1" hidden="1" customWidth="1"/>
    <col min="15110" max="15110" width="4.7109375" style="1" customWidth="1"/>
    <col min="15111" max="15111" width="14.42578125" style="1" customWidth="1"/>
    <col min="15112" max="15112" width="11.140625" style="1" customWidth="1"/>
    <col min="15113" max="15113" width="10.28515625" style="1" customWidth="1"/>
    <col min="15114" max="15114" width="13" style="1" customWidth="1"/>
    <col min="15115" max="15115" width="8.28515625" style="1" customWidth="1"/>
    <col min="15116" max="15360" width="10" style="1"/>
    <col min="15361" max="15361" width="2.5703125" style="1" customWidth="1"/>
    <col min="15362" max="15362" width="7.140625" style="1" customWidth="1"/>
    <col min="15363" max="15363" width="23.5703125" style="1" customWidth="1"/>
    <col min="15364" max="15364" width="9.7109375" style="1" customWidth="1"/>
    <col min="15365" max="15365" width="0" style="1" hidden="1" customWidth="1"/>
    <col min="15366" max="15366" width="4.7109375" style="1" customWidth="1"/>
    <col min="15367" max="15367" width="14.42578125" style="1" customWidth="1"/>
    <col min="15368" max="15368" width="11.140625" style="1" customWidth="1"/>
    <col min="15369" max="15369" width="10.28515625" style="1" customWidth="1"/>
    <col min="15370" max="15370" width="13" style="1" customWidth="1"/>
    <col min="15371" max="15371" width="8.28515625" style="1" customWidth="1"/>
    <col min="15372" max="15616" width="10" style="1"/>
    <col min="15617" max="15617" width="2.5703125" style="1" customWidth="1"/>
    <col min="15618" max="15618" width="7.140625" style="1" customWidth="1"/>
    <col min="15619" max="15619" width="23.5703125" style="1" customWidth="1"/>
    <col min="15620" max="15620" width="9.7109375" style="1" customWidth="1"/>
    <col min="15621" max="15621" width="0" style="1" hidden="1" customWidth="1"/>
    <col min="15622" max="15622" width="4.7109375" style="1" customWidth="1"/>
    <col min="15623" max="15623" width="14.42578125" style="1" customWidth="1"/>
    <col min="15624" max="15624" width="11.140625" style="1" customWidth="1"/>
    <col min="15625" max="15625" width="10.28515625" style="1" customWidth="1"/>
    <col min="15626" max="15626" width="13" style="1" customWidth="1"/>
    <col min="15627" max="15627" width="8.28515625" style="1" customWidth="1"/>
    <col min="15628" max="15872" width="10" style="1"/>
    <col min="15873" max="15873" width="2.5703125" style="1" customWidth="1"/>
    <col min="15874" max="15874" width="7.140625" style="1" customWidth="1"/>
    <col min="15875" max="15875" width="23.5703125" style="1" customWidth="1"/>
    <col min="15876" max="15876" width="9.7109375" style="1" customWidth="1"/>
    <col min="15877" max="15877" width="0" style="1" hidden="1" customWidth="1"/>
    <col min="15878" max="15878" width="4.7109375" style="1" customWidth="1"/>
    <col min="15879" max="15879" width="14.42578125" style="1" customWidth="1"/>
    <col min="15880" max="15880" width="11.140625" style="1" customWidth="1"/>
    <col min="15881" max="15881" width="10.28515625" style="1" customWidth="1"/>
    <col min="15882" max="15882" width="13" style="1" customWidth="1"/>
    <col min="15883" max="15883" width="8.28515625" style="1" customWidth="1"/>
    <col min="15884" max="16128" width="10" style="1"/>
    <col min="16129" max="16129" width="2.5703125" style="1" customWidth="1"/>
    <col min="16130" max="16130" width="7.140625" style="1" customWidth="1"/>
    <col min="16131" max="16131" width="23.5703125" style="1" customWidth="1"/>
    <col min="16132" max="16132" width="9.7109375" style="1" customWidth="1"/>
    <col min="16133" max="16133" width="0" style="1" hidden="1" customWidth="1"/>
    <col min="16134" max="16134" width="4.7109375" style="1" customWidth="1"/>
    <col min="16135" max="16135" width="14.42578125" style="1" customWidth="1"/>
    <col min="16136" max="16136" width="11.140625" style="1" customWidth="1"/>
    <col min="16137" max="16137" width="10.28515625" style="1" customWidth="1"/>
    <col min="16138" max="16138" width="13" style="1" customWidth="1"/>
    <col min="16139" max="16139" width="8.28515625" style="1" customWidth="1"/>
    <col min="16140" max="16384" width="10" style="1"/>
  </cols>
  <sheetData>
    <row r="1" spans="1:20" ht="12" customHeight="1" x14ac:dyDescent="0.2">
      <c r="B1" s="2" t="s">
        <v>0</v>
      </c>
      <c r="D1" s="3"/>
      <c r="E1" s="3"/>
      <c r="F1" s="3"/>
      <c r="G1" s="3"/>
      <c r="H1" s="3"/>
      <c r="I1" s="3"/>
      <c r="J1" s="3" t="s">
        <v>65</v>
      </c>
      <c r="K1" s="4" t="s">
        <v>277</v>
      </c>
      <c r="S1" s="2"/>
      <c r="T1" s="2"/>
    </row>
    <row r="2" spans="1:20" ht="12" customHeight="1" x14ac:dyDescent="0.2">
      <c r="B2" s="2" t="s">
        <v>263</v>
      </c>
      <c r="D2" s="3"/>
      <c r="E2" s="3"/>
      <c r="F2" s="3"/>
      <c r="G2" s="3"/>
      <c r="H2" s="3"/>
      <c r="I2" s="3"/>
      <c r="J2" s="3"/>
      <c r="K2" s="4"/>
      <c r="T2" s="25"/>
    </row>
    <row r="3" spans="1:20" ht="12" customHeight="1" x14ac:dyDescent="0.2">
      <c r="B3" s="2" t="s">
        <v>291</v>
      </c>
      <c r="D3" s="3"/>
      <c r="E3" s="3"/>
      <c r="F3" s="3"/>
      <c r="G3" s="3"/>
      <c r="H3" s="3"/>
      <c r="I3" s="3"/>
      <c r="J3" s="3"/>
      <c r="K3" s="4"/>
      <c r="T3" s="25"/>
    </row>
    <row r="4" spans="1:20" ht="12" customHeight="1" x14ac:dyDescent="0.2">
      <c r="D4" s="3"/>
      <c r="E4" s="3"/>
      <c r="F4" s="3"/>
      <c r="G4" s="3"/>
      <c r="H4" s="3"/>
      <c r="I4" s="3"/>
      <c r="J4" s="3"/>
      <c r="K4" s="4"/>
      <c r="T4" s="25"/>
    </row>
    <row r="5" spans="1:20" ht="12" customHeight="1" x14ac:dyDescent="0.2">
      <c r="D5" s="3"/>
      <c r="E5" s="3"/>
      <c r="F5" s="3"/>
      <c r="G5" s="3"/>
      <c r="H5" s="3"/>
      <c r="I5" s="3"/>
      <c r="J5" s="3"/>
      <c r="K5" s="4"/>
      <c r="T5" s="25"/>
    </row>
    <row r="6" spans="1:20" ht="12" customHeight="1" x14ac:dyDescent="0.2">
      <c r="D6" s="3"/>
      <c r="E6" s="3"/>
      <c r="F6" s="3"/>
      <c r="G6" s="3" t="s">
        <v>1</v>
      </c>
      <c r="H6" s="3"/>
      <c r="I6" s="3"/>
      <c r="J6" s="3" t="s">
        <v>271</v>
      </c>
      <c r="K6" s="4"/>
      <c r="T6" s="25"/>
    </row>
    <row r="7" spans="1:20" ht="12" customHeight="1" x14ac:dyDescent="0.2">
      <c r="D7" s="5" t="s">
        <v>3</v>
      </c>
      <c r="E7" s="5"/>
      <c r="F7" s="5" t="s">
        <v>4</v>
      </c>
      <c r="G7" s="5" t="s">
        <v>5</v>
      </c>
      <c r="H7" s="5" t="s">
        <v>6</v>
      </c>
      <c r="I7" s="5" t="s">
        <v>7</v>
      </c>
      <c r="J7" s="5" t="s">
        <v>8</v>
      </c>
      <c r="K7" s="6" t="s">
        <v>9</v>
      </c>
      <c r="T7" s="25"/>
    </row>
    <row r="8" spans="1:20" ht="12" customHeight="1" x14ac:dyDescent="0.2">
      <c r="A8" s="7"/>
      <c r="B8" s="8" t="s">
        <v>10</v>
      </c>
      <c r="C8" s="7"/>
      <c r="D8" s="9"/>
      <c r="E8" s="9"/>
      <c r="F8" s="9"/>
      <c r="G8" s="9"/>
      <c r="H8" s="9"/>
      <c r="I8" s="9"/>
      <c r="J8" s="10"/>
      <c r="K8" s="11"/>
      <c r="T8" s="25"/>
    </row>
    <row r="9" spans="1:20" ht="12" customHeight="1" x14ac:dyDescent="0.2">
      <c r="A9" s="7"/>
      <c r="B9" s="15" t="s">
        <v>57</v>
      </c>
      <c r="C9" s="7"/>
      <c r="D9" s="9" t="s">
        <v>56</v>
      </c>
      <c r="E9" s="9" t="str">
        <f t="shared" ref="E9:E34" si="0">D9&amp;H9</f>
        <v>404IPCA</v>
      </c>
      <c r="F9" s="9" t="s">
        <v>13</v>
      </c>
      <c r="G9" s="10">
        <f>SUMIF('Page 6.5.6 - 6.5.7'!$H$90:$H$134,'Page 6.5.1'!E9,'Page 6.5.6 - 6.5.7'!$K$90:$K$134)</f>
        <v>2239.2901600218306</v>
      </c>
      <c r="H9" s="16" t="s">
        <v>27</v>
      </c>
      <c r="I9" s="12" t="s">
        <v>269</v>
      </c>
      <c r="J9" s="23">
        <f>IF(I9="Situs",IF(H9="WA",G9,0),I9*G9)</f>
        <v>0</v>
      </c>
      <c r="K9" s="11"/>
      <c r="L9" s="13"/>
      <c r="M9" s="14"/>
      <c r="T9" s="25"/>
    </row>
    <row r="10" spans="1:20" ht="12" customHeight="1" x14ac:dyDescent="0.2">
      <c r="A10" s="7"/>
      <c r="B10" s="15" t="s">
        <v>57</v>
      </c>
      <c r="C10" s="7"/>
      <c r="D10" s="9" t="s">
        <v>56</v>
      </c>
      <c r="E10" s="9" t="str">
        <f t="shared" si="0"/>
        <v>404IPCN</v>
      </c>
      <c r="F10" s="9" t="s">
        <v>13</v>
      </c>
      <c r="G10" s="10">
        <f>SUMIF('Page 6.5.6 - 6.5.7'!$H$90:$H$134,'Page 6.5.1'!E10,'Page 6.5.6 - 6.5.7'!$K$90:$K$134)</f>
        <v>-12401.562864262611</v>
      </c>
      <c r="H10" s="39" t="s">
        <v>40</v>
      </c>
      <c r="I10" s="12">
        <v>6.9360885492844845E-2</v>
      </c>
      <c r="J10" s="23">
        <f t="shared" ref="J10:J34" si="1">IF(I10="Situs",IF(H10="WA",G10,0),I10*G10)</f>
        <v>-860.18338176043585</v>
      </c>
      <c r="K10" s="11"/>
      <c r="L10" s="17"/>
      <c r="M10" s="14"/>
      <c r="T10" s="25"/>
    </row>
    <row r="11" spans="1:20" ht="12" customHeight="1" x14ac:dyDescent="0.2">
      <c r="A11" s="7"/>
      <c r="B11" s="15" t="s">
        <v>57</v>
      </c>
      <c r="C11" s="7"/>
      <c r="D11" s="9" t="s">
        <v>56</v>
      </c>
      <c r="E11" s="9" t="str">
        <f t="shared" si="0"/>
        <v>404IPJBG</v>
      </c>
      <c r="F11" s="9" t="s">
        <v>13</v>
      </c>
      <c r="G11" s="10">
        <f>SUMIF('Page 6.5.6 - 6.5.7'!$H$90:$H$134,'Page 6.5.1'!E11,'Page 6.5.6 - 6.5.7'!$K$90:$K$134)</f>
        <v>0</v>
      </c>
      <c r="H11" s="39" t="s">
        <v>18</v>
      </c>
      <c r="I11" s="12">
        <v>0.21577192756641544</v>
      </c>
      <c r="J11" s="23">
        <f t="shared" si="1"/>
        <v>0</v>
      </c>
      <c r="K11" s="11"/>
      <c r="L11" s="17"/>
      <c r="M11" s="18"/>
      <c r="T11" s="25"/>
    </row>
    <row r="12" spans="1:20" ht="12" customHeight="1" x14ac:dyDescent="0.2">
      <c r="A12" s="7"/>
      <c r="B12" s="15" t="s">
        <v>57</v>
      </c>
      <c r="C12" s="7"/>
      <c r="D12" s="9" t="s">
        <v>56</v>
      </c>
      <c r="E12" s="9" t="str">
        <f t="shared" si="0"/>
        <v>404IPID</v>
      </c>
      <c r="F12" s="9" t="s">
        <v>13</v>
      </c>
      <c r="G12" s="10">
        <f>SUMIF('Page 6.5.6 - 6.5.7'!$H$90:$H$134,'Page 6.5.1'!E12,'Page 6.5.6 - 6.5.7'!$K$90:$K$134)</f>
        <v>-2.7278306489643001</v>
      </c>
      <c r="H12" s="39" t="s">
        <v>28</v>
      </c>
      <c r="I12" s="12" t="s">
        <v>269</v>
      </c>
      <c r="J12" s="23">
        <f t="shared" si="1"/>
        <v>0</v>
      </c>
      <c r="K12" s="11"/>
      <c r="L12" s="17"/>
      <c r="M12" s="18"/>
      <c r="T12" s="25"/>
    </row>
    <row r="13" spans="1:20" ht="12" customHeight="1" x14ac:dyDescent="0.2">
      <c r="A13" s="7"/>
      <c r="B13" s="15" t="s">
        <v>57</v>
      </c>
      <c r="C13" s="7"/>
      <c r="D13" s="9" t="s">
        <v>56</v>
      </c>
      <c r="E13" s="9" t="str">
        <f t="shared" si="0"/>
        <v>404IPOR</v>
      </c>
      <c r="F13" s="9" t="s">
        <v>13</v>
      </c>
      <c r="G13" s="10">
        <f>SUMIF('Page 6.5.6 - 6.5.7'!$H$90:$H$134,'Page 6.5.1'!E13,'Page 6.5.6 - 6.5.7'!$K$90:$K$134)</f>
        <v>776.04801248813601</v>
      </c>
      <c r="H13" s="39" t="s">
        <v>29</v>
      </c>
      <c r="I13" s="12" t="s">
        <v>269</v>
      </c>
      <c r="J13" s="23">
        <f t="shared" si="1"/>
        <v>0</v>
      </c>
      <c r="K13" s="11"/>
      <c r="L13" s="17"/>
      <c r="M13" s="18"/>
      <c r="T13" s="25"/>
    </row>
    <row r="14" spans="1:20" ht="12" customHeight="1" x14ac:dyDescent="0.2">
      <c r="A14" s="7"/>
      <c r="B14" s="15" t="s">
        <v>57</v>
      </c>
      <c r="C14" s="7"/>
      <c r="D14" s="9" t="s">
        <v>56</v>
      </c>
      <c r="E14" s="9" t="str">
        <f t="shared" si="0"/>
        <v>404IPCAEE</v>
      </c>
      <c r="F14" s="9" t="s">
        <v>13</v>
      </c>
      <c r="G14" s="10">
        <f>SUMIF('Page 6.5.6 - 6.5.7'!$H$90:$H$134,'Page 6.5.1'!E14,'Page 6.5.6 - 6.5.7'!$K$90:$K$134)</f>
        <v>0</v>
      </c>
      <c r="H14" s="39" t="s">
        <v>41</v>
      </c>
      <c r="I14" s="12">
        <v>0</v>
      </c>
      <c r="J14" s="23">
        <f t="shared" si="1"/>
        <v>0</v>
      </c>
      <c r="K14" s="11"/>
      <c r="L14" s="17"/>
      <c r="M14" s="14"/>
      <c r="T14" s="25"/>
    </row>
    <row r="15" spans="1:20" ht="12" customHeight="1" x14ac:dyDescent="0.2">
      <c r="A15" s="7"/>
      <c r="B15" s="15" t="s">
        <v>57</v>
      </c>
      <c r="C15" s="7"/>
      <c r="D15" s="9" t="s">
        <v>56</v>
      </c>
      <c r="E15" s="9" t="str">
        <f t="shared" si="0"/>
        <v>404IPSG</v>
      </c>
      <c r="F15" s="9" t="s">
        <v>13</v>
      </c>
      <c r="G15" s="10">
        <f>SUMIF('Page 6.5.6 - 6.5.7'!$H$90:$H$134,'Page 6.5.1'!E15,'Page 6.5.6 - 6.5.7'!$K$90:$K$134)</f>
        <v>0</v>
      </c>
      <c r="H15" s="39" t="s">
        <v>16</v>
      </c>
      <c r="I15" s="12">
        <v>7.8111041399714837E-2</v>
      </c>
      <c r="J15" s="23">
        <f t="shared" si="1"/>
        <v>0</v>
      </c>
      <c r="K15" s="11"/>
      <c r="L15" s="17"/>
      <c r="M15" s="14"/>
      <c r="T15" s="25"/>
    </row>
    <row r="16" spans="1:20" ht="12" customHeight="1" x14ac:dyDescent="0.2">
      <c r="A16" s="7"/>
      <c r="B16" s="15" t="s">
        <v>57</v>
      </c>
      <c r="C16" s="7"/>
      <c r="D16" s="9" t="s">
        <v>56</v>
      </c>
      <c r="E16" s="9" t="str">
        <f t="shared" si="0"/>
        <v>404IPCAGE</v>
      </c>
      <c r="F16" s="9" t="s">
        <v>13</v>
      </c>
      <c r="G16" s="10">
        <f>SUMIF('Page 6.5.6 - 6.5.7'!$H$90:$H$134,'Page 6.5.1'!E16,'Page 6.5.6 - 6.5.7'!$K$90:$K$134)</f>
        <v>-27148.916488382965</v>
      </c>
      <c r="H16" s="39" t="s">
        <v>14</v>
      </c>
      <c r="I16" s="12">
        <v>0</v>
      </c>
      <c r="J16" s="23">
        <f t="shared" si="1"/>
        <v>0</v>
      </c>
      <c r="K16" s="9"/>
      <c r="L16" s="17"/>
      <c r="M16" s="14"/>
      <c r="T16" s="25"/>
    </row>
    <row r="17" spans="1:20" ht="12" customHeight="1" x14ac:dyDescent="0.2">
      <c r="A17" s="7"/>
      <c r="B17" s="15" t="s">
        <v>57</v>
      </c>
      <c r="D17" s="9" t="s">
        <v>56</v>
      </c>
      <c r="E17" s="9" t="str">
        <f t="shared" si="0"/>
        <v>404IPCAGW</v>
      </c>
      <c r="F17" s="9" t="s">
        <v>13</v>
      </c>
      <c r="G17" s="10">
        <f>SUMIF('Page 6.5.6 - 6.5.7'!$H$90:$H$134,'Page 6.5.1'!E17,'Page 6.5.6 - 6.5.7'!$K$90:$K$134)</f>
        <v>-47675.101826327853</v>
      </c>
      <c r="H17" s="3" t="s">
        <v>15</v>
      </c>
      <c r="I17" s="12">
        <v>0.21577192756641544</v>
      </c>
      <c r="J17" s="23">
        <f t="shared" si="1"/>
        <v>-10286.948617991895</v>
      </c>
      <c r="K17" s="9"/>
      <c r="L17" s="17"/>
      <c r="M17" s="14"/>
      <c r="T17" s="25"/>
    </row>
    <row r="18" spans="1:20" ht="12" customHeight="1" x14ac:dyDescent="0.2">
      <c r="A18" s="7"/>
      <c r="B18" s="15" t="s">
        <v>57</v>
      </c>
      <c r="C18" s="7"/>
      <c r="D18" s="9" t="s">
        <v>56</v>
      </c>
      <c r="E18" s="9" t="str">
        <f t="shared" si="0"/>
        <v>404IPSO</v>
      </c>
      <c r="F18" s="9" t="s">
        <v>13</v>
      </c>
      <c r="G18" s="10">
        <f>SUMIF('Page 6.5.6 - 6.5.7'!$H$90:$H$134,'Page 6.5.1'!E18,'Page 6.5.6 - 6.5.7'!$K$90:$K$134)</f>
        <v>581154.04731576517</v>
      </c>
      <c r="H18" s="39" t="s">
        <v>38</v>
      </c>
      <c r="I18" s="12">
        <v>6.7017620954721469E-2</v>
      </c>
      <c r="J18" s="23">
        <f t="shared" si="1"/>
        <v>38947.561659310217</v>
      </c>
      <c r="K18" s="20"/>
      <c r="L18" s="17"/>
      <c r="M18" s="14"/>
      <c r="T18" s="25"/>
    </row>
    <row r="19" spans="1:20" ht="12" customHeight="1" x14ac:dyDescent="0.2">
      <c r="A19" s="7"/>
      <c r="B19" s="15" t="s">
        <v>57</v>
      </c>
      <c r="C19" s="7"/>
      <c r="D19" s="9" t="s">
        <v>56</v>
      </c>
      <c r="E19" s="9" t="str">
        <f t="shared" si="0"/>
        <v>404IPUT</v>
      </c>
      <c r="F19" s="9" t="s">
        <v>13</v>
      </c>
      <c r="G19" s="10">
        <f>SUMIF('Page 6.5.6 - 6.5.7'!$H$90:$H$134,'Page 6.5.1'!E19,'Page 6.5.6 - 6.5.7'!$K$90:$K$134)</f>
        <v>-1082.6071380986832</v>
      </c>
      <c r="H19" s="39" t="s">
        <v>30</v>
      </c>
      <c r="I19" s="12" t="s">
        <v>269</v>
      </c>
      <c r="J19" s="23">
        <f t="shared" si="1"/>
        <v>0</v>
      </c>
      <c r="K19" s="20"/>
      <c r="L19" s="17"/>
      <c r="M19" s="14"/>
      <c r="T19" s="25"/>
    </row>
    <row r="20" spans="1:20" ht="12" customHeight="1" x14ac:dyDescent="0.2">
      <c r="A20" s="7"/>
      <c r="B20" s="15" t="s">
        <v>57</v>
      </c>
      <c r="C20" s="7"/>
      <c r="D20" s="9" t="s">
        <v>56</v>
      </c>
      <c r="E20" s="9" t="str">
        <f t="shared" si="0"/>
        <v>404IPWA</v>
      </c>
      <c r="F20" s="9" t="s">
        <v>13</v>
      </c>
      <c r="G20" s="10">
        <f>SUMIF('Page 6.5.6 - 6.5.7'!$H$90:$H$134,'Page 6.5.1'!E20,'Page 6.5.6 - 6.5.7'!$K$90:$K$134)</f>
        <v>0</v>
      </c>
      <c r="H20" s="39" t="s">
        <v>31</v>
      </c>
      <c r="I20" s="12" t="s">
        <v>269</v>
      </c>
      <c r="J20" s="23">
        <f t="shared" si="1"/>
        <v>0</v>
      </c>
      <c r="K20" s="20"/>
      <c r="L20" s="17"/>
      <c r="M20" s="14"/>
      <c r="T20" s="25"/>
    </row>
    <row r="21" spans="1:20" ht="12" customHeight="1" x14ac:dyDescent="0.2">
      <c r="A21" s="7"/>
      <c r="B21" s="15" t="s">
        <v>57</v>
      </c>
      <c r="C21" s="7"/>
      <c r="D21" s="9" t="s">
        <v>56</v>
      </c>
      <c r="E21" s="9" t="str">
        <f t="shared" si="0"/>
        <v>404IPWY-ALL</v>
      </c>
      <c r="F21" s="9" t="s">
        <v>13</v>
      </c>
      <c r="G21" s="10">
        <f>'Page 6.5.6 - 6.5.7'!K112</f>
        <v>-1579.1902312892344</v>
      </c>
      <c r="H21" s="39" t="s">
        <v>268</v>
      </c>
      <c r="I21" s="12" t="s">
        <v>269</v>
      </c>
      <c r="J21" s="23">
        <f t="shared" si="1"/>
        <v>0</v>
      </c>
      <c r="K21" s="20"/>
      <c r="L21" s="7"/>
      <c r="T21" s="25"/>
    </row>
    <row r="22" spans="1:20" ht="12" customHeight="1" x14ac:dyDescent="0.2">
      <c r="A22" s="7"/>
      <c r="B22" s="15" t="s">
        <v>57</v>
      </c>
      <c r="C22" s="7"/>
      <c r="D22" s="9" t="s">
        <v>56</v>
      </c>
      <c r="E22" s="9" t="str">
        <f t="shared" si="0"/>
        <v>404IPWY-ALL</v>
      </c>
      <c r="F22" s="9" t="s">
        <v>13</v>
      </c>
      <c r="G22" s="10">
        <f>SUMIF('Page 6.5.6 - 6.5.7'!$H$90:$H$134,'Page 6.5.1'!E22,'Page 6.5.6 - 6.5.7'!$K$90:$K$134)</f>
        <v>0</v>
      </c>
      <c r="H22" s="39" t="s">
        <v>268</v>
      </c>
      <c r="I22" s="12" t="s">
        <v>269</v>
      </c>
      <c r="J22" s="23">
        <f t="shared" si="1"/>
        <v>0</v>
      </c>
      <c r="K22" s="20"/>
      <c r="L22" s="7"/>
      <c r="T22" s="25"/>
    </row>
    <row r="23" spans="1:20" ht="12" customHeight="1" x14ac:dyDescent="0.2">
      <c r="A23" s="7"/>
      <c r="B23" s="15" t="s">
        <v>58</v>
      </c>
      <c r="C23" s="7"/>
      <c r="D23" s="9" t="s">
        <v>59</v>
      </c>
      <c r="E23" s="9" t="str">
        <f t="shared" si="0"/>
        <v>404HPCAGE</v>
      </c>
      <c r="F23" s="9" t="s">
        <v>13</v>
      </c>
      <c r="G23" s="10">
        <f>SUMIF('Page 6.5.6 - 6.5.7'!$H$90:$H$134,'Page 6.5.1'!E23,'Page 6.5.6 - 6.5.7'!$K$90:$K$134)</f>
        <v>0</v>
      </c>
      <c r="H23" s="9" t="s">
        <v>14</v>
      </c>
      <c r="I23" s="12">
        <v>0</v>
      </c>
      <c r="J23" s="23">
        <f t="shared" si="1"/>
        <v>0</v>
      </c>
      <c r="K23" s="20"/>
      <c r="L23" s="7"/>
      <c r="T23" s="25"/>
    </row>
    <row r="24" spans="1:20" ht="12" customHeight="1" x14ac:dyDescent="0.2">
      <c r="A24" s="7"/>
      <c r="B24" s="15" t="s">
        <v>58</v>
      </c>
      <c r="C24" s="7"/>
      <c r="D24" s="9" t="s">
        <v>59</v>
      </c>
      <c r="E24" s="9" t="str">
        <f t="shared" si="0"/>
        <v>404HPCAGW</v>
      </c>
      <c r="F24" s="9" t="s">
        <v>13</v>
      </c>
      <c r="G24" s="10">
        <f>SUMIF('Page 6.5.6 - 6.5.7'!$H$90:$H$134,'Page 6.5.1'!E24,'Page 6.5.6 - 6.5.7'!$K$90:$K$134)</f>
        <v>0</v>
      </c>
      <c r="H24" s="9" t="s">
        <v>15</v>
      </c>
      <c r="I24" s="12">
        <v>0.21577192756641544</v>
      </c>
      <c r="J24" s="23">
        <f t="shared" si="1"/>
        <v>0</v>
      </c>
      <c r="T24" s="25"/>
    </row>
    <row r="25" spans="1:20" s="41" customFormat="1" ht="12" customHeight="1" x14ac:dyDescent="0.2">
      <c r="A25" s="40"/>
      <c r="B25" s="15" t="s">
        <v>60</v>
      </c>
      <c r="C25" s="7"/>
      <c r="D25" s="9" t="s">
        <v>61</v>
      </c>
      <c r="E25" s="9" t="str">
        <f t="shared" si="0"/>
        <v>404OPCAGE</v>
      </c>
      <c r="F25" s="9" t="s">
        <v>13</v>
      </c>
      <c r="G25" s="10">
        <f>SUMIF('Page 6.5.6 - 6.5.7'!$H$90:$H$134,'Page 6.5.1'!E25,'Page 6.5.6 - 6.5.7'!$K$90:$K$134)</f>
        <v>0</v>
      </c>
      <c r="H25" s="3" t="s">
        <v>14</v>
      </c>
      <c r="I25" s="12">
        <v>0</v>
      </c>
      <c r="J25" s="23">
        <f t="shared" si="1"/>
        <v>0</v>
      </c>
      <c r="M25" s="42"/>
      <c r="T25" s="43"/>
    </row>
    <row r="26" spans="1:20" ht="12" customHeight="1" x14ac:dyDescent="0.2">
      <c r="A26" s="7"/>
      <c r="B26" s="15" t="s">
        <v>62</v>
      </c>
      <c r="C26" s="7"/>
      <c r="D26" s="9" t="s">
        <v>63</v>
      </c>
      <c r="E26" s="9" t="str">
        <f t="shared" si="0"/>
        <v>404GPCA</v>
      </c>
      <c r="F26" s="9" t="s">
        <v>13</v>
      </c>
      <c r="G26" s="10">
        <f>SUMIF('Page 6.5.6 - 6.5.7'!$H$90:$H$134,'Page 6.5.1'!E26,'Page 6.5.6 - 6.5.7'!$K$90:$K$134)</f>
        <v>0</v>
      </c>
      <c r="H26" s="3" t="s">
        <v>27</v>
      </c>
      <c r="I26" s="12" t="s">
        <v>269</v>
      </c>
      <c r="J26" s="23">
        <f t="shared" si="1"/>
        <v>0</v>
      </c>
      <c r="M26" s="27"/>
      <c r="T26" s="25"/>
    </row>
    <row r="27" spans="1:20" ht="12" customHeight="1" x14ac:dyDescent="0.2">
      <c r="A27" s="7"/>
      <c r="B27" s="15" t="s">
        <v>62</v>
      </c>
      <c r="C27" s="7"/>
      <c r="D27" s="9" t="s">
        <v>63</v>
      </c>
      <c r="E27" s="9" t="str">
        <f t="shared" si="0"/>
        <v>404GPCN</v>
      </c>
      <c r="F27" s="9" t="s">
        <v>13</v>
      </c>
      <c r="G27" s="10">
        <f>SUMIF('Page 6.5.6 - 6.5.7'!$H$90:$H$134,'Page 6.5.1'!E27,'Page 6.5.6 - 6.5.7'!$K$90:$K$134)</f>
        <v>0</v>
      </c>
      <c r="H27" s="3" t="s">
        <v>40</v>
      </c>
      <c r="I27" s="12">
        <v>6.9360885492844845E-2</v>
      </c>
      <c r="J27" s="23">
        <f t="shared" si="1"/>
        <v>0</v>
      </c>
      <c r="K27" s="26"/>
      <c r="M27" s="27"/>
      <c r="T27" s="25"/>
    </row>
    <row r="28" spans="1:20" ht="12" customHeight="1" x14ac:dyDescent="0.2">
      <c r="A28" s="7"/>
      <c r="B28" s="15" t="s">
        <v>62</v>
      </c>
      <c r="C28" s="7"/>
      <c r="D28" s="9" t="s">
        <v>63</v>
      </c>
      <c r="E28" s="9" t="str">
        <f t="shared" si="0"/>
        <v>404GPOR</v>
      </c>
      <c r="F28" s="9" t="s">
        <v>13</v>
      </c>
      <c r="G28" s="10">
        <f>SUMIF('Page 6.5.6 - 6.5.7'!$H$90:$H$134,'Page 6.5.1'!E28,'Page 6.5.6 - 6.5.7'!$K$90:$K$134)</f>
        <v>0</v>
      </c>
      <c r="H28" s="3" t="s">
        <v>29</v>
      </c>
      <c r="I28" s="12" t="s">
        <v>269</v>
      </c>
      <c r="J28" s="23">
        <f t="shared" si="1"/>
        <v>0</v>
      </c>
      <c r="K28" s="26"/>
      <c r="M28" s="27"/>
      <c r="T28" s="25"/>
    </row>
    <row r="29" spans="1:20" ht="12" customHeight="1" x14ac:dyDescent="0.2">
      <c r="A29" s="7"/>
      <c r="B29" s="15" t="s">
        <v>62</v>
      </c>
      <c r="C29" s="7"/>
      <c r="D29" s="9" t="s">
        <v>63</v>
      </c>
      <c r="E29" s="9" t="str">
        <f t="shared" si="0"/>
        <v>404GPID</v>
      </c>
      <c r="F29" s="9" t="s">
        <v>13</v>
      </c>
      <c r="G29" s="10">
        <f>SUMIF('Page 6.5.6 - 6.5.7'!$H$90:$H$134,'Page 6.5.1'!E29,'Page 6.5.6 - 6.5.7'!$K$90:$K$134)</f>
        <v>0</v>
      </c>
      <c r="H29" s="3" t="s">
        <v>28</v>
      </c>
      <c r="I29" s="12" t="s">
        <v>269</v>
      </c>
      <c r="J29" s="23">
        <f t="shared" si="1"/>
        <v>0</v>
      </c>
      <c r="K29" s="9"/>
      <c r="M29" s="27"/>
      <c r="T29" s="25"/>
    </row>
    <row r="30" spans="1:20" ht="12" customHeight="1" x14ac:dyDescent="0.2">
      <c r="A30" s="7"/>
      <c r="B30" s="15" t="s">
        <v>62</v>
      </c>
      <c r="C30" s="7"/>
      <c r="D30" s="9" t="s">
        <v>63</v>
      </c>
      <c r="E30" s="9" t="str">
        <f t="shared" si="0"/>
        <v>404GPSO</v>
      </c>
      <c r="F30" s="9" t="s">
        <v>13</v>
      </c>
      <c r="G30" s="10">
        <f>SUMIF('Page 6.5.6 - 6.5.7'!$H$90:$H$134,'Page 6.5.1'!E30,'Page 6.5.6 - 6.5.7'!$K$90:$K$134)</f>
        <v>0</v>
      </c>
      <c r="H30" s="3" t="s">
        <v>38</v>
      </c>
      <c r="I30" s="12">
        <v>6.7017620954721469E-2</v>
      </c>
      <c r="J30" s="23">
        <f t="shared" si="1"/>
        <v>0</v>
      </c>
      <c r="K30" s="9"/>
      <c r="M30" s="27"/>
      <c r="T30" s="25"/>
    </row>
    <row r="31" spans="1:20" ht="12" customHeight="1" x14ac:dyDescent="0.2">
      <c r="A31" s="7"/>
      <c r="B31" s="15" t="s">
        <v>62</v>
      </c>
      <c r="C31" s="7"/>
      <c r="D31" s="9" t="s">
        <v>63</v>
      </c>
      <c r="E31" s="9" t="str">
        <f t="shared" si="0"/>
        <v>404GPUT</v>
      </c>
      <c r="F31" s="9" t="s">
        <v>13</v>
      </c>
      <c r="G31" s="10">
        <f>SUMIF('Page 6.5.6 - 6.5.7'!$H$90:$H$134,'Page 6.5.1'!E31,'Page 6.5.6 - 6.5.7'!$K$90:$K$134)</f>
        <v>0</v>
      </c>
      <c r="H31" s="3" t="s">
        <v>30</v>
      </c>
      <c r="I31" s="12" t="s">
        <v>269</v>
      </c>
      <c r="J31" s="23">
        <f t="shared" si="1"/>
        <v>0</v>
      </c>
      <c r="K31" s="20"/>
      <c r="M31" s="27"/>
      <c r="T31" s="25"/>
    </row>
    <row r="32" spans="1:20" ht="12" customHeight="1" x14ac:dyDescent="0.2">
      <c r="A32" s="7"/>
      <c r="B32" s="15" t="s">
        <v>62</v>
      </c>
      <c r="C32" s="7"/>
      <c r="D32" s="9" t="s">
        <v>63</v>
      </c>
      <c r="E32" s="9" t="str">
        <f t="shared" si="0"/>
        <v>404GPWA</v>
      </c>
      <c r="F32" s="9" t="s">
        <v>13</v>
      </c>
      <c r="G32" s="10">
        <f>SUMIF('Page 6.5.6 - 6.5.7'!$H$90:$H$134,'Page 6.5.1'!E32,'Page 6.5.6 - 6.5.7'!$K$90:$K$134)</f>
        <v>0</v>
      </c>
      <c r="H32" s="3" t="s">
        <v>31</v>
      </c>
      <c r="I32" s="12" t="s">
        <v>269</v>
      </c>
      <c r="J32" s="23">
        <f t="shared" si="1"/>
        <v>0</v>
      </c>
      <c r="K32" s="20"/>
      <c r="T32" s="25"/>
    </row>
    <row r="33" spans="1:20" ht="12" customHeight="1" x14ac:dyDescent="0.2">
      <c r="A33" s="7"/>
      <c r="B33" s="15" t="s">
        <v>62</v>
      </c>
      <c r="C33" s="7"/>
      <c r="D33" s="9" t="s">
        <v>63</v>
      </c>
      <c r="E33" s="9" t="str">
        <f t="shared" si="0"/>
        <v>404GPWY-ALL</v>
      </c>
      <c r="F33" s="9" t="s">
        <v>13</v>
      </c>
      <c r="G33" s="10">
        <f>SUMIF('Page 6.5.6 - 6.5.7'!$H$90:$H$134,'Page 6.5.1'!E33,'Page 6.5.6 - 6.5.7'!$K$90:$K$134)</f>
        <v>0</v>
      </c>
      <c r="H33" s="39" t="s">
        <v>268</v>
      </c>
      <c r="I33" s="12" t="s">
        <v>269</v>
      </c>
      <c r="J33" s="23">
        <f t="shared" si="1"/>
        <v>0</v>
      </c>
      <c r="K33" s="20"/>
      <c r="T33" s="25"/>
    </row>
    <row r="34" spans="1:20" ht="12" customHeight="1" x14ac:dyDescent="0.2">
      <c r="A34" s="7"/>
      <c r="B34" s="15" t="s">
        <v>62</v>
      </c>
      <c r="C34" s="7"/>
      <c r="D34" s="9" t="s">
        <v>63</v>
      </c>
      <c r="E34" s="9" t="str">
        <f t="shared" si="0"/>
        <v>404GPWY-ALL</v>
      </c>
      <c r="F34" s="9" t="s">
        <v>13</v>
      </c>
      <c r="G34" s="10">
        <f>SUMIF('Page 6.5.6 - 6.5.7'!$H$90:$H$134,'Page 6.5.1'!E34,'Page 6.5.6 - 6.5.7'!$K$90:$K$134)</f>
        <v>0</v>
      </c>
      <c r="H34" s="39" t="s">
        <v>268</v>
      </c>
      <c r="I34" s="12" t="s">
        <v>269</v>
      </c>
      <c r="J34" s="23">
        <f t="shared" si="1"/>
        <v>0</v>
      </c>
      <c r="K34" s="20"/>
      <c r="T34" s="25"/>
    </row>
    <row r="35" spans="1:20" ht="12" customHeight="1" x14ac:dyDescent="0.2">
      <c r="B35" s="15"/>
      <c r="C35" s="7"/>
      <c r="D35" s="9"/>
      <c r="E35" s="9"/>
      <c r="F35" s="9"/>
      <c r="G35" s="44">
        <f>SUM(G9:G34)</f>
        <v>494279.27910926484</v>
      </c>
      <c r="H35" s="9"/>
      <c r="J35" s="44">
        <f>SUM(J9:J34)</f>
        <v>27800.429659557885</v>
      </c>
      <c r="K35" s="3" t="s">
        <v>64</v>
      </c>
      <c r="T35" s="25"/>
    </row>
    <row r="36" spans="1:20" ht="12" customHeight="1" x14ac:dyDescent="0.2">
      <c r="B36" s="15"/>
      <c r="C36" s="7"/>
      <c r="D36" s="9"/>
      <c r="E36" s="9"/>
      <c r="F36" s="9"/>
      <c r="G36" s="10"/>
      <c r="H36" s="9"/>
      <c r="T36" s="25"/>
    </row>
    <row r="37" spans="1:20" ht="12" customHeight="1" x14ac:dyDescent="0.2">
      <c r="B37" s="15"/>
      <c r="C37" s="7"/>
      <c r="D37" s="9"/>
      <c r="E37" s="9"/>
      <c r="F37" s="9"/>
      <c r="G37" s="10"/>
      <c r="H37" s="9"/>
      <c r="T37" s="25"/>
    </row>
    <row r="38" spans="1:20" ht="12" customHeight="1" x14ac:dyDescent="0.2">
      <c r="B38" s="15"/>
      <c r="C38" s="7"/>
      <c r="D38" s="9"/>
      <c r="E38" s="9"/>
      <c r="F38" s="9"/>
      <c r="G38" s="10"/>
      <c r="H38" s="9"/>
      <c r="T38" s="25"/>
    </row>
    <row r="39" spans="1:20" ht="12" customHeight="1" x14ac:dyDescent="0.2">
      <c r="B39" s="15"/>
      <c r="C39" s="7"/>
      <c r="D39" s="9"/>
      <c r="E39" s="9"/>
      <c r="F39" s="9"/>
      <c r="G39" s="10"/>
      <c r="H39" s="9"/>
      <c r="T39" s="25"/>
    </row>
    <row r="40" spans="1:20" ht="12" customHeight="1" x14ac:dyDescent="0.2">
      <c r="B40" s="15"/>
      <c r="C40" s="7"/>
      <c r="D40" s="9"/>
      <c r="E40" s="9"/>
      <c r="F40" s="9"/>
      <c r="G40" s="10"/>
      <c r="H40" s="9"/>
      <c r="T40" s="25"/>
    </row>
    <row r="41" spans="1:20" ht="12" customHeight="1" x14ac:dyDescent="0.2">
      <c r="B41" s="15"/>
      <c r="C41" s="7"/>
      <c r="D41" s="9"/>
      <c r="E41" s="9"/>
      <c r="F41" s="9"/>
      <c r="G41" s="10"/>
      <c r="H41" s="9"/>
      <c r="T41" s="25"/>
    </row>
    <row r="42" spans="1:20" ht="12" customHeight="1" x14ac:dyDescent="0.2">
      <c r="B42" s="15"/>
      <c r="C42" s="7"/>
      <c r="D42" s="9"/>
      <c r="E42" s="9"/>
      <c r="F42" s="9"/>
      <c r="G42" s="10"/>
      <c r="H42" s="9"/>
      <c r="T42" s="25"/>
    </row>
    <row r="43" spans="1:20" ht="12" customHeight="1" x14ac:dyDescent="0.2">
      <c r="B43" s="15"/>
      <c r="C43" s="7"/>
      <c r="D43" s="9"/>
      <c r="E43" s="9"/>
      <c r="F43" s="9"/>
      <c r="G43" s="10"/>
      <c r="H43" s="9"/>
      <c r="I43" s="28"/>
      <c r="J43" s="23"/>
      <c r="K43" s="26"/>
      <c r="T43" s="25"/>
    </row>
    <row r="44" spans="1:20" ht="12" customHeight="1" x14ac:dyDescent="0.2">
      <c r="B44" s="15"/>
      <c r="C44" s="7"/>
      <c r="D44" s="9"/>
      <c r="E44" s="9"/>
      <c r="F44" s="9"/>
      <c r="G44" s="10"/>
      <c r="H44" s="9"/>
      <c r="I44" s="28"/>
      <c r="J44" s="23"/>
      <c r="K44" s="26"/>
      <c r="T44" s="25"/>
    </row>
    <row r="45" spans="1:20" ht="12" customHeight="1" x14ac:dyDescent="0.2">
      <c r="B45" s="15"/>
      <c r="C45" s="7"/>
      <c r="D45" s="9"/>
      <c r="E45" s="9"/>
      <c r="F45" s="9"/>
      <c r="G45" s="10"/>
      <c r="H45" s="9"/>
      <c r="I45" s="28"/>
      <c r="J45" s="23"/>
      <c r="K45" s="26"/>
      <c r="T45" s="25"/>
    </row>
    <row r="46" spans="1:20" ht="12" customHeight="1" x14ac:dyDescent="0.2">
      <c r="B46" s="15"/>
      <c r="C46" s="7"/>
      <c r="D46" s="9"/>
      <c r="E46" s="9"/>
      <c r="F46" s="9"/>
      <c r="G46" s="10"/>
      <c r="H46" s="9"/>
      <c r="I46" s="28"/>
      <c r="J46" s="23"/>
      <c r="K46" s="26"/>
      <c r="T46" s="25"/>
    </row>
    <row r="47" spans="1:20" ht="12" customHeight="1" x14ac:dyDescent="0.2">
      <c r="B47" s="15"/>
      <c r="C47" s="7"/>
      <c r="D47" s="9"/>
      <c r="E47" s="9"/>
      <c r="F47" s="9"/>
      <c r="G47" s="10"/>
      <c r="H47" s="9"/>
      <c r="I47" s="28"/>
      <c r="J47" s="23"/>
      <c r="K47" s="26"/>
      <c r="T47" s="25"/>
    </row>
    <row r="48" spans="1:20" ht="12" customHeight="1" x14ac:dyDescent="0.2">
      <c r="B48" s="15"/>
      <c r="C48" s="7"/>
      <c r="D48" s="9"/>
      <c r="E48" s="9"/>
      <c r="F48" s="9"/>
      <c r="G48" s="45"/>
      <c r="H48" s="46"/>
      <c r="I48" s="28"/>
      <c r="J48" s="23"/>
      <c r="K48" s="26"/>
      <c r="T48" s="25"/>
    </row>
    <row r="49" spans="1:20" ht="12" customHeight="1" x14ac:dyDescent="0.2">
      <c r="B49" s="15"/>
      <c r="C49" s="7"/>
      <c r="D49" s="9"/>
      <c r="E49" s="9"/>
      <c r="F49" s="9"/>
      <c r="G49" s="45"/>
      <c r="H49" s="46"/>
      <c r="I49" s="28"/>
      <c r="J49" s="23"/>
      <c r="K49" s="26"/>
      <c r="T49" s="25"/>
    </row>
    <row r="50" spans="1:20" ht="12" customHeight="1" x14ac:dyDescent="0.2">
      <c r="B50" s="15"/>
      <c r="C50" s="7"/>
      <c r="D50" s="9"/>
      <c r="E50" s="9"/>
      <c r="F50" s="9"/>
      <c r="G50" s="45"/>
      <c r="H50" s="46"/>
      <c r="I50" s="28"/>
      <c r="J50" s="23"/>
      <c r="K50" s="26"/>
      <c r="T50" s="25"/>
    </row>
    <row r="51" spans="1:20" ht="12" customHeight="1" x14ac:dyDescent="0.2">
      <c r="B51" s="15"/>
      <c r="C51" s="7"/>
      <c r="D51" s="9"/>
      <c r="E51" s="9"/>
      <c r="F51" s="9"/>
      <c r="G51" s="45"/>
      <c r="H51" s="46"/>
      <c r="I51" s="28"/>
      <c r="J51" s="23"/>
      <c r="K51" s="26"/>
      <c r="T51" s="25"/>
    </row>
    <row r="52" spans="1:20" ht="12" customHeight="1" thickBot="1" x14ac:dyDescent="0.25">
      <c r="A52" s="7"/>
      <c r="B52" s="33" t="s">
        <v>47</v>
      </c>
      <c r="C52" s="7"/>
      <c r="D52" s="9"/>
      <c r="E52" s="9"/>
      <c r="F52" s="9"/>
      <c r="G52" s="9"/>
      <c r="H52" s="9"/>
      <c r="I52" s="9"/>
      <c r="J52" s="9"/>
      <c r="K52" s="11"/>
      <c r="T52" s="25"/>
    </row>
    <row r="53" spans="1:20" ht="12" customHeight="1" x14ac:dyDescent="0.2">
      <c r="A53" s="34"/>
      <c r="B53" s="350" t="s">
        <v>270</v>
      </c>
      <c r="C53" s="350"/>
      <c r="D53" s="350"/>
      <c r="E53" s="350"/>
      <c r="F53" s="350"/>
      <c r="G53" s="350"/>
      <c r="H53" s="350"/>
      <c r="I53" s="350"/>
      <c r="J53" s="350"/>
      <c r="K53" s="357"/>
      <c r="T53" s="25"/>
    </row>
    <row r="54" spans="1:20" ht="12" customHeight="1" x14ac:dyDescent="0.2">
      <c r="A54" s="35"/>
      <c r="B54" s="358"/>
      <c r="C54" s="358"/>
      <c r="D54" s="358"/>
      <c r="E54" s="358"/>
      <c r="F54" s="358"/>
      <c r="G54" s="358"/>
      <c r="H54" s="358"/>
      <c r="I54" s="358"/>
      <c r="J54" s="358"/>
      <c r="K54" s="359"/>
      <c r="T54" s="25"/>
    </row>
    <row r="55" spans="1:20" ht="12" customHeight="1" x14ac:dyDescent="0.2">
      <c r="A55" s="35"/>
      <c r="B55" s="358"/>
      <c r="C55" s="358"/>
      <c r="D55" s="358"/>
      <c r="E55" s="358"/>
      <c r="F55" s="358"/>
      <c r="G55" s="358"/>
      <c r="H55" s="358"/>
      <c r="I55" s="358"/>
      <c r="J55" s="358"/>
      <c r="K55" s="359"/>
      <c r="T55" s="25"/>
    </row>
    <row r="56" spans="1:20" ht="12" customHeight="1" x14ac:dyDescent="0.2">
      <c r="A56" s="35"/>
      <c r="B56" s="358"/>
      <c r="C56" s="358"/>
      <c r="D56" s="358"/>
      <c r="E56" s="358"/>
      <c r="F56" s="358"/>
      <c r="G56" s="358"/>
      <c r="H56" s="358"/>
      <c r="I56" s="358"/>
      <c r="J56" s="358"/>
      <c r="K56" s="359"/>
      <c r="T56" s="25"/>
    </row>
    <row r="57" spans="1:20" ht="12" customHeight="1" x14ac:dyDescent="0.2">
      <c r="A57" s="35"/>
      <c r="B57" s="358"/>
      <c r="C57" s="358"/>
      <c r="D57" s="358"/>
      <c r="E57" s="358"/>
      <c r="F57" s="358"/>
      <c r="G57" s="358"/>
      <c r="H57" s="358"/>
      <c r="I57" s="358"/>
      <c r="J57" s="358"/>
      <c r="K57" s="359"/>
      <c r="T57" s="25"/>
    </row>
    <row r="58" spans="1:20" ht="12" customHeight="1" x14ac:dyDescent="0.2">
      <c r="A58" s="35"/>
      <c r="B58" s="358"/>
      <c r="C58" s="358"/>
      <c r="D58" s="358"/>
      <c r="E58" s="358"/>
      <c r="F58" s="358"/>
      <c r="G58" s="358"/>
      <c r="H58" s="358"/>
      <c r="I58" s="358"/>
      <c r="J58" s="358"/>
      <c r="K58" s="359"/>
      <c r="T58" s="25"/>
    </row>
    <row r="59" spans="1:20" ht="12" customHeight="1" x14ac:dyDescent="0.2">
      <c r="A59" s="35"/>
      <c r="B59" s="358"/>
      <c r="C59" s="358"/>
      <c r="D59" s="358"/>
      <c r="E59" s="358"/>
      <c r="F59" s="358"/>
      <c r="G59" s="358"/>
      <c r="H59" s="358"/>
      <c r="I59" s="358"/>
      <c r="J59" s="358"/>
      <c r="K59" s="359"/>
      <c r="T59" s="25"/>
    </row>
    <row r="60" spans="1:20" ht="12" customHeight="1" x14ac:dyDescent="0.2">
      <c r="A60" s="35"/>
      <c r="B60" s="358"/>
      <c r="C60" s="358"/>
      <c r="D60" s="358"/>
      <c r="E60" s="358"/>
      <c r="F60" s="358"/>
      <c r="G60" s="358"/>
      <c r="H60" s="358"/>
      <c r="I60" s="358"/>
      <c r="J60" s="358"/>
      <c r="K60" s="359"/>
      <c r="T60" s="25"/>
    </row>
    <row r="61" spans="1:20" ht="12" customHeight="1" thickBot="1" x14ac:dyDescent="0.25">
      <c r="A61" s="36"/>
      <c r="B61" s="360"/>
      <c r="C61" s="360"/>
      <c r="D61" s="360"/>
      <c r="E61" s="360"/>
      <c r="F61" s="360"/>
      <c r="G61" s="360"/>
      <c r="H61" s="360"/>
      <c r="I61" s="360"/>
      <c r="J61" s="360"/>
      <c r="K61" s="361"/>
      <c r="T61" s="25"/>
    </row>
    <row r="62" spans="1:20" ht="12" customHeight="1" x14ac:dyDescent="0.2">
      <c r="A62" s="7"/>
      <c r="B62" s="7"/>
      <c r="C62" s="7"/>
      <c r="D62" s="9"/>
      <c r="E62" s="9"/>
      <c r="F62" s="9"/>
      <c r="G62" s="9"/>
      <c r="H62" s="9"/>
      <c r="I62" s="9"/>
      <c r="J62" s="9"/>
      <c r="K62" s="9"/>
      <c r="T62" s="25"/>
    </row>
    <row r="63" spans="1:20" ht="12" customHeight="1" x14ac:dyDescent="0.2">
      <c r="A63" s="7"/>
      <c r="I63" s="9"/>
      <c r="J63" s="9"/>
      <c r="K63" s="9"/>
      <c r="T63" s="25"/>
    </row>
    <row r="64" spans="1:20" ht="12" customHeight="1" x14ac:dyDescent="0.2">
      <c r="T64" s="25"/>
    </row>
    <row r="65" spans="4:20" x14ac:dyDescent="0.2">
      <c r="D65" s="5"/>
      <c r="E65" s="5"/>
      <c r="H65" s="37"/>
      <c r="T65" s="25"/>
    </row>
    <row r="66" spans="4:20" x14ac:dyDescent="0.2">
      <c r="D66" s="38"/>
      <c r="E66" s="38"/>
      <c r="T66" s="25"/>
    </row>
    <row r="67" spans="4:20" x14ac:dyDescent="0.2">
      <c r="D67" s="38"/>
      <c r="E67" s="38"/>
      <c r="T67" s="25"/>
    </row>
    <row r="68" spans="4:20" x14ac:dyDescent="0.2">
      <c r="D68" s="38"/>
      <c r="E68" s="38"/>
      <c r="T68" s="25"/>
    </row>
    <row r="69" spans="4:20" x14ac:dyDescent="0.2">
      <c r="D69" s="38"/>
      <c r="E69" s="38"/>
      <c r="T69" s="25"/>
    </row>
    <row r="70" spans="4:20" x14ac:dyDescent="0.2">
      <c r="D70" s="38"/>
      <c r="E70" s="38"/>
      <c r="T70" s="342"/>
    </row>
    <row r="71" spans="4:20" ht="12.75" x14ac:dyDescent="0.2">
      <c r="D71" s="38"/>
      <c r="E71" s="38"/>
      <c r="S71"/>
      <c r="T71" s="47"/>
    </row>
    <row r="72" spans="4:20" ht="12.75" x14ac:dyDescent="0.2">
      <c r="D72" s="38"/>
      <c r="E72" s="38"/>
      <c r="S72"/>
      <c r="T72" s="47"/>
    </row>
    <row r="73" spans="4:20" ht="12.75" x14ac:dyDescent="0.2">
      <c r="D73" s="38"/>
      <c r="E73" s="38"/>
      <c r="S73"/>
    </row>
    <row r="74" spans="4:20" ht="12.75" x14ac:dyDescent="0.2">
      <c r="D74" s="38"/>
      <c r="E74" s="38"/>
      <c r="S74"/>
    </row>
    <row r="75" spans="4:20" ht="12.75" x14ac:dyDescent="0.2">
      <c r="D75" s="38"/>
      <c r="E75" s="38"/>
      <c r="S75"/>
    </row>
    <row r="76" spans="4:20" ht="12.75" x14ac:dyDescent="0.2">
      <c r="D76" s="38"/>
      <c r="E76" s="38"/>
      <c r="S76"/>
    </row>
    <row r="77" spans="4:20" ht="12.75" x14ac:dyDescent="0.2">
      <c r="D77" s="38"/>
      <c r="E77" s="38"/>
      <c r="S77"/>
    </row>
    <row r="78" spans="4:20" ht="12.75" x14ac:dyDescent="0.2">
      <c r="D78" s="38"/>
      <c r="E78" s="38"/>
      <c r="S78"/>
    </row>
    <row r="79" spans="4:20" ht="12.75" x14ac:dyDescent="0.2">
      <c r="D79" s="38"/>
      <c r="E79" s="38"/>
      <c r="S79"/>
    </row>
    <row r="80" spans="4:20" ht="12.75" x14ac:dyDescent="0.2">
      <c r="D80" s="38"/>
      <c r="E80" s="38"/>
      <c r="S80"/>
    </row>
    <row r="81" spans="4:19" ht="12.75" x14ac:dyDescent="0.2">
      <c r="D81" s="38"/>
      <c r="E81" s="38"/>
      <c r="S81"/>
    </row>
    <row r="82" spans="4:19" ht="12.75" x14ac:dyDescent="0.2">
      <c r="D82" s="38"/>
      <c r="E82" s="38"/>
      <c r="S82"/>
    </row>
    <row r="83" spans="4:19" ht="12.75" x14ac:dyDescent="0.2">
      <c r="D83" s="38"/>
      <c r="E83" s="38"/>
      <c r="S83"/>
    </row>
    <row r="84" spans="4:19" ht="12.75" x14ac:dyDescent="0.2">
      <c r="D84" s="38"/>
      <c r="E84" s="38"/>
      <c r="S84"/>
    </row>
    <row r="85" spans="4:19" ht="12.75" x14ac:dyDescent="0.2">
      <c r="D85" s="38"/>
      <c r="E85" s="38"/>
      <c r="S85"/>
    </row>
    <row r="86" spans="4:19" ht="12.75" x14ac:dyDescent="0.2">
      <c r="D86" s="38"/>
      <c r="E86" s="38"/>
      <c r="S86"/>
    </row>
    <row r="87" spans="4:19" ht="12.75" x14ac:dyDescent="0.2">
      <c r="D87" s="38"/>
      <c r="E87" s="38"/>
      <c r="S87"/>
    </row>
    <row r="88" spans="4:19" ht="12.75" x14ac:dyDescent="0.2">
      <c r="D88" s="38"/>
      <c r="E88" s="38"/>
      <c r="S88"/>
    </row>
    <row r="89" spans="4:19" ht="12.75" x14ac:dyDescent="0.2">
      <c r="D89" s="38"/>
      <c r="E89" s="38"/>
      <c r="S89"/>
    </row>
    <row r="90" spans="4:19" ht="12.75" x14ac:dyDescent="0.2">
      <c r="D90" s="38"/>
      <c r="E90" s="38"/>
      <c r="S90"/>
    </row>
    <row r="91" spans="4:19" ht="12.75" x14ac:dyDescent="0.2">
      <c r="D91" s="38"/>
      <c r="E91" s="38"/>
      <c r="S91"/>
    </row>
    <row r="92" spans="4:19" ht="12.75" x14ac:dyDescent="0.2">
      <c r="D92" s="38"/>
      <c r="E92" s="38"/>
      <c r="S92"/>
    </row>
    <row r="93" spans="4:19" ht="12.75" x14ac:dyDescent="0.2">
      <c r="D93" s="38"/>
      <c r="E93" s="38"/>
      <c r="S93"/>
    </row>
    <row r="94" spans="4:19" ht="12.75" x14ac:dyDescent="0.2">
      <c r="D94" s="38"/>
      <c r="E94" s="38"/>
      <c r="S94"/>
    </row>
    <row r="95" spans="4:19" ht="12.75" x14ac:dyDescent="0.2">
      <c r="D95" s="38"/>
      <c r="E95" s="38"/>
      <c r="S95"/>
    </row>
    <row r="96" spans="4:19" ht="12.75" x14ac:dyDescent="0.2">
      <c r="D96" s="38"/>
      <c r="E96" s="38"/>
      <c r="S96"/>
    </row>
    <row r="97" spans="4:19" ht="12.75" x14ac:dyDescent="0.2">
      <c r="D97" s="38"/>
      <c r="E97" s="38"/>
      <c r="S97"/>
    </row>
    <row r="98" spans="4:19" ht="12.75" x14ac:dyDescent="0.2">
      <c r="D98" s="38"/>
      <c r="E98" s="38"/>
      <c r="S98"/>
    </row>
    <row r="99" spans="4:19" ht="12.75" x14ac:dyDescent="0.2">
      <c r="D99" s="38"/>
      <c r="E99" s="38"/>
      <c r="S99"/>
    </row>
    <row r="100" spans="4:19" ht="12.75" x14ac:dyDescent="0.2">
      <c r="D100" s="38"/>
      <c r="E100" s="38"/>
      <c r="S100"/>
    </row>
    <row r="101" spans="4:19" ht="12.75" x14ac:dyDescent="0.2">
      <c r="D101" s="38"/>
      <c r="E101" s="38"/>
      <c r="S101"/>
    </row>
    <row r="102" spans="4:19" ht="12.75" x14ac:dyDescent="0.2">
      <c r="D102" s="38"/>
      <c r="E102" s="38"/>
      <c r="S102"/>
    </row>
    <row r="103" spans="4:19" ht="12.75" x14ac:dyDescent="0.2">
      <c r="D103" s="38"/>
      <c r="E103" s="38"/>
      <c r="S103"/>
    </row>
    <row r="104" spans="4:19" ht="12.75" x14ac:dyDescent="0.2">
      <c r="D104" s="38"/>
      <c r="E104" s="38"/>
      <c r="S104"/>
    </row>
    <row r="105" spans="4:19" ht="12.75" x14ac:dyDescent="0.2">
      <c r="D105" s="38"/>
      <c r="E105" s="38"/>
      <c r="S105"/>
    </row>
    <row r="106" spans="4:19" ht="12.75" x14ac:dyDescent="0.2">
      <c r="D106" s="38"/>
      <c r="E106" s="38"/>
      <c r="S106"/>
    </row>
    <row r="107" spans="4:19" ht="12.75" x14ac:dyDescent="0.2">
      <c r="D107" s="38"/>
      <c r="E107" s="38"/>
      <c r="S107"/>
    </row>
    <row r="108" spans="4:19" ht="12.75" x14ac:dyDescent="0.2">
      <c r="D108" s="38"/>
      <c r="E108" s="38"/>
      <c r="S108"/>
    </row>
    <row r="109" spans="4:19" ht="12.75" x14ac:dyDescent="0.2">
      <c r="D109" s="38"/>
      <c r="E109" s="38"/>
      <c r="S109"/>
    </row>
    <row r="110" spans="4:19" ht="12.75" x14ac:dyDescent="0.2">
      <c r="D110" s="38"/>
      <c r="E110" s="38"/>
      <c r="S110"/>
    </row>
    <row r="111" spans="4:19" ht="12.75" x14ac:dyDescent="0.2">
      <c r="D111" s="38"/>
      <c r="E111" s="38"/>
      <c r="S111"/>
    </row>
    <row r="112" spans="4:19" ht="12.75" x14ac:dyDescent="0.2">
      <c r="D112" s="38"/>
      <c r="E112" s="38"/>
      <c r="S112"/>
    </row>
    <row r="113" spans="4:19" ht="12.75" x14ac:dyDescent="0.2">
      <c r="D113" s="38"/>
      <c r="E113" s="38"/>
      <c r="S113"/>
    </row>
    <row r="114" spans="4:19" ht="12.75" x14ac:dyDescent="0.2">
      <c r="D114" s="38"/>
      <c r="E114" s="38"/>
      <c r="S114"/>
    </row>
    <row r="115" spans="4:19" ht="12.75" x14ac:dyDescent="0.2">
      <c r="D115" s="38"/>
      <c r="E115" s="38"/>
      <c r="S115"/>
    </row>
    <row r="116" spans="4:19" ht="12.75" x14ac:dyDescent="0.2">
      <c r="D116" s="38"/>
      <c r="E116" s="38"/>
      <c r="S116"/>
    </row>
    <row r="117" spans="4:19" ht="12.75" x14ac:dyDescent="0.2">
      <c r="D117" s="38"/>
      <c r="E117" s="38"/>
      <c r="S117"/>
    </row>
    <row r="118" spans="4:19" ht="12.75" x14ac:dyDescent="0.2">
      <c r="D118" s="38"/>
      <c r="E118" s="38"/>
      <c r="S118"/>
    </row>
    <row r="119" spans="4:19" ht="12.75" x14ac:dyDescent="0.2">
      <c r="D119" s="38"/>
      <c r="E119" s="38"/>
      <c r="S119"/>
    </row>
    <row r="120" spans="4:19" ht="12.75" x14ac:dyDescent="0.2">
      <c r="D120" s="38"/>
      <c r="E120" s="38"/>
      <c r="S120"/>
    </row>
    <row r="121" spans="4:19" ht="12.75" x14ac:dyDescent="0.2">
      <c r="D121" s="38"/>
      <c r="E121" s="38"/>
      <c r="S121"/>
    </row>
    <row r="122" spans="4:19" ht="12.75" x14ac:dyDescent="0.2">
      <c r="D122" s="38"/>
      <c r="E122" s="38"/>
      <c r="S122"/>
    </row>
    <row r="123" spans="4:19" ht="12.75" x14ac:dyDescent="0.2">
      <c r="D123" s="38"/>
      <c r="E123" s="38"/>
      <c r="S123"/>
    </row>
    <row r="124" spans="4:19" ht="12.75" x14ac:dyDescent="0.2">
      <c r="D124" s="38"/>
      <c r="E124" s="38"/>
      <c r="S124"/>
    </row>
    <row r="125" spans="4:19" ht="12.75" x14ac:dyDescent="0.2">
      <c r="D125" s="38"/>
      <c r="E125" s="38"/>
      <c r="S125"/>
    </row>
    <row r="126" spans="4:19" ht="12.75" x14ac:dyDescent="0.2">
      <c r="D126" s="38"/>
      <c r="E126" s="38"/>
      <c r="S126"/>
    </row>
    <row r="127" spans="4:19" ht="12.75" x14ac:dyDescent="0.2">
      <c r="D127" s="38"/>
      <c r="E127" s="38"/>
      <c r="S127"/>
    </row>
    <row r="128" spans="4:19" ht="12.75" x14ac:dyDescent="0.2">
      <c r="D128" s="38"/>
      <c r="E128" s="38"/>
      <c r="S128"/>
    </row>
    <row r="129" spans="4:19" ht="12.75" x14ac:dyDescent="0.2">
      <c r="D129" s="38"/>
      <c r="E129" s="38"/>
      <c r="S129"/>
    </row>
    <row r="130" spans="4:19" ht="12.75" x14ac:dyDescent="0.2">
      <c r="D130" s="38"/>
      <c r="E130" s="38"/>
      <c r="S130"/>
    </row>
    <row r="131" spans="4:19" ht="12.75" x14ac:dyDescent="0.2">
      <c r="D131" s="38"/>
      <c r="E131" s="38"/>
      <c r="S131"/>
    </row>
    <row r="132" spans="4:19" ht="12.75" x14ac:dyDescent="0.2">
      <c r="D132" s="38"/>
      <c r="E132" s="38"/>
      <c r="S132"/>
    </row>
    <row r="133" spans="4:19" ht="12.75" x14ac:dyDescent="0.2">
      <c r="D133" s="38"/>
      <c r="E133" s="38"/>
      <c r="S133"/>
    </row>
    <row r="134" spans="4:19" ht="12.75" x14ac:dyDescent="0.2">
      <c r="D134" s="38"/>
      <c r="E134" s="38"/>
      <c r="S134"/>
    </row>
    <row r="135" spans="4:19" ht="12.75" x14ac:dyDescent="0.2">
      <c r="D135" s="38"/>
      <c r="E135" s="38"/>
      <c r="S135"/>
    </row>
    <row r="136" spans="4:19" ht="12.75" x14ac:dyDescent="0.2">
      <c r="D136" s="38"/>
      <c r="E136" s="38"/>
      <c r="S136"/>
    </row>
    <row r="137" spans="4:19" ht="12.75" x14ac:dyDescent="0.2">
      <c r="D137" s="38"/>
      <c r="E137" s="38"/>
      <c r="S137"/>
    </row>
    <row r="138" spans="4:19" ht="12.75" x14ac:dyDescent="0.2">
      <c r="D138" s="38"/>
      <c r="E138" s="38"/>
      <c r="S138"/>
    </row>
    <row r="139" spans="4:19" ht="12.75" x14ac:dyDescent="0.2">
      <c r="D139" s="38"/>
      <c r="E139" s="38"/>
      <c r="S139"/>
    </row>
    <row r="140" spans="4:19" ht="12.75" x14ac:dyDescent="0.2">
      <c r="D140" s="38"/>
      <c r="E140" s="38"/>
      <c r="S140"/>
    </row>
    <row r="141" spans="4:19" ht="12.75" x14ac:dyDescent="0.2">
      <c r="D141" s="38"/>
      <c r="E141" s="38"/>
      <c r="S141"/>
    </row>
    <row r="142" spans="4:19" ht="12.75" x14ac:dyDescent="0.2">
      <c r="D142" s="38"/>
      <c r="E142" s="38"/>
      <c r="S142"/>
    </row>
    <row r="143" spans="4:19" ht="12.75" x14ac:dyDescent="0.2">
      <c r="D143" s="38"/>
      <c r="E143" s="38"/>
      <c r="S143"/>
    </row>
    <row r="144" spans="4:19" ht="12.75" x14ac:dyDescent="0.2">
      <c r="D144" s="38"/>
      <c r="E144" s="38"/>
      <c r="S144"/>
    </row>
    <row r="145" spans="4:19" ht="12.75" x14ac:dyDescent="0.2">
      <c r="D145" s="38"/>
      <c r="E145" s="38"/>
      <c r="S145"/>
    </row>
    <row r="146" spans="4:19" ht="12.75" x14ac:dyDescent="0.2">
      <c r="D146" s="38"/>
      <c r="E146" s="38"/>
      <c r="S146"/>
    </row>
    <row r="147" spans="4:19" ht="12.75" x14ac:dyDescent="0.2">
      <c r="D147" s="38"/>
      <c r="E147" s="38"/>
      <c r="S147"/>
    </row>
    <row r="148" spans="4:19" ht="12.75" x14ac:dyDescent="0.2">
      <c r="D148" s="38"/>
      <c r="E148" s="38"/>
      <c r="S148"/>
    </row>
    <row r="149" spans="4:19" ht="12.75" x14ac:dyDescent="0.2">
      <c r="D149" s="38"/>
      <c r="E149" s="38"/>
      <c r="S149"/>
    </row>
    <row r="150" spans="4:19" ht="12.75" x14ac:dyDescent="0.2">
      <c r="D150" s="38"/>
      <c r="E150" s="38"/>
      <c r="S150"/>
    </row>
    <row r="151" spans="4:19" ht="12.75" x14ac:dyDescent="0.2">
      <c r="D151" s="38"/>
      <c r="E151" s="38"/>
      <c r="S151"/>
    </row>
    <row r="152" spans="4:19" ht="12.75" x14ac:dyDescent="0.2">
      <c r="D152" s="38"/>
      <c r="E152" s="38"/>
      <c r="S152"/>
    </row>
    <row r="153" spans="4:19" ht="12.75" x14ac:dyDescent="0.2">
      <c r="D153" s="38"/>
      <c r="E153" s="38"/>
      <c r="S153"/>
    </row>
    <row r="154" spans="4:19" ht="12.75" x14ac:dyDescent="0.2">
      <c r="D154" s="38"/>
      <c r="E154" s="38"/>
      <c r="S154"/>
    </row>
    <row r="155" spans="4:19" ht="12.75" x14ac:dyDescent="0.2">
      <c r="D155" s="38"/>
      <c r="E155" s="38"/>
      <c r="S155"/>
    </row>
    <row r="156" spans="4:19" ht="12.75" x14ac:dyDescent="0.2">
      <c r="D156" s="38"/>
      <c r="E156" s="38"/>
      <c r="S156"/>
    </row>
    <row r="157" spans="4:19" ht="12.75" x14ac:dyDescent="0.2">
      <c r="D157" s="38"/>
      <c r="E157" s="38"/>
      <c r="S157"/>
    </row>
    <row r="158" spans="4:19" ht="12.75" x14ac:dyDescent="0.2">
      <c r="D158" s="38"/>
      <c r="E158" s="38"/>
      <c r="S158"/>
    </row>
    <row r="159" spans="4:19" ht="12.75" x14ac:dyDescent="0.2">
      <c r="D159" s="38"/>
      <c r="E159" s="38"/>
      <c r="S159"/>
    </row>
    <row r="160" spans="4:19" ht="12.75" x14ac:dyDescent="0.2">
      <c r="D160" s="38"/>
      <c r="E160" s="38"/>
      <c r="S160"/>
    </row>
    <row r="161" spans="4:19" ht="12.75" x14ac:dyDescent="0.2">
      <c r="D161" s="38"/>
      <c r="E161" s="38"/>
      <c r="S161"/>
    </row>
    <row r="162" spans="4:19" ht="12.75" x14ac:dyDescent="0.2">
      <c r="D162" s="38"/>
      <c r="E162" s="38"/>
      <c r="S162"/>
    </row>
    <row r="163" spans="4:19" ht="12.75" x14ac:dyDescent="0.2">
      <c r="D163" s="38"/>
      <c r="E163" s="38"/>
      <c r="S163"/>
    </row>
    <row r="164" spans="4:19" ht="12.75" x14ac:dyDescent="0.2">
      <c r="D164" s="38"/>
      <c r="E164" s="38"/>
      <c r="S164"/>
    </row>
    <row r="165" spans="4:19" ht="12.75" x14ac:dyDescent="0.2">
      <c r="D165" s="38"/>
      <c r="E165" s="38"/>
      <c r="S165"/>
    </row>
    <row r="166" spans="4:19" ht="12.75" x14ac:dyDescent="0.2">
      <c r="D166" s="38"/>
      <c r="E166" s="38"/>
      <c r="S166"/>
    </row>
    <row r="167" spans="4:19" ht="12.75" x14ac:dyDescent="0.2">
      <c r="D167" s="38"/>
      <c r="E167" s="38"/>
      <c r="S167"/>
    </row>
    <row r="168" spans="4:19" ht="12.75" x14ac:dyDescent="0.2">
      <c r="D168" s="38"/>
      <c r="E168" s="38"/>
      <c r="S168"/>
    </row>
    <row r="169" spans="4:19" ht="12.75" x14ac:dyDescent="0.2">
      <c r="D169" s="38"/>
      <c r="E169" s="38"/>
      <c r="S169"/>
    </row>
    <row r="170" spans="4:19" ht="12.75" x14ac:dyDescent="0.2">
      <c r="D170" s="38"/>
      <c r="E170" s="38"/>
      <c r="S170"/>
    </row>
    <row r="171" spans="4:19" ht="12.75" x14ac:dyDescent="0.2">
      <c r="D171" s="38"/>
      <c r="E171" s="38"/>
      <c r="S171"/>
    </row>
    <row r="172" spans="4:19" ht="12.75" x14ac:dyDescent="0.2">
      <c r="D172" s="38"/>
      <c r="E172" s="38"/>
      <c r="S172"/>
    </row>
    <row r="173" spans="4:19" ht="12.75" x14ac:dyDescent="0.2">
      <c r="D173" s="38"/>
      <c r="E173" s="38"/>
      <c r="S173"/>
    </row>
    <row r="174" spans="4:19" ht="12.75" x14ac:dyDescent="0.2">
      <c r="D174" s="38"/>
      <c r="E174" s="38"/>
      <c r="S174"/>
    </row>
    <row r="175" spans="4:19" ht="12.75" x14ac:dyDescent="0.2">
      <c r="D175" s="38"/>
      <c r="E175" s="38"/>
      <c r="S175"/>
    </row>
    <row r="176" spans="4:19" ht="12.75" x14ac:dyDescent="0.2">
      <c r="D176" s="38"/>
      <c r="E176" s="38"/>
      <c r="S176"/>
    </row>
    <row r="177" spans="4:19" ht="12.75" x14ac:dyDescent="0.2">
      <c r="D177" s="38"/>
      <c r="E177" s="38"/>
      <c r="S177"/>
    </row>
    <row r="178" spans="4:19" ht="12.75" x14ac:dyDescent="0.2">
      <c r="D178" s="38"/>
      <c r="E178" s="38"/>
      <c r="S178"/>
    </row>
    <row r="179" spans="4:19" ht="12.75" x14ac:dyDescent="0.2">
      <c r="D179" s="38"/>
      <c r="E179" s="38"/>
      <c r="S179"/>
    </row>
    <row r="180" spans="4:19" ht="12.75" x14ac:dyDescent="0.2">
      <c r="D180" s="38"/>
      <c r="E180" s="38"/>
      <c r="S180"/>
    </row>
    <row r="181" spans="4:19" ht="12.75" x14ac:dyDescent="0.2">
      <c r="D181" s="38"/>
      <c r="E181" s="38"/>
      <c r="S181"/>
    </row>
    <row r="182" spans="4:19" ht="12.75" x14ac:dyDescent="0.2">
      <c r="D182" s="38"/>
      <c r="E182" s="38"/>
      <c r="S182"/>
    </row>
    <row r="183" spans="4:19" ht="12.75" x14ac:dyDescent="0.2">
      <c r="D183" s="38"/>
      <c r="E183" s="38"/>
      <c r="S183"/>
    </row>
    <row r="184" spans="4:19" ht="12.75" x14ac:dyDescent="0.2">
      <c r="D184" s="38"/>
      <c r="E184" s="38"/>
      <c r="S184"/>
    </row>
    <row r="185" spans="4:19" ht="12.75" x14ac:dyDescent="0.2">
      <c r="D185" s="38"/>
      <c r="E185" s="38"/>
      <c r="S185"/>
    </row>
    <row r="186" spans="4:19" ht="12.75" x14ac:dyDescent="0.2">
      <c r="D186" s="38"/>
      <c r="E186" s="38"/>
      <c r="S186"/>
    </row>
    <row r="187" spans="4:19" ht="12.75" x14ac:dyDescent="0.2">
      <c r="D187" s="38"/>
      <c r="E187" s="38"/>
      <c r="S187"/>
    </row>
    <row r="188" spans="4:19" ht="12.75" x14ac:dyDescent="0.2">
      <c r="D188" s="38"/>
      <c r="E188" s="38"/>
      <c r="S188"/>
    </row>
    <row r="189" spans="4:19" ht="12.75" x14ac:dyDescent="0.2">
      <c r="D189" s="38"/>
      <c r="E189" s="38"/>
      <c r="S189"/>
    </row>
    <row r="190" spans="4:19" ht="12.75" x14ac:dyDescent="0.2">
      <c r="D190" s="38"/>
      <c r="E190" s="38"/>
      <c r="S190"/>
    </row>
    <row r="191" spans="4:19" ht="12.75" x14ac:dyDescent="0.2">
      <c r="D191" s="38"/>
      <c r="E191" s="38"/>
      <c r="S191"/>
    </row>
    <row r="192" spans="4:19" ht="12.75" x14ac:dyDescent="0.2">
      <c r="D192" s="38"/>
      <c r="E192" s="38"/>
      <c r="S192"/>
    </row>
    <row r="193" spans="4:19" ht="12.75" x14ac:dyDescent="0.2">
      <c r="D193" s="38"/>
      <c r="E193" s="38"/>
      <c r="S193"/>
    </row>
    <row r="194" spans="4:19" ht="12.75" x14ac:dyDescent="0.2">
      <c r="D194" s="38"/>
      <c r="E194" s="38"/>
      <c r="S194"/>
    </row>
    <row r="195" spans="4:19" ht="12.75" x14ac:dyDescent="0.2">
      <c r="D195" s="38"/>
      <c r="E195" s="38"/>
      <c r="S195"/>
    </row>
    <row r="196" spans="4:19" ht="12.75" x14ac:dyDescent="0.2">
      <c r="D196" s="38"/>
      <c r="E196" s="38"/>
      <c r="S196"/>
    </row>
    <row r="197" spans="4:19" ht="12.75" x14ac:dyDescent="0.2">
      <c r="D197" s="38"/>
      <c r="E197" s="38"/>
      <c r="S197"/>
    </row>
    <row r="198" spans="4:19" ht="12.75" x14ac:dyDescent="0.2">
      <c r="D198" s="38"/>
      <c r="E198" s="38"/>
      <c r="S198"/>
    </row>
    <row r="199" spans="4:19" ht="12.75" x14ac:dyDescent="0.2">
      <c r="D199" s="38"/>
      <c r="E199" s="38"/>
      <c r="S199"/>
    </row>
    <row r="200" spans="4:19" ht="12.75" x14ac:dyDescent="0.2">
      <c r="D200" s="38"/>
      <c r="E200" s="38"/>
      <c r="S200"/>
    </row>
    <row r="201" spans="4:19" ht="12.75" x14ac:dyDescent="0.2">
      <c r="D201" s="38"/>
      <c r="E201" s="38"/>
      <c r="S201"/>
    </row>
    <row r="202" spans="4:19" ht="12.75" x14ac:dyDescent="0.2">
      <c r="D202" s="38"/>
      <c r="E202" s="38"/>
      <c r="S202"/>
    </row>
    <row r="203" spans="4:19" ht="12.75" x14ac:dyDescent="0.2">
      <c r="D203" s="38"/>
      <c r="E203" s="38"/>
      <c r="S203"/>
    </row>
    <row r="204" spans="4:19" ht="12.75" x14ac:dyDescent="0.2">
      <c r="D204" s="38"/>
      <c r="E204" s="38"/>
      <c r="S204"/>
    </row>
    <row r="205" spans="4:19" ht="12.75" x14ac:dyDescent="0.2">
      <c r="D205" s="38"/>
      <c r="E205" s="38"/>
      <c r="S205"/>
    </row>
    <row r="206" spans="4:19" ht="12.75" x14ac:dyDescent="0.2">
      <c r="D206" s="38"/>
      <c r="E206" s="38"/>
      <c r="S206"/>
    </row>
    <row r="207" spans="4:19" ht="12.75" x14ac:dyDescent="0.2">
      <c r="D207" s="38"/>
      <c r="E207" s="38"/>
      <c r="S207"/>
    </row>
    <row r="208" spans="4:19" ht="12.75" x14ac:dyDescent="0.2">
      <c r="D208" s="38"/>
      <c r="E208" s="38"/>
      <c r="S208"/>
    </row>
    <row r="209" spans="4:19" ht="12.75" x14ac:dyDescent="0.2">
      <c r="D209" s="38"/>
      <c r="E209" s="38"/>
      <c r="S209"/>
    </row>
    <row r="210" spans="4:19" ht="12.75" x14ac:dyDescent="0.2">
      <c r="D210" s="38"/>
      <c r="E210" s="38"/>
      <c r="S210"/>
    </row>
    <row r="211" spans="4:19" ht="12.75" x14ac:dyDescent="0.2">
      <c r="D211" s="38"/>
      <c r="E211" s="38"/>
      <c r="S211"/>
    </row>
    <row r="212" spans="4:19" ht="12.75" x14ac:dyDescent="0.2">
      <c r="D212" s="38"/>
      <c r="E212" s="38"/>
      <c r="S212"/>
    </row>
    <row r="213" spans="4:19" ht="12.75" x14ac:dyDescent="0.2">
      <c r="D213" s="38"/>
      <c r="E213" s="38"/>
      <c r="S213"/>
    </row>
    <row r="214" spans="4:19" ht="12.75" x14ac:dyDescent="0.2">
      <c r="D214" s="38"/>
      <c r="E214" s="38"/>
      <c r="S214"/>
    </row>
    <row r="215" spans="4:19" ht="12.75" x14ac:dyDescent="0.2">
      <c r="D215" s="38"/>
      <c r="E215" s="38"/>
      <c r="S215"/>
    </row>
    <row r="216" spans="4:19" ht="12.75" x14ac:dyDescent="0.2">
      <c r="D216" s="38"/>
      <c r="E216" s="38"/>
      <c r="S216"/>
    </row>
    <row r="217" spans="4:19" ht="12.75" x14ac:dyDescent="0.2">
      <c r="D217" s="38"/>
      <c r="E217" s="38"/>
      <c r="S217"/>
    </row>
    <row r="218" spans="4:19" ht="12.75" x14ac:dyDescent="0.2">
      <c r="D218" s="38"/>
      <c r="E218" s="38"/>
      <c r="S218"/>
    </row>
    <row r="219" spans="4:19" ht="12.75" x14ac:dyDescent="0.2">
      <c r="D219" s="38"/>
      <c r="E219" s="38"/>
      <c r="S219"/>
    </row>
    <row r="220" spans="4:19" ht="12.75" x14ac:dyDescent="0.2">
      <c r="D220" s="38"/>
      <c r="E220" s="38"/>
      <c r="S220"/>
    </row>
    <row r="221" spans="4:19" ht="12.75" x14ac:dyDescent="0.2">
      <c r="D221" s="38"/>
      <c r="E221" s="38"/>
      <c r="S221"/>
    </row>
    <row r="222" spans="4:19" ht="12.75" x14ac:dyDescent="0.2">
      <c r="D222" s="38"/>
      <c r="E222" s="38"/>
      <c r="S222"/>
    </row>
    <row r="223" spans="4:19" ht="12.75" x14ac:dyDescent="0.2">
      <c r="D223" s="38"/>
      <c r="E223" s="38"/>
      <c r="S223"/>
    </row>
    <row r="224" spans="4:19" ht="12.75" x14ac:dyDescent="0.2">
      <c r="D224" s="38"/>
      <c r="E224" s="38"/>
      <c r="S224"/>
    </row>
    <row r="225" spans="4:19" ht="12.75" x14ac:dyDescent="0.2">
      <c r="D225" s="38"/>
      <c r="E225" s="38"/>
      <c r="S225"/>
    </row>
    <row r="226" spans="4:19" ht="12.75" x14ac:dyDescent="0.2">
      <c r="D226" s="38"/>
      <c r="E226" s="38"/>
      <c r="S226"/>
    </row>
    <row r="227" spans="4:19" ht="12.75" x14ac:dyDescent="0.2">
      <c r="D227" s="38"/>
      <c r="E227" s="38"/>
      <c r="S227"/>
    </row>
    <row r="228" spans="4:19" ht="12.75" x14ac:dyDescent="0.2">
      <c r="D228" s="38"/>
      <c r="E228" s="38"/>
      <c r="S228"/>
    </row>
    <row r="229" spans="4:19" ht="12.75" x14ac:dyDescent="0.2">
      <c r="D229" s="38"/>
      <c r="E229" s="38"/>
      <c r="S229"/>
    </row>
    <row r="230" spans="4:19" ht="12.75" x14ac:dyDescent="0.2">
      <c r="D230" s="38"/>
      <c r="E230" s="38"/>
      <c r="S230"/>
    </row>
    <row r="231" spans="4:19" ht="12.75" x14ac:dyDescent="0.2">
      <c r="D231" s="38"/>
      <c r="E231" s="38"/>
      <c r="S231"/>
    </row>
    <row r="232" spans="4:19" ht="12.75" x14ac:dyDescent="0.2">
      <c r="D232" s="38"/>
      <c r="E232" s="38"/>
      <c r="S232"/>
    </row>
    <row r="233" spans="4:19" ht="12.75" x14ac:dyDescent="0.2">
      <c r="D233" s="38"/>
      <c r="E233" s="38"/>
      <c r="S233"/>
    </row>
    <row r="234" spans="4:19" ht="12.75" x14ac:dyDescent="0.2">
      <c r="D234" s="38"/>
      <c r="E234" s="38"/>
      <c r="S234"/>
    </row>
    <row r="235" spans="4:19" ht="12.75" x14ac:dyDescent="0.2">
      <c r="D235" s="38"/>
      <c r="E235" s="38"/>
      <c r="S235"/>
    </row>
    <row r="236" spans="4:19" ht="12.75" x14ac:dyDescent="0.2">
      <c r="D236" s="38"/>
      <c r="E236" s="38"/>
      <c r="S236"/>
    </row>
    <row r="237" spans="4:19" ht="12.75" x14ac:dyDescent="0.2">
      <c r="D237" s="38"/>
      <c r="E237" s="38"/>
      <c r="S237"/>
    </row>
    <row r="238" spans="4:19" ht="12.75" x14ac:dyDescent="0.2">
      <c r="D238" s="38"/>
      <c r="E238" s="38"/>
      <c r="S238"/>
    </row>
    <row r="239" spans="4:19" ht="12.75" x14ac:dyDescent="0.2">
      <c r="D239" s="38"/>
      <c r="E239" s="38"/>
      <c r="S239"/>
    </row>
    <row r="240" spans="4:19" ht="12.75" x14ac:dyDescent="0.2">
      <c r="D240" s="38"/>
      <c r="E240" s="38"/>
      <c r="S240"/>
    </row>
    <row r="241" spans="4:19" ht="12.75" x14ac:dyDescent="0.2">
      <c r="D241" s="38"/>
      <c r="E241" s="38"/>
      <c r="S241"/>
    </row>
    <row r="242" spans="4:19" ht="12.75" x14ac:dyDescent="0.2">
      <c r="D242" s="38"/>
      <c r="E242" s="38"/>
      <c r="S242"/>
    </row>
    <row r="243" spans="4:19" ht="12.75" x14ac:dyDescent="0.2">
      <c r="D243" s="38"/>
      <c r="E243" s="38"/>
      <c r="S243"/>
    </row>
    <row r="244" spans="4:19" ht="12.75" x14ac:dyDescent="0.2">
      <c r="D244" s="38"/>
      <c r="E244" s="38"/>
      <c r="S244"/>
    </row>
    <row r="245" spans="4:19" ht="12.75" x14ac:dyDescent="0.2">
      <c r="D245" s="38"/>
      <c r="E245" s="38"/>
      <c r="S245"/>
    </row>
    <row r="246" spans="4:19" ht="12.75" x14ac:dyDescent="0.2">
      <c r="D246" s="38"/>
      <c r="E246" s="38"/>
      <c r="S246"/>
    </row>
    <row r="247" spans="4:19" ht="12.75" x14ac:dyDescent="0.2">
      <c r="D247" s="38"/>
      <c r="E247" s="38"/>
      <c r="S247"/>
    </row>
    <row r="248" spans="4:19" ht="12.75" x14ac:dyDescent="0.2">
      <c r="D248" s="38"/>
      <c r="E248" s="38"/>
      <c r="S248"/>
    </row>
    <row r="249" spans="4:19" ht="12.75" x14ac:dyDescent="0.2">
      <c r="D249" s="38"/>
      <c r="E249" s="38"/>
      <c r="S249"/>
    </row>
    <row r="250" spans="4:19" ht="12.75" x14ac:dyDescent="0.2">
      <c r="D250" s="38"/>
      <c r="E250" s="38"/>
      <c r="S250"/>
    </row>
    <row r="251" spans="4:19" ht="12.75" x14ac:dyDescent="0.2">
      <c r="D251" s="38"/>
      <c r="E251" s="38"/>
      <c r="S251"/>
    </row>
    <row r="252" spans="4:19" ht="12.75" x14ac:dyDescent="0.2">
      <c r="D252" s="38"/>
      <c r="E252" s="38"/>
      <c r="S252"/>
    </row>
    <row r="253" spans="4:19" ht="12.75" x14ac:dyDescent="0.2">
      <c r="D253" s="38"/>
      <c r="E253" s="38"/>
      <c r="S253"/>
    </row>
    <row r="254" spans="4:19" ht="12.75" x14ac:dyDescent="0.2">
      <c r="D254" s="38"/>
      <c r="E254" s="38"/>
      <c r="S254"/>
    </row>
    <row r="255" spans="4:19" ht="12.75" x14ac:dyDescent="0.2">
      <c r="D255" s="38"/>
      <c r="E255" s="38"/>
      <c r="S255"/>
    </row>
    <row r="256" spans="4:19" ht="12.75" x14ac:dyDescent="0.2">
      <c r="D256" s="38"/>
      <c r="E256" s="38"/>
      <c r="S256"/>
    </row>
    <row r="257" spans="4:19" ht="12.75" x14ac:dyDescent="0.2">
      <c r="D257" s="38"/>
      <c r="E257" s="38"/>
      <c r="S257"/>
    </row>
    <row r="258" spans="4:19" ht="12.75" x14ac:dyDescent="0.2">
      <c r="D258" s="38"/>
      <c r="E258" s="38"/>
      <c r="S258"/>
    </row>
    <row r="259" spans="4:19" ht="12.75" x14ac:dyDescent="0.2">
      <c r="D259" s="38"/>
      <c r="E259" s="38"/>
      <c r="S259"/>
    </row>
    <row r="260" spans="4:19" ht="12.75" x14ac:dyDescent="0.2">
      <c r="D260" s="38"/>
      <c r="E260" s="38"/>
      <c r="S260"/>
    </row>
    <row r="261" spans="4:19" ht="12.75" x14ac:dyDescent="0.2">
      <c r="D261" s="38"/>
      <c r="E261" s="38"/>
      <c r="S261"/>
    </row>
    <row r="262" spans="4:19" ht="12.75" x14ac:dyDescent="0.2">
      <c r="D262" s="38"/>
      <c r="E262" s="38"/>
      <c r="S262"/>
    </row>
    <row r="263" spans="4:19" ht="12.75" x14ac:dyDescent="0.2">
      <c r="D263" s="38"/>
      <c r="E263" s="38"/>
      <c r="S263"/>
    </row>
    <row r="264" spans="4:19" ht="12.75" x14ac:dyDescent="0.2">
      <c r="D264" s="38"/>
      <c r="E264" s="38"/>
      <c r="S264"/>
    </row>
    <row r="265" spans="4:19" ht="12.75" x14ac:dyDescent="0.2">
      <c r="D265" s="38"/>
      <c r="E265" s="38"/>
      <c r="S265"/>
    </row>
    <row r="266" spans="4:19" ht="12.75" x14ac:dyDescent="0.2">
      <c r="D266" s="38"/>
      <c r="E266" s="38"/>
      <c r="S266"/>
    </row>
    <row r="267" spans="4:19" ht="12.75" x14ac:dyDescent="0.2">
      <c r="D267" s="38"/>
      <c r="E267" s="38"/>
      <c r="S267"/>
    </row>
    <row r="268" spans="4:19" ht="12.75" x14ac:dyDescent="0.2">
      <c r="D268" s="38"/>
      <c r="E268" s="38"/>
      <c r="S268"/>
    </row>
    <row r="269" spans="4:19" ht="12.75" x14ac:dyDescent="0.2">
      <c r="D269" s="38"/>
      <c r="E269" s="38"/>
      <c r="S269"/>
    </row>
    <row r="270" spans="4:19" ht="12.75" x14ac:dyDescent="0.2">
      <c r="D270" s="38"/>
      <c r="E270" s="38"/>
      <c r="S270"/>
    </row>
    <row r="271" spans="4:19" ht="12.75" x14ac:dyDescent="0.2">
      <c r="D271" s="38"/>
      <c r="E271" s="38"/>
      <c r="S271"/>
    </row>
    <row r="272" spans="4:19" ht="12.75" x14ac:dyDescent="0.2">
      <c r="D272" s="38"/>
      <c r="E272" s="38"/>
      <c r="S272"/>
    </row>
    <row r="273" spans="4:19" ht="12.75" x14ac:dyDescent="0.2">
      <c r="D273" s="38"/>
      <c r="E273" s="38"/>
      <c r="S273"/>
    </row>
    <row r="274" spans="4:19" ht="12.75" x14ac:dyDescent="0.2">
      <c r="D274" s="38"/>
      <c r="E274" s="38"/>
      <c r="S274"/>
    </row>
    <row r="275" spans="4:19" ht="12.75" x14ac:dyDescent="0.2">
      <c r="D275" s="38"/>
      <c r="E275" s="38"/>
      <c r="S275"/>
    </row>
    <row r="276" spans="4:19" ht="12.75" x14ac:dyDescent="0.2">
      <c r="D276" s="38"/>
      <c r="E276" s="38"/>
      <c r="S276"/>
    </row>
    <row r="277" spans="4:19" ht="12.75" x14ac:dyDescent="0.2">
      <c r="D277" s="38"/>
      <c r="E277" s="38"/>
      <c r="S277"/>
    </row>
    <row r="278" spans="4:19" ht="12.75" x14ac:dyDescent="0.2">
      <c r="D278" s="38"/>
      <c r="E278" s="38"/>
      <c r="S278"/>
    </row>
    <row r="279" spans="4:19" ht="12.75" x14ac:dyDescent="0.2">
      <c r="D279" s="38"/>
      <c r="E279" s="38"/>
      <c r="S279"/>
    </row>
    <row r="280" spans="4:19" ht="12.75" x14ac:dyDescent="0.2">
      <c r="D280" s="38"/>
      <c r="E280" s="38"/>
      <c r="S280"/>
    </row>
    <row r="281" spans="4:19" ht="12.75" x14ac:dyDescent="0.2">
      <c r="D281" s="38"/>
      <c r="E281" s="38"/>
      <c r="S281"/>
    </row>
    <row r="282" spans="4:19" ht="12.75" x14ac:dyDescent="0.2">
      <c r="D282" s="38"/>
      <c r="E282" s="38"/>
      <c r="S282"/>
    </row>
    <row r="283" spans="4:19" ht="12.75" x14ac:dyDescent="0.2">
      <c r="D283" s="38"/>
      <c r="E283" s="38"/>
      <c r="S283"/>
    </row>
    <row r="284" spans="4:19" ht="12.75" x14ac:dyDescent="0.2">
      <c r="D284" s="38"/>
      <c r="E284" s="38"/>
      <c r="S284"/>
    </row>
    <row r="285" spans="4:19" ht="12.75" x14ac:dyDescent="0.2">
      <c r="D285" s="38"/>
      <c r="E285" s="38"/>
      <c r="S285"/>
    </row>
    <row r="286" spans="4:19" ht="12.75" x14ac:dyDescent="0.2">
      <c r="D286" s="38"/>
      <c r="E286" s="38"/>
      <c r="S286"/>
    </row>
    <row r="287" spans="4:19" ht="12.75" x14ac:dyDescent="0.2">
      <c r="D287" s="38"/>
      <c r="E287" s="38"/>
      <c r="S287"/>
    </row>
    <row r="288" spans="4:19" ht="12.75" x14ac:dyDescent="0.2">
      <c r="D288" s="38"/>
      <c r="E288" s="38"/>
      <c r="S288"/>
    </row>
    <row r="289" spans="4:19" ht="12.75" x14ac:dyDescent="0.2">
      <c r="D289" s="38"/>
      <c r="E289" s="38"/>
      <c r="S289"/>
    </row>
    <row r="290" spans="4:19" ht="12.75" x14ac:dyDescent="0.2">
      <c r="D290" s="38"/>
      <c r="E290" s="38"/>
      <c r="S290"/>
    </row>
    <row r="291" spans="4:19" ht="12.75" x14ac:dyDescent="0.2">
      <c r="D291" s="38"/>
      <c r="E291" s="38"/>
      <c r="S291"/>
    </row>
    <row r="292" spans="4:19" ht="12.75" x14ac:dyDescent="0.2">
      <c r="D292" s="38"/>
      <c r="E292" s="38"/>
      <c r="S292"/>
    </row>
    <row r="293" spans="4:19" ht="12.75" x14ac:dyDescent="0.2">
      <c r="D293" s="38"/>
      <c r="E293" s="38"/>
      <c r="S293"/>
    </row>
    <row r="294" spans="4:19" ht="12.75" x14ac:dyDescent="0.2">
      <c r="D294" s="38"/>
      <c r="E294" s="38"/>
      <c r="S294"/>
    </row>
    <row r="295" spans="4:19" ht="12.75" x14ac:dyDescent="0.2">
      <c r="D295" s="38"/>
      <c r="E295" s="38"/>
      <c r="S295"/>
    </row>
    <row r="296" spans="4:19" ht="12.75" x14ac:dyDescent="0.2">
      <c r="D296" s="38"/>
      <c r="E296" s="38"/>
      <c r="S296"/>
    </row>
    <row r="297" spans="4:19" ht="12.75" x14ac:dyDescent="0.2">
      <c r="D297" s="38"/>
      <c r="E297" s="38"/>
      <c r="S297"/>
    </row>
    <row r="298" spans="4:19" ht="12.75" x14ac:dyDescent="0.2">
      <c r="D298" s="38"/>
      <c r="E298" s="38"/>
      <c r="S298"/>
    </row>
    <row r="299" spans="4:19" ht="12.75" x14ac:dyDescent="0.2">
      <c r="D299" s="38"/>
      <c r="E299" s="38"/>
      <c r="S299"/>
    </row>
    <row r="300" spans="4:19" ht="12.75" x14ac:dyDescent="0.2">
      <c r="D300" s="38"/>
      <c r="E300" s="38"/>
      <c r="S300"/>
    </row>
    <row r="301" spans="4:19" ht="12.75" x14ac:dyDescent="0.2">
      <c r="D301" s="38"/>
      <c r="E301" s="38"/>
      <c r="S301"/>
    </row>
    <row r="302" spans="4:19" ht="12.75" x14ac:dyDescent="0.2">
      <c r="D302" s="38"/>
      <c r="E302" s="38"/>
      <c r="S302"/>
    </row>
    <row r="303" spans="4:19" ht="12.75" x14ac:dyDescent="0.2">
      <c r="D303" s="38"/>
      <c r="E303" s="38"/>
      <c r="S303"/>
    </row>
    <row r="304" spans="4:19" ht="12.75" x14ac:dyDescent="0.2">
      <c r="D304" s="38"/>
      <c r="E304" s="38"/>
      <c r="S304"/>
    </row>
    <row r="305" spans="4:19" ht="12.75" x14ac:dyDescent="0.2">
      <c r="D305" s="38"/>
      <c r="E305" s="38"/>
      <c r="S305"/>
    </row>
    <row r="306" spans="4:19" ht="12.75" x14ac:dyDescent="0.2">
      <c r="D306" s="38"/>
      <c r="E306" s="38"/>
      <c r="S306"/>
    </row>
    <row r="307" spans="4:19" ht="12.75" x14ac:dyDescent="0.2">
      <c r="D307" s="38"/>
      <c r="E307" s="38"/>
      <c r="S307"/>
    </row>
    <row r="308" spans="4:19" ht="12.75" x14ac:dyDescent="0.2">
      <c r="D308" s="38"/>
      <c r="E308" s="38"/>
      <c r="S308"/>
    </row>
    <row r="309" spans="4:19" ht="12.75" x14ac:dyDescent="0.2">
      <c r="D309" s="38"/>
      <c r="E309" s="38"/>
      <c r="S309"/>
    </row>
    <row r="310" spans="4:19" ht="12.75" x14ac:dyDescent="0.2">
      <c r="D310" s="38"/>
      <c r="E310" s="38"/>
      <c r="S310"/>
    </row>
    <row r="311" spans="4:19" ht="12.75" x14ac:dyDescent="0.2">
      <c r="D311" s="38"/>
      <c r="E311" s="38"/>
      <c r="S311"/>
    </row>
    <row r="312" spans="4:19" ht="12.75" x14ac:dyDescent="0.2">
      <c r="D312" s="38"/>
      <c r="E312" s="38"/>
      <c r="S312"/>
    </row>
    <row r="313" spans="4:19" ht="12.75" x14ac:dyDescent="0.2">
      <c r="D313" s="38"/>
      <c r="E313" s="38"/>
      <c r="S313"/>
    </row>
    <row r="314" spans="4:19" ht="12.75" x14ac:dyDescent="0.2">
      <c r="D314" s="38"/>
      <c r="E314" s="38"/>
      <c r="S314"/>
    </row>
    <row r="315" spans="4:19" ht="12.75" x14ac:dyDescent="0.2">
      <c r="D315" s="38"/>
      <c r="E315" s="38"/>
      <c r="S315"/>
    </row>
    <row r="316" spans="4:19" ht="12.75" x14ac:dyDescent="0.2">
      <c r="D316" s="38"/>
      <c r="E316" s="38"/>
      <c r="S316"/>
    </row>
    <row r="317" spans="4:19" ht="12.75" x14ac:dyDescent="0.2">
      <c r="D317" s="38"/>
      <c r="E317" s="38"/>
      <c r="S317"/>
    </row>
    <row r="318" spans="4:19" ht="12.75" x14ac:dyDescent="0.2">
      <c r="D318" s="38"/>
      <c r="E318" s="38"/>
      <c r="S318"/>
    </row>
    <row r="319" spans="4:19" ht="12.75" x14ac:dyDescent="0.2">
      <c r="D319" s="38"/>
      <c r="E319" s="38"/>
      <c r="S319"/>
    </row>
    <row r="320" spans="4:19" ht="12.75" x14ac:dyDescent="0.2">
      <c r="D320" s="38"/>
      <c r="E320" s="38"/>
      <c r="S320"/>
    </row>
    <row r="321" spans="4:19" ht="12.75" x14ac:dyDescent="0.2">
      <c r="D321" s="38"/>
      <c r="E321" s="38"/>
      <c r="S321"/>
    </row>
    <row r="322" spans="4:19" ht="12.75" x14ac:dyDescent="0.2">
      <c r="D322" s="38"/>
      <c r="E322" s="38"/>
      <c r="S322"/>
    </row>
    <row r="323" spans="4:19" ht="12.75" x14ac:dyDescent="0.2">
      <c r="D323" s="38"/>
      <c r="E323" s="38"/>
      <c r="S323"/>
    </row>
    <row r="324" spans="4:19" ht="12.75" x14ac:dyDescent="0.2">
      <c r="D324" s="38"/>
      <c r="E324" s="38"/>
      <c r="S324"/>
    </row>
    <row r="325" spans="4:19" ht="12.75" x14ac:dyDescent="0.2">
      <c r="D325" s="38"/>
      <c r="E325" s="38"/>
      <c r="S325"/>
    </row>
    <row r="326" spans="4:19" ht="12.75" x14ac:dyDescent="0.2">
      <c r="D326" s="38"/>
      <c r="E326" s="38"/>
      <c r="S326"/>
    </row>
    <row r="327" spans="4:19" ht="12.75" x14ac:dyDescent="0.2">
      <c r="D327" s="38"/>
      <c r="E327" s="38"/>
      <c r="S327"/>
    </row>
    <row r="328" spans="4:19" ht="12.75" x14ac:dyDescent="0.2">
      <c r="D328" s="38"/>
      <c r="E328" s="38"/>
      <c r="S328"/>
    </row>
    <row r="329" spans="4:19" ht="12.75" x14ac:dyDescent="0.2">
      <c r="D329" s="38"/>
      <c r="E329" s="38"/>
      <c r="S329"/>
    </row>
    <row r="330" spans="4:19" ht="12.75" x14ac:dyDescent="0.2">
      <c r="D330" s="38"/>
      <c r="E330" s="38"/>
      <c r="S330"/>
    </row>
    <row r="331" spans="4:19" ht="12.75" x14ac:dyDescent="0.2">
      <c r="D331" s="38"/>
      <c r="E331" s="38"/>
      <c r="S331"/>
    </row>
    <row r="332" spans="4:19" ht="12.75" x14ac:dyDescent="0.2">
      <c r="D332" s="38"/>
      <c r="E332" s="38"/>
      <c r="S332"/>
    </row>
    <row r="333" spans="4:19" ht="12.75" x14ac:dyDescent="0.2">
      <c r="D333" s="38"/>
      <c r="E333" s="38"/>
      <c r="S333"/>
    </row>
    <row r="334" spans="4:19" ht="12.75" x14ac:dyDescent="0.2">
      <c r="D334" s="38"/>
      <c r="E334" s="38"/>
      <c r="S334"/>
    </row>
    <row r="335" spans="4:19" ht="12.75" x14ac:dyDescent="0.2">
      <c r="D335" s="38"/>
      <c r="E335" s="38"/>
      <c r="S335"/>
    </row>
    <row r="336" spans="4:19" ht="12.75" x14ac:dyDescent="0.2">
      <c r="D336" s="38"/>
      <c r="E336" s="38"/>
      <c r="S336"/>
    </row>
    <row r="337" spans="4:19" ht="12.75" x14ac:dyDescent="0.2">
      <c r="D337" s="38"/>
      <c r="E337" s="38"/>
      <c r="S337"/>
    </row>
    <row r="338" spans="4:19" ht="12.75" x14ac:dyDescent="0.2">
      <c r="D338" s="38"/>
      <c r="E338" s="38"/>
      <c r="S338"/>
    </row>
    <row r="339" spans="4:19" ht="12.75" x14ac:dyDescent="0.2">
      <c r="D339" s="38"/>
      <c r="E339" s="38"/>
      <c r="S339"/>
    </row>
    <row r="340" spans="4:19" ht="12.75" x14ac:dyDescent="0.2">
      <c r="D340" s="38"/>
      <c r="E340" s="38"/>
      <c r="S340"/>
    </row>
    <row r="341" spans="4:19" ht="12.75" x14ac:dyDescent="0.2">
      <c r="D341" s="38"/>
      <c r="E341" s="38"/>
      <c r="S341"/>
    </row>
    <row r="342" spans="4:19" ht="12.75" x14ac:dyDescent="0.2">
      <c r="D342" s="38"/>
      <c r="E342" s="38"/>
      <c r="S342"/>
    </row>
    <row r="343" spans="4:19" ht="12.75" x14ac:dyDescent="0.2">
      <c r="D343" s="38"/>
      <c r="E343" s="38"/>
      <c r="S343"/>
    </row>
    <row r="344" spans="4:19" ht="12.75" x14ac:dyDescent="0.2">
      <c r="D344" s="38"/>
      <c r="E344" s="38"/>
      <c r="S344"/>
    </row>
    <row r="345" spans="4:19" ht="12.75" x14ac:dyDescent="0.2">
      <c r="D345" s="38"/>
      <c r="E345" s="38"/>
      <c r="S345"/>
    </row>
    <row r="346" spans="4:19" ht="12.75" x14ac:dyDescent="0.2">
      <c r="D346" s="38"/>
      <c r="E346" s="38"/>
      <c r="S346"/>
    </row>
    <row r="347" spans="4:19" ht="12.75" x14ac:dyDescent="0.2">
      <c r="D347" s="38"/>
      <c r="E347" s="38"/>
      <c r="S347"/>
    </row>
    <row r="348" spans="4:19" ht="12.75" x14ac:dyDescent="0.2">
      <c r="D348" s="38"/>
      <c r="E348" s="38"/>
      <c r="S348"/>
    </row>
    <row r="349" spans="4:19" ht="12.75" x14ac:dyDescent="0.2">
      <c r="D349" s="38"/>
      <c r="E349" s="38"/>
      <c r="S349"/>
    </row>
    <row r="350" spans="4:19" ht="12.75" x14ac:dyDescent="0.2">
      <c r="D350" s="38"/>
      <c r="E350" s="38"/>
      <c r="S350"/>
    </row>
    <row r="351" spans="4:19" ht="12.75" x14ac:dyDescent="0.2">
      <c r="D351" s="38"/>
      <c r="E351" s="38"/>
      <c r="S351"/>
    </row>
    <row r="352" spans="4:19" ht="12.75" x14ac:dyDescent="0.2">
      <c r="D352" s="38"/>
      <c r="E352" s="38"/>
      <c r="S352"/>
    </row>
    <row r="353" spans="4:19" ht="12.75" x14ac:dyDescent="0.2">
      <c r="D353" s="38"/>
      <c r="E353" s="38"/>
      <c r="S353"/>
    </row>
    <row r="354" spans="4:19" ht="12.75" x14ac:dyDescent="0.2">
      <c r="D354" s="38"/>
      <c r="E354" s="38"/>
      <c r="S354"/>
    </row>
    <row r="355" spans="4:19" ht="12.75" x14ac:dyDescent="0.2">
      <c r="D355" s="38"/>
      <c r="E355" s="38"/>
      <c r="S355"/>
    </row>
    <row r="356" spans="4:19" ht="12.75" x14ac:dyDescent="0.2">
      <c r="D356" s="38"/>
      <c r="E356" s="38"/>
      <c r="S356"/>
    </row>
    <row r="357" spans="4:19" ht="12.75" x14ac:dyDescent="0.2">
      <c r="D357" s="38"/>
      <c r="E357" s="38"/>
      <c r="S357"/>
    </row>
    <row r="358" spans="4:19" ht="12.75" x14ac:dyDescent="0.2">
      <c r="D358" s="38"/>
      <c r="E358" s="38"/>
      <c r="S358"/>
    </row>
    <row r="359" spans="4:19" ht="12.75" x14ac:dyDescent="0.2">
      <c r="D359" s="38"/>
      <c r="E359" s="38"/>
      <c r="S359"/>
    </row>
    <row r="360" spans="4:19" ht="12.75" x14ac:dyDescent="0.2">
      <c r="D360" s="38"/>
      <c r="E360" s="38"/>
      <c r="S360"/>
    </row>
    <row r="361" spans="4:19" ht="12.75" x14ac:dyDescent="0.2">
      <c r="D361" s="38"/>
      <c r="E361" s="38"/>
      <c r="S361"/>
    </row>
    <row r="362" spans="4:19" ht="12.75" x14ac:dyDescent="0.2">
      <c r="D362" s="38"/>
      <c r="E362" s="38"/>
      <c r="S362"/>
    </row>
    <row r="363" spans="4:19" ht="12.75" x14ac:dyDescent="0.2">
      <c r="D363" s="38"/>
      <c r="E363" s="38"/>
      <c r="S363"/>
    </row>
    <row r="364" spans="4:19" ht="12.75" x14ac:dyDescent="0.2">
      <c r="D364" s="38"/>
      <c r="E364" s="38"/>
      <c r="S364"/>
    </row>
    <row r="365" spans="4:19" ht="12.75" x14ac:dyDescent="0.2">
      <c r="D365" s="38"/>
      <c r="E365" s="38"/>
      <c r="S365"/>
    </row>
    <row r="366" spans="4:19" ht="12.75" x14ac:dyDescent="0.2">
      <c r="D366" s="38"/>
      <c r="E366" s="38"/>
      <c r="S366"/>
    </row>
    <row r="367" spans="4:19" ht="12.75" x14ac:dyDescent="0.2">
      <c r="D367" s="38"/>
      <c r="E367" s="38"/>
      <c r="S367"/>
    </row>
    <row r="368" spans="4:19" ht="12.75" x14ac:dyDescent="0.2">
      <c r="D368" s="38"/>
      <c r="E368" s="38"/>
      <c r="S368"/>
    </row>
    <row r="369" spans="4:19" ht="12.75" x14ac:dyDescent="0.2">
      <c r="D369" s="38"/>
      <c r="E369" s="38"/>
      <c r="S369"/>
    </row>
    <row r="370" spans="4:19" ht="12.75" x14ac:dyDescent="0.2">
      <c r="D370" s="38"/>
      <c r="E370" s="38"/>
      <c r="S370"/>
    </row>
    <row r="371" spans="4:19" ht="12.75" x14ac:dyDescent="0.2">
      <c r="D371" s="38"/>
      <c r="E371" s="38"/>
      <c r="S371"/>
    </row>
    <row r="372" spans="4:19" ht="12.75" x14ac:dyDescent="0.2">
      <c r="D372" s="38"/>
      <c r="E372" s="38"/>
      <c r="S372"/>
    </row>
    <row r="373" spans="4:19" ht="12.75" x14ac:dyDescent="0.2">
      <c r="D373" s="38"/>
      <c r="E373" s="38"/>
      <c r="S373"/>
    </row>
    <row r="374" spans="4:19" ht="12.75" x14ac:dyDescent="0.2">
      <c r="D374" s="38"/>
      <c r="E374" s="38"/>
      <c r="S374"/>
    </row>
    <row r="375" spans="4:19" ht="12.75" x14ac:dyDescent="0.2">
      <c r="D375" s="38"/>
      <c r="E375" s="38"/>
      <c r="S375"/>
    </row>
    <row r="376" spans="4:19" ht="12.75" x14ac:dyDescent="0.2">
      <c r="D376" s="38"/>
      <c r="E376" s="38"/>
      <c r="S376"/>
    </row>
    <row r="377" spans="4:19" ht="12.75" x14ac:dyDescent="0.2">
      <c r="D377" s="38"/>
      <c r="E377" s="38"/>
      <c r="S377"/>
    </row>
    <row r="378" spans="4:19" ht="12.75" x14ac:dyDescent="0.2">
      <c r="D378" s="38"/>
      <c r="E378" s="38"/>
      <c r="S378"/>
    </row>
    <row r="379" spans="4:19" ht="12.75" x14ac:dyDescent="0.2">
      <c r="D379" s="38"/>
      <c r="E379" s="38"/>
      <c r="S379"/>
    </row>
    <row r="380" spans="4:19" ht="12.75" x14ac:dyDescent="0.2">
      <c r="D380" s="38"/>
      <c r="E380" s="38"/>
      <c r="S380"/>
    </row>
    <row r="381" spans="4:19" ht="12.75" x14ac:dyDescent="0.2">
      <c r="D381" s="38"/>
      <c r="E381" s="38"/>
      <c r="S381"/>
    </row>
    <row r="382" spans="4:19" ht="12.75" x14ac:dyDescent="0.2">
      <c r="D382" s="38"/>
      <c r="E382" s="38"/>
      <c r="S382"/>
    </row>
    <row r="383" spans="4:19" ht="12.75" x14ac:dyDescent="0.2">
      <c r="D383" s="38"/>
      <c r="E383" s="38"/>
      <c r="S383"/>
    </row>
    <row r="384" spans="4:19" ht="12.75" x14ac:dyDescent="0.2">
      <c r="D384" s="38"/>
      <c r="E384" s="38"/>
      <c r="S384"/>
    </row>
    <row r="385" spans="4:19" ht="12.75" x14ac:dyDescent="0.2">
      <c r="D385" s="38"/>
      <c r="E385" s="38"/>
      <c r="S385"/>
    </row>
    <row r="386" spans="4:19" ht="12.75" x14ac:dyDescent="0.2">
      <c r="D386" s="38"/>
      <c r="E386" s="38"/>
      <c r="S386"/>
    </row>
    <row r="387" spans="4:19" ht="12.75" x14ac:dyDescent="0.2">
      <c r="D387" s="38"/>
      <c r="E387" s="38"/>
      <c r="S387"/>
    </row>
    <row r="388" spans="4:19" ht="12.75" x14ac:dyDescent="0.2">
      <c r="D388" s="38"/>
      <c r="E388" s="38"/>
      <c r="S388"/>
    </row>
    <row r="389" spans="4:19" ht="12.75" x14ac:dyDescent="0.2">
      <c r="D389" s="38"/>
      <c r="E389" s="38"/>
      <c r="S389"/>
    </row>
    <row r="390" spans="4:19" ht="12.75" x14ac:dyDescent="0.2">
      <c r="D390" s="38"/>
      <c r="E390" s="38"/>
      <c r="S390"/>
    </row>
    <row r="391" spans="4:19" ht="12.75" x14ac:dyDescent="0.2">
      <c r="D391" s="38"/>
      <c r="E391" s="38"/>
      <c r="S391"/>
    </row>
    <row r="392" spans="4:19" ht="12.75" x14ac:dyDescent="0.2">
      <c r="D392" s="38"/>
      <c r="E392" s="38"/>
      <c r="S392"/>
    </row>
    <row r="393" spans="4:19" ht="12.75" x14ac:dyDescent="0.2">
      <c r="D393" s="38"/>
      <c r="E393" s="38"/>
      <c r="S393"/>
    </row>
    <row r="394" spans="4:19" ht="12.75" x14ac:dyDescent="0.2">
      <c r="D394" s="38"/>
      <c r="E394" s="38"/>
      <c r="S394"/>
    </row>
    <row r="395" spans="4:19" ht="12.75" x14ac:dyDescent="0.2">
      <c r="D395" s="38"/>
      <c r="E395" s="38"/>
      <c r="S395"/>
    </row>
    <row r="396" spans="4:19" ht="12.75" x14ac:dyDescent="0.2">
      <c r="D396" s="38"/>
      <c r="E396" s="38"/>
      <c r="S396"/>
    </row>
    <row r="397" spans="4:19" ht="12.75" x14ac:dyDescent="0.2">
      <c r="D397" s="38"/>
      <c r="E397" s="38"/>
      <c r="S397"/>
    </row>
    <row r="398" spans="4:19" ht="12.75" x14ac:dyDescent="0.2">
      <c r="D398" s="38"/>
      <c r="E398" s="38"/>
      <c r="S398"/>
    </row>
    <row r="399" spans="4:19" ht="12.75" x14ac:dyDescent="0.2">
      <c r="D399" s="38"/>
      <c r="E399" s="38"/>
      <c r="S399"/>
    </row>
    <row r="400" spans="4:19" ht="12.75" x14ac:dyDescent="0.2">
      <c r="D400" s="38"/>
      <c r="E400" s="38"/>
      <c r="S400"/>
    </row>
    <row r="401" spans="19:19" ht="12.75" x14ac:dyDescent="0.2">
      <c r="S401"/>
    </row>
  </sheetData>
  <mergeCells count="1">
    <mergeCell ref="B53:K61"/>
  </mergeCells>
  <conditionalFormatting sqref="B8:B51">
    <cfRule type="cellIs" dxfId="16" priority="5" stopIfTrue="1" operator="equal">
      <formula>"Adjustment to Income/Expense/Rate Base:"</formula>
    </cfRule>
  </conditionalFormatting>
  <conditionalFormatting sqref="K1">
    <cfRule type="cellIs" dxfId="15" priority="4" stopIfTrue="1" operator="equal">
      <formula>"x.x"</formula>
    </cfRule>
  </conditionalFormatting>
  <dataValidations count="3">
    <dataValidation type="list" errorStyle="warning" allowBlank="1" showInputMessage="1" showErrorMessage="1" errorTitle="Factor" error="This factor is not included in the drop-down list. Is this the factor you want to use?" sqref="H65579:H65582 WVP983084:WVP983087 WLT983084:WLT983087 WBX983084:WBX983087 VSB983084:VSB983087 VIF983084:VIF983087 UYJ983084:UYJ983087 UON983084:UON983087 UER983084:UER983087 TUV983084:TUV983087 TKZ983084:TKZ983087 TBD983084:TBD983087 SRH983084:SRH983087 SHL983084:SHL983087 RXP983084:RXP983087 RNT983084:RNT983087 RDX983084:RDX983087 QUB983084:QUB983087 QKF983084:QKF983087 QAJ983084:QAJ983087 PQN983084:PQN983087 PGR983084:PGR983087 OWV983084:OWV983087 OMZ983084:OMZ983087 ODD983084:ODD983087 NTH983084:NTH983087 NJL983084:NJL983087 MZP983084:MZP983087 MPT983084:MPT983087 MFX983084:MFX983087 LWB983084:LWB983087 LMF983084:LMF983087 LCJ983084:LCJ983087 KSN983084:KSN983087 KIR983084:KIR983087 JYV983084:JYV983087 JOZ983084:JOZ983087 JFD983084:JFD983087 IVH983084:IVH983087 ILL983084:ILL983087 IBP983084:IBP983087 HRT983084:HRT983087 HHX983084:HHX983087 GYB983084:GYB983087 GOF983084:GOF983087 GEJ983084:GEJ983087 FUN983084:FUN983087 FKR983084:FKR983087 FAV983084:FAV983087 EQZ983084:EQZ983087 EHD983084:EHD983087 DXH983084:DXH983087 DNL983084:DNL983087 DDP983084:DDP983087 CTT983084:CTT983087 CJX983084:CJX983087 CAB983084:CAB983087 BQF983084:BQF983087 BGJ983084:BGJ983087 AWN983084:AWN983087 AMR983084:AMR983087 ACV983084:ACV983087 SZ983084:SZ983087 JD983084:JD983087 H983083:H983086 WVP917548:WVP917551 WLT917548:WLT917551 WBX917548:WBX917551 VSB917548:VSB917551 VIF917548:VIF917551 UYJ917548:UYJ917551 UON917548:UON917551 UER917548:UER917551 TUV917548:TUV917551 TKZ917548:TKZ917551 TBD917548:TBD917551 SRH917548:SRH917551 SHL917548:SHL917551 RXP917548:RXP917551 RNT917548:RNT917551 RDX917548:RDX917551 QUB917548:QUB917551 QKF917548:QKF917551 QAJ917548:QAJ917551 PQN917548:PQN917551 PGR917548:PGR917551 OWV917548:OWV917551 OMZ917548:OMZ917551 ODD917548:ODD917551 NTH917548:NTH917551 NJL917548:NJL917551 MZP917548:MZP917551 MPT917548:MPT917551 MFX917548:MFX917551 LWB917548:LWB917551 LMF917548:LMF917551 LCJ917548:LCJ917551 KSN917548:KSN917551 KIR917548:KIR917551 JYV917548:JYV917551 JOZ917548:JOZ917551 JFD917548:JFD917551 IVH917548:IVH917551 ILL917548:ILL917551 IBP917548:IBP917551 HRT917548:HRT917551 HHX917548:HHX917551 GYB917548:GYB917551 GOF917548:GOF917551 GEJ917548:GEJ917551 FUN917548:FUN917551 FKR917548:FKR917551 FAV917548:FAV917551 EQZ917548:EQZ917551 EHD917548:EHD917551 DXH917548:DXH917551 DNL917548:DNL917551 DDP917548:DDP917551 CTT917548:CTT917551 CJX917548:CJX917551 CAB917548:CAB917551 BQF917548:BQF917551 BGJ917548:BGJ917551 AWN917548:AWN917551 AMR917548:AMR917551 ACV917548:ACV917551 SZ917548:SZ917551 JD917548:JD917551 H917547:H917550 WVP852012:WVP852015 WLT852012:WLT852015 WBX852012:WBX852015 VSB852012:VSB852015 VIF852012:VIF852015 UYJ852012:UYJ852015 UON852012:UON852015 UER852012:UER852015 TUV852012:TUV852015 TKZ852012:TKZ852015 TBD852012:TBD852015 SRH852012:SRH852015 SHL852012:SHL852015 RXP852012:RXP852015 RNT852012:RNT852015 RDX852012:RDX852015 QUB852012:QUB852015 QKF852012:QKF852015 QAJ852012:QAJ852015 PQN852012:PQN852015 PGR852012:PGR852015 OWV852012:OWV852015 OMZ852012:OMZ852015 ODD852012:ODD852015 NTH852012:NTH852015 NJL852012:NJL852015 MZP852012:MZP852015 MPT852012:MPT852015 MFX852012:MFX852015 LWB852012:LWB852015 LMF852012:LMF852015 LCJ852012:LCJ852015 KSN852012:KSN852015 KIR852012:KIR852015 JYV852012:JYV852015 JOZ852012:JOZ852015 JFD852012:JFD852015 IVH852012:IVH852015 ILL852012:ILL852015 IBP852012:IBP852015 HRT852012:HRT852015 HHX852012:HHX852015 GYB852012:GYB852015 GOF852012:GOF852015 GEJ852012:GEJ852015 FUN852012:FUN852015 FKR852012:FKR852015 FAV852012:FAV852015 EQZ852012:EQZ852015 EHD852012:EHD852015 DXH852012:DXH852015 DNL852012:DNL852015 DDP852012:DDP852015 CTT852012:CTT852015 CJX852012:CJX852015 CAB852012:CAB852015 BQF852012:BQF852015 BGJ852012:BGJ852015 AWN852012:AWN852015 AMR852012:AMR852015 ACV852012:ACV852015 SZ852012:SZ852015 JD852012:JD852015 H852011:H852014 WVP786476:WVP786479 WLT786476:WLT786479 WBX786476:WBX786479 VSB786476:VSB786479 VIF786476:VIF786479 UYJ786476:UYJ786479 UON786476:UON786479 UER786476:UER786479 TUV786476:TUV786479 TKZ786476:TKZ786479 TBD786476:TBD786479 SRH786476:SRH786479 SHL786476:SHL786479 RXP786476:RXP786479 RNT786476:RNT786479 RDX786476:RDX786479 QUB786476:QUB786479 QKF786476:QKF786479 QAJ786476:QAJ786479 PQN786476:PQN786479 PGR786476:PGR786479 OWV786476:OWV786479 OMZ786476:OMZ786479 ODD786476:ODD786479 NTH786476:NTH786479 NJL786476:NJL786479 MZP786476:MZP786479 MPT786476:MPT786479 MFX786476:MFX786479 LWB786476:LWB786479 LMF786476:LMF786479 LCJ786476:LCJ786479 KSN786476:KSN786479 KIR786476:KIR786479 JYV786476:JYV786479 JOZ786476:JOZ786479 JFD786476:JFD786479 IVH786476:IVH786479 ILL786476:ILL786479 IBP786476:IBP786479 HRT786476:HRT786479 HHX786476:HHX786479 GYB786476:GYB786479 GOF786476:GOF786479 GEJ786476:GEJ786479 FUN786476:FUN786479 FKR786476:FKR786479 FAV786476:FAV786479 EQZ786476:EQZ786479 EHD786476:EHD786479 DXH786476:DXH786479 DNL786476:DNL786479 DDP786476:DDP786479 CTT786476:CTT786479 CJX786476:CJX786479 CAB786476:CAB786479 BQF786476:BQF786479 BGJ786476:BGJ786479 AWN786476:AWN786479 AMR786476:AMR786479 ACV786476:ACV786479 SZ786476:SZ786479 JD786476:JD786479 H786475:H786478 WVP720940:WVP720943 WLT720940:WLT720943 WBX720940:WBX720943 VSB720940:VSB720943 VIF720940:VIF720943 UYJ720940:UYJ720943 UON720940:UON720943 UER720940:UER720943 TUV720940:TUV720943 TKZ720940:TKZ720943 TBD720940:TBD720943 SRH720940:SRH720943 SHL720940:SHL720943 RXP720940:RXP720943 RNT720940:RNT720943 RDX720940:RDX720943 QUB720940:QUB720943 QKF720940:QKF720943 QAJ720940:QAJ720943 PQN720940:PQN720943 PGR720940:PGR720943 OWV720940:OWV720943 OMZ720940:OMZ720943 ODD720940:ODD720943 NTH720940:NTH720943 NJL720940:NJL720943 MZP720940:MZP720943 MPT720940:MPT720943 MFX720940:MFX720943 LWB720940:LWB720943 LMF720940:LMF720943 LCJ720940:LCJ720943 KSN720940:KSN720943 KIR720940:KIR720943 JYV720940:JYV720943 JOZ720940:JOZ720943 JFD720940:JFD720943 IVH720940:IVH720943 ILL720940:ILL720943 IBP720940:IBP720943 HRT720940:HRT720943 HHX720940:HHX720943 GYB720940:GYB720943 GOF720940:GOF720943 GEJ720940:GEJ720943 FUN720940:FUN720943 FKR720940:FKR720943 FAV720940:FAV720943 EQZ720940:EQZ720943 EHD720940:EHD720943 DXH720940:DXH720943 DNL720940:DNL720943 DDP720940:DDP720943 CTT720940:CTT720943 CJX720940:CJX720943 CAB720940:CAB720943 BQF720940:BQF720943 BGJ720940:BGJ720943 AWN720940:AWN720943 AMR720940:AMR720943 ACV720940:ACV720943 SZ720940:SZ720943 JD720940:JD720943 H720939:H720942 WVP655404:WVP655407 WLT655404:WLT655407 WBX655404:WBX655407 VSB655404:VSB655407 VIF655404:VIF655407 UYJ655404:UYJ655407 UON655404:UON655407 UER655404:UER655407 TUV655404:TUV655407 TKZ655404:TKZ655407 TBD655404:TBD655407 SRH655404:SRH655407 SHL655404:SHL655407 RXP655404:RXP655407 RNT655404:RNT655407 RDX655404:RDX655407 QUB655404:QUB655407 QKF655404:QKF655407 QAJ655404:QAJ655407 PQN655404:PQN655407 PGR655404:PGR655407 OWV655404:OWV655407 OMZ655404:OMZ655407 ODD655404:ODD655407 NTH655404:NTH655407 NJL655404:NJL655407 MZP655404:MZP655407 MPT655404:MPT655407 MFX655404:MFX655407 LWB655404:LWB655407 LMF655404:LMF655407 LCJ655404:LCJ655407 KSN655404:KSN655407 KIR655404:KIR655407 JYV655404:JYV655407 JOZ655404:JOZ655407 JFD655404:JFD655407 IVH655404:IVH655407 ILL655404:ILL655407 IBP655404:IBP655407 HRT655404:HRT655407 HHX655404:HHX655407 GYB655404:GYB655407 GOF655404:GOF655407 GEJ655404:GEJ655407 FUN655404:FUN655407 FKR655404:FKR655407 FAV655404:FAV655407 EQZ655404:EQZ655407 EHD655404:EHD655407 DXH655404:DXH655407 DNL655404:DNL655407 DDP655404:DDP655407 CTT655404:CTT655407 CJX655404:CJX655407 CAB655404:CAB655407 BQF655404:BQF655407 BGJ655404:BGJ655407 AWN655404:AWN655407 AMR655404:AMR655407 ACV655404:ACV655407 SZ655404:SZ655407 JD655404:JD655407 H655403:H655406 WVP589868:WVP589871 WLT589868:WLT589871 WBX589868:WBX589871 VSB589868:VSB589871 VIF589868:VIF589871 UYJ589868:UYJ589871 UON589868:UON589871 UER589868:UER589871 TUV589868:TUV589871 TKZ589868:TKZ589871 TBD589868:TBD589871 SRH589868:SRH589871 SHL589868:SHL589871 RXP589868:RXP589871 RNT589868:RNT589871 RDX589868:RDX589871 QUB589868:QUB589871 QKF589868:QKF589871 QAJ589868:QAJ589871 PQN589868:PQN589871 PGR589868:PGR589871 OWV589868:OWV589871 OMZ589868:OMZ589871 ODD589868:ODD589871 NTH589868:NTH589871 NJL589868:NJL589871 MZP589868:MZP589871 MPT589868:MPT589871 MFX589868:MFX589871 LWB589868:LWB589871 LMF589868:LMF589871 LCJ589868:LCJ589871 KSN589868:KSN589871 KIR589868:KIR589871 JYV589868:JYV589871 JOZ589868:JOZ589871 JFD589868:JFD589871 IVH589868:IVH589871 ILL589868:ILL589871 IBP589868:IBP589871 HRT589868:HRT589871 HHX589868:HHX589871 GYB589868:GYB589871 GOF589868:GOF589871 GEJ589868:GEJ589871 FUN589868:FUN589871 FKR589868:FKR589871 FAV589868:FAV589871 EQZ589868:EQZ589871 EHD589868:EHD589871 DXH589868:DXH589871 DNL589868:DNL589871 DDP589868:DDP589871 CTT589868:CTT589871 CJX589868:CJX589871 CAB589868:CAB589871 BQF589868:BQF589871 BGJ589868:BGJ589871 AWN589868:AWN589871 AMR589868:AMR589871 ACV589868:ACV589871 SZ589868:SZ589871 JD589868:JD589871 H589867:H589870 WVP524332:WVP524335 WLT524332:WLT524335 WBX524332:WBX524335 VSB524332:VSB524335 VIF524332:VIF524335 UYJ524332:UYJ524335 UON524332:UON524335 UER524332:UER524335 TUV524332:TUV524335 TKZ524332:TKZ524335 TBD524332:TBD524335 SRH524332:SRH524335 SHL524332:SHL524335 RXP524332:RXP524335 RNT524332:RNT524335 RDX524332:RDX524335 QUB524332:QUB524335 QKF524332:QKF524335 QAJ524332:QAJ524335 PQN524332:PQN524335 PGR524332:PGR524335 OWV524332:OWV524335 OMZ524332:OMZ524335 ODD524332:ODD524335 NTH524332:NTH524335 NJL524332:NJL524335 MZP524332:MZP524335 MPT524332:MPT524335 MFX524332:MFX524335 LWB524332:LWB524335 LMF524332:LMF524335 LCJ524332:LCJ524335 KSN524332:KSN524335 KIR524332:KIR524335 JYV524332:JYV524335 JOZ524332:JOZ524335 JFD524332:JFD524335 IVH524332:IVH524335 ILL524332:ILL524335 IBP524332:IBP524335 HRT524332:HRT524335 HHX524332:HHX524335 GYB524332:GYB524335 GOF524332:GOF524335 GEJ524332:GEJ524335 FUN524332:FUN524335 FKR524332:FKR524335 FAV524332:FAV524335 EQZ524332:EQZ524335 EHD524332:EHD524335 DXH524332:DXH524335 DNL524332:DNL524335 DDP524332:DDP524335 CTT524332:CTT524335 CJX524332:CJX524335 CAB524332:CAB524335 BQF524332:BQF524335 BGJ524332:BGJ524335 AWN524332:AWN524335 AMR524332:AMR524335 ACV524332:ACV524335 SZ524332:SZ524335 JD524332:JD524335 H524331:H524334 WVP458796:WVP458799 WLT458796:WLT458799 WBX458796:WBX458799 VSB458796:VSB458799 VIF458796:VIF458799 UYJ458796:UYJ458799 UON458796:UON458799 UER458796:UER458799 TUV458796:TUV458799 TKZ458796:TKZ458799 TBD458796:TBD458799 SRH458796:SRH458799 SHL458796:SHL458799 RXP458796:RXP458799 RNT458796:RNT458799 RDX458796:RDX458799 QUB458796:QUB458799 QKF458796:QKF458799 QAJ458796:QAJ458799 PQN458796:PQN458799 PGR458796:PGR458799 OWV458796:OWV458799 OMZ458796:OMZ458799 ODD458796:ODD458799 NTH458796:NTH458799 NJL458796:NJL458799 MZP458796:MZP458799 MPT458796:MPT458799 MFX458796:MFX458799 LWB458796:LWB458799 LMF458796:LMF458799 LCJ458796:LCJ458799 KSN458796:KSN458799 KIR458796:KIR458799 JYV458796:JYV458799 JOZ458796:JOZ458799 JFD458796:JFD458799 IVH458796:IVH458799 ILL458796:ILL458799 IBP458796:IBP458799 HRT458796:HRT458799 HHX458796:HHX458799 GYB458796:GYB458799 GOF458796:GOF458799 GEJ458796:GEJ458799 FUN458796:FUN458799 FKR458796:FKR458799 FAV458796:FAV458799 EQZ458796:EQZ458799 EHD458796:EHD458799 DXH458796:DXH458799 DNL458796:DNL458799 DDP458796:DDP458799 CTT458796:CTT458799 CJX458796:CJX458799 CAB458796:CAB458799 BQF458796:BQF458799 BGJ458796:BGJ458799 AWN458796:AWN458799 AMR458796:AMR458799 ACV458796:ACV458799 SZ458796:SZ458799 JD458796:JD458799 H458795:H458798 WVP393260:WVP393263 WLT393260:WLT393263 WBX393260:WBX393263 VSB393260:VSB393263 VIF393260:VIF393263 UYJ393260:UYJ393263 UON393260:UON393263 UER393260:UER393263 TUV393260:TUV393263 TKZ393260:TKZ393263 TBD393260:TBD393263 SRH393260:SRH393263 SHL393260:SHL393263 RXP393260:RXP393263 RNT393260:RNT393263 RDX393260:RDX393263 QUB393260:QUB393263 QKF393260:QKF393263 QAJ393260:QAJ393263 PQN393260:PQN393263 PGR393260:PGR393263 OWV393260:OWV393263 OMZ393260:OMZ393263 ODD393260:ODD393263 NTH393260:NTH393263 NJL393260:NJL393263 MZP393260:MZP393263 MPT393260:MPT393263 MFX393260:MFX393263 LWB393260:LWB393263 LMF393260:LMF393263 LCJ393260:LCJ393263 KSN393260:KSN393263 KIR393260:KIR393263 JYV393260:JYV393263 JOZ393260:JOZ393263 JFD393260:JFD393263 IVH393260:IVH393263 ILL393260:ILL393263 IBP393260:IBP393263 HRT393260:HRT393263 HHX393260:HHX393263 GYB393260:GYB393263 GOF393260:GOF393263 GEJ393260:GEJ393263 FUN393260:FUN393263 FKR393260:FKR393263 FAV393260:FAV393263 EQZ393260:EQZ393263 EHD393260:EHD393263 DXH393260:DXH393263 DNL393260:DNL393263 DDP393260:DDP393263 CTT393260:CTT393263 CJX393260:CJX393263 CAB393260:CAB393263 BQF393260:BQF393263 BGJ393260:BGJ393263 AWN393260:AWN393263 AMR393260:AMR393263 ACV393260:ACV393263 SZ393260:SZ393263 JD393260:JD393263 H393259:H393262 WVP327724:WVP327727 WLT327724:WLT327727 WBX327724:WBX327727 VSB327724:VSB327727 VIF327724:VIF327727 UYJ327724:UYJ327727 UON327724:UON327727 UER327724:UER327727 TUV327724:TUV327727 TKZ327724:TKZ327727 TBD327724:TBD327727 SRH327724:SRH327727 SHL327724:SHL327727 RXP327724:RXP327727 RNT327724:RNT327727 RDX327724:RDX327727 QUB327724:QUB327727 QKF327724:QKF327727 QAJ327724:QAJ327727 PQN327724:PQN327727 PGR327724:PGR327727 OWV327724:OWV327727 OMZ327724:OMZ327727 ODD327724:ODD327727 NTH327724:NTH327727 NJL327724:NJL327727 MZP327724:MZP327727 MPT327724:MPT327727 MFX327724:MFX327727 LWB327724:LWB327727 LMF327724:LMF327727 LCJ327724:LCJ327727 KSN327724:KSN327727 KIR327724:KIR327727 JYV327724:JYV327727 JOZ327724:JOZ327727 JFD327724:JFD327727 IVH327724:IVH327727 ILL327724:ILL327727 IBP327724:IBP327727 HRT327724:HRT327727 HHX327724:HHX327727 GYB327724:GYB327727 GOF327724:GOF327727 GEJ327724:GEJ327727 FUN327724:FUN327727 FKR327724:FKR327727 FAV327724:FAV327727 EQZ327724:EQZ327727 EHD327724:EHD327727 DXH327724:DXH327727 DNL327724:DNL327727 DDP327724:DDP327727 CTT327724:CTT327727 CJX327724:CJX327727 CAB327724:CAB327727 BQF327724:BQF327727 BGJ327724:BGJ327727 AWN327724:AWN327727 AMR327724:AMR327727 ACV327724:ACV327727 SZ327724:SZ327727 JD327724:JD327727 H327723:H327726 WVP262188:WVP262191 WLT262188:WLT262191 WBX262188:WBX262191 VSB262188:VSB262191 VIF262188:VIF262191 UYJ262188:UYJ262191 UON262188:UON262191 UER262188:UER262191 TUV262188:TUV262191 TKZ262188:TKZ262191 TBD262188:TBD262191 SRH262188:SRH262191 SHL262188:SHL262191 RXP262188:RXP262191 RNT262188:RNT262191 RDX262188:RDX262191 QUB262188:QUB262191 QKF262188:QKF262191 QAJ262188:QAJ262191 PQN262188:PQN262191 PGR262188:PGR262191 OWV262188:OWV262191 OMZ262188:OMZ262191 ODD262188:ODD262191 NTH262188:NTH262191 NJL262188:NJL262191 MZP262188:MZP262191 MPT262188:MPT262191 MFX262188:MFX262191 LWB262188:LWB262191 LMF262188:LMF262191 LCJ262188:LCJ262191 KSN262188:KSN262191 KIR262188:KIR262191 JYV262188:JYV262191 JOZ262188:JOZ262191 JFD262188:JFD262191 IVH262188:IVH262191 ILL262188:ILL262191 IBP262188:IBP262191 HRT262188:HRT262191 HHX262188:HHX262191 GYB262188:GYB262191 GOF262188:GOF262191 GEJ262188:GEJ262191 FUN262188:FUN262191 FKR262188:FKR262191 FAV262188:FAV262191 EQZ262188:EQZ262191 EHD262188:EHD262191 DXH262188:DXH262191 DNL262188:DNL262191 DDP262188:DDP262191 CTT262188:CTT262191 CJX262188:CJX262191 CAB262188:CAB262191 BQF262188:BQF262191 BGJ262188:BGJ262191 AWN262188:AWN262191 AMR262188:AMR262191 ACV262188:ACV262191 SZ262188:SZ262191 JD262188:JD262191 H262187:H262190 WVP196652:WVP196655 WLT196652:WLT196655 WBX196652:WBX196655 VSB196652:VSB196655 VIF196652:VIF196655 UYJ196652:UYJ196655 UON196652:UON196655 UER196652:UER196655 TUV196652:TUV196655 TKZ196652:TKZ196655 TBD196652:TBD196655 SRH196652:SRH196655 SHL196652:SHL196655 RXP196652:RXP196655 RNT196652:RNT196655 RDX196652:RDX196655 QUB196652:QUB196655 QKF196652:QKF196655 QAJ196652:QAJ196655 PQN196652:PQN196655 PGR196652:PGR196655 OWV196652:OWV196655 OMZ196652:OMZ196655 ODD196652:ODD196655 NTH196652:NTH196655 NJL196652:NJL196655 MZP196652:MZP196655 MPT196652:MPT196655 MFX196652:MFX196655 LWB196652:LWB196655 LMF196652:LMF196655 LCJ196652:LCJ196655 KSN196652:KSN196655 KIR196652:KIR196655 JYV196652:JYV196655 JOZ196652:JOZ196655 JFD196652:JFD196655 IVH196652:IVH196655 ILL196652:ILL196655 IBP196652:IBP196655 HRT196652:HRT196655 HHX196652:HHX196655 GYB196652:GYB196655 GOF196652:GOF196655 GEJ196652:GEJ196655 FUN196652:FUN196655 FKR196652:FKR196655 FAV196652:FAV196655 EQZ196652:EQZ196655 EHD196652:EHD196655 DXH196652:DXH196655 DNL196652:DNL196655 DDP196652:DDP196655 CTT196652:CTT196655 CJX196652:CJX196655 CAB196652:CAB196655 BQF196652:BQF196655 BGJ196652:BGJ196655 AWN196652:AWN196655 AMR196652:AMR196655 ACV196652:ACV196655 SZ196652:SZ196655 JD196652:JD196655 H196651:H196654 WVP131116:WVP131119 WLT131116:WLT131119 WBX131116:WBX131119 VSB131116:VSB131119 VIF131116:VIF131119 UYJ131116:UYJ131119 UON131116:UON131119 UER131116:UER131119 TUV131116:TUV131119 TKZ131116:TKZ131119 TBD131116:TBD131119 SRH131116:SRH131119 SHL131116:SHL131119 RXP131116:RXP131119 RNT131116:RNT131119 RDX131116:RDX131119 QUB131116:QUB131119 QKF131116:QKF131119 QAJ131116:QAJ131119 PQN131116:PQN131119 PGR131116:PGR131119 OWV131116:OWV131119 OMZ131116:OMZ131119 ODD131116:ODD131119 NTH131116:NTH131119 NJL131116:NJL131119 MZP131116:MZP131119 MPT131116:MPT131119 MFX131116:MFX131119 LWB131116:LWB131119 LMF131116:LMF131119 LCJ131116:LCJ131119 KSN131116:KSN131119 KIR131116:KIR131119 JYV131116:JYV131119 JOZ131116:JOZ131119 JFD131116:JFD131119 IVH131116:IVH131119 ILL131116:ILL131119 IBP131116:IBP131119 HRT131116:HRT131119 HHX131116:HHX131119 GYB131116:GYB131119 GOF131116:GOF131119 GEJ131116:GEJ131119 FUN131116:FUN131119 FKR131116:FKR131119 FAV131116:FAV131119 EQZ131116:EQZ131119 EHD131116:EHD131119 DXH131116:DXH131119 DNL131116:DNL131119 DDP131116:DDP131119 CTT131116:CTT131119 CJX131116:CJX131119 CAB131116:CAB131119 BQF131116:BQF131119 BGJ131116:BGJ131119 AWN131116:AWN131119 AMR131116:AMR131119 ACV131116:ACV131119 SZ131116:SZ131119 JD131116:JD131119 H131115:H131118 WVP65580:WVP65583 WLT65580:WLT65583 WBX65580:WBX65583 VSB65580:VSB65583 VIF65580:VIF65583 UYJ65580:UYJ65583 UON65580:UON65583 UER65580:UER65583 TUV65580:TUV65583 TKZ65580:TKZ65583 TBD65580:TBD65583 SRH65580:SRH65583 SHL65580:SHL65583 RXP65580:RXP65583 RNT65580:RNT65583 RDX65580:RDX65583 QUB65580:QUB65583 QKF65580:QKF65583 QAJ65580:QAJ65583 PQN65580:PQN65583 PGR65580:PGR65583 OWV65580:OWV65583 OMZ65580:OMZ65583 ODD65580:ODD65583 NTH65580:NTH65583 NJL65580:NJL65583 MZP65580:MZP65583 MPT65580:MPT65583 MFX65580:MFX65583 LWB65580:LWB65583 LMF65580:LMF65583 LCJ65580:LCJ65583 KSN65580:KSN65583 KIR65580:KIR65583 JYV65580:JYV65583 JOZ65580:JOZ65583 JFD65580:JFD65583 IVH65580:IVH65583 ILL65580:ILL65583 IBP65580:IBP65583 HRT65580:HRT65583 HHX65580:HHX65583 GYB65580:GYB65583 GOF65580:GOF65583 GEJ65580:GEJ65583 FUN65580:FUN65583 FKR65580:FKR65583 FAV65580:FAV65583 EQZ65580:EQZ65583 EHD65580:EHD65583 DXH65580:DXH65583 DNL65580:DNL65583 DDP65580:DDP65583 CTT65580:CTT65583 CJX65580:CJX65583 CAB65580:CAB65583 BQF65580:BQF65583 BGJ65580:BGJ65583 AWN65580:AWN65583 AMR65580:AMR65583 ACV65580:ACV65583 SZ65580:SZ65583 JD65580:JD65583">
      <formula1>$H$66:$H$157</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WVN983085:WVN983087 F65580:F65582 JB65581:JB65583 SX65581:SX65583 ACT65581:ACT65583 AMP65581:AMP65583 AWL65581:AWL65583 BGH65581:BGH65583 BQD65581:BQD65583 BZZ65581:BZZ65583 CJV65581:CJV65583 CTR65581:CTR65583 DDN65581:DDN65583 DNJ65581:DNJ65583 DXF65581:DXF65583 EHB65581:EHB65583 EQX65581:EQX65583 FAT65581:FAT65583 FKP65581:FKP65583 FUL65581:FUL65583 GEH65581:GEH65583 GOD65581:GOD65583 GXZ65581:GXZ65583 HHV65581:HHV65583 HRR65581:HRR65583 IBN65581:IBN65583 ILJ65581:ILJ65583 IVF65581:IVF65583 JFB65581:JFB65583 JOX65581:JOX65583 JYT65581:JYT65583 KIP65581:KIP65583 KSL65581:KSL65583 LCH65581:LCH65583 LMD65581:LMD65583 LVZ65581:LVZ65583 MFV65581:MFV65583 MPR65581:MPR65583 MZN65581:MZN65583 NJJ65581:NJJ65583 NTF65581:NTF65583 ODB65581:ODB65583 OMX65581:OMX65583 OWT65581:OWT65583 PGP65581:PGP65583 PQL65581:PQL65583 QAH65581:QAH65583 QKD65581:QKD65583 QTZ65581:QTZ65583 RDV65581:RDV65583 RNR65581:RNR65583 RXN65581:RXN65583 SHJ65581:SHJ65583 SRF65581:SRF65583 TBB65581:TBB65583 TKX65581:TKX65583 TUT65581:TUT65583 UEP65581:UEP65583 UOL65581:UOL65583 UYH65581:UYH65583 VID65581:VID65583 VRZ65581:VRZ65583 WBV65581:WBV65583 WLR65581:WLR65583 WVN65581:WVN65583 F131116:F131118 JB131117:JB131119 SX131117:SX131119 ACT131117:ACT131119 AMP131117:AMP131119 AWL131117:AWL131119 BGH131117:BGH131119 BQD131117:BQD131119 BZZ131117:BZZ131119 CJV131117:CJV131119 CTR131117:CTR131119 DDN131117:DDN131119 DNJ131117:DNJ131119 DXF131117:DXF131119 EHB131117:EHB131119 EQX131117:EQX131119 FAT131117:FAT131119 FKP131117:FKP131119 FUL131117:FUL131119 GEH131117:GEH131119 GOD131117:GOD131119 GXZ131117:GXZ131119 HHV131117:HHV131119 HRR131117:HRR131119 IBN131117:IBN131119 ILJ131117:ILJ131119 IVF131117:IVF131119 JFB131117:JFB131119 JOX131117:JOX131119 JYT131117:JYT131119 KIP131117:KIP131119 KSL131117:KSL131119 LCH131117:LCH131119 LMD131117:LMD131119 LVZ131117:LVZ131119 MFV131117:MFV131119 MPR131117:MPR131119 MZN131117:MZN131119 NJJ131117:NJJ131119 NTF131117:NTF131119 ODB131117:ODB131119 OMX131117:OMX131119 OWT131117:OWT131119 PGP131117:PGP131119 PQL131117:PQL131119 QAH131117:QAH131119 QKD131117:QKD131119 QTZ131117:QTZ131119 RDV131117:RDV131119 RNR131117:RNR131119 RXN131117:RXN131119 SHJ131117:SHJ131119 SRF131117:SRF131119 TBB131117:TBB131119 TKX131117:TKX131119 TUT131117:TUT131119 UEP131117:UEP131119 UOL131117:UOL131119 UYH131117:UYH131119 VID131117:VID131119 VRZ131117:VRZ131119 WBV131117:WBV131119 WLR131117:WLR131119 WVN131117:WVN131119 F196652:F196654 JB196653:JB196655 SX196653:SX196655 ACT196653:ACT196655 AMP196653:AMP196655 AWL196653:AWL196655 BGH196653:BGH196655 BQD196653:BQD196655 BZZ196653:BZZ196655 CJV196653:CJV196655 CTR196653:CTR196655 DDN196653:DDN196655 DNJ196653:DNJ196655 DXF196653:DXF196655 EHB196653:EHB196655 EQX196653:EQX196655 FAT196653:FAT196655 FKP196653:FKP196655 FUL196653:FUL196655 GEH196653:GEH196655 GOD196653:GOD196655 GXZ196653:GXZ196655 HHV196653:HHV196655 HRR196653:HRR196655 IBN196653:IBN196655 ILJ196653:ILJ196655 IVF196653:IVF196655 JFB196653:JFB196655 JOX196653:JOX196655 JYT196653:JYT196655 KIP196653:KIP196655 KSL196653:KSL196655 LCH196653:LCH196655 LMD196653:LMD196655 LVZ196653:LVZ196655 MFV196653:MFV196655 MPR196653:MPR196655 MZN196653:MZN196655 NJJ196653:NJJ196655 NTF196653:NTF196655 ODB196653:ODB196655 OMX196653:OMX196655 OWT196653:OWT196655 PGP196653:PGP196655 PQL196653:PQL196655 QAH196653:QAH196655 QKD196653:QKD196655 QTZ196653:QTZ196655 RDV196653:RDV196655 RNR196653:RNR196655 RXN196653:RXN196655 SHJ196653:SHJ196655 SRF196653:SRF196655 TBB196653:TBB196655 TKX196653:TKX196655 TUT196653:TUT196655 UEP196653:UEP196655 UOL196653:UOL196655 UYH196653:UYH196655 VID196653:VID196655 VRZ196653:VRZ196655 WBV196653:WBV196655 WLR196653:WLR196655 WVN196653:WVN196655 F262188:F262190 JB262189:JB262191 SX262189:SX262191 ACT262189:ACT262191 AMP262189:AMP262191 AWL262189:AWL262191 BGH262189:BGH262191 BQD262189:BQD262191 BZZ262189:BZZ262191 CJV262189:CJV262191 CTR262189:CTR262191 DDN262189:DDN262191 DNJ262189:DNJ262191 DXF262189:DXF262191 EHB262189:EHB262191 EQX262189:EQX262191 FAT262189:FAT262191 FKP262189:FKP262191 FUL262189:FUL262191 GEH262189:GEH262191 GOD262189:GOD262191 GXZ262189:GXZ262191 HHV262189:HHV262191 HRR262189:HRR262191 IBN262189:IBN262191 ILJ262189:ILJ262191 IVF262189:IVF262191 JFB262189:JFB262191 JOX262189:JOX262191 JYT262189:JYT262191 KIP262189:KIP262191 KSL262189:KSL262191 LCH262189:LCH262191 LMD262189:LMD262191 LVZ262189:LVZ262191 MFV262189:MFV262191 MPR262189:MPR262191 MZN262189:MZN262191 NJJ262189:NJJ262191 NTF262189:NTF262191 ODB262189:ODB262191 OMX262189:OMX262191 OWT262189:OWT262191 PGP262189:PGP262191 PQL262189:PQL262191 QAH262189:QAH262191 QKD262189:QKD262191 QTZ262189:QTZ262191 RDV262189:RDV262191 RNR262189:RNR262191 RXN262189:RXN262191 SHJ262189:SHJ262191 SRF262189:SRF262191 TBB262189:TBB262191 TKX262189:TKX262191 TUT262189:TUT262191 UEP262189:UEP262191 UOL262189:UOL262191 UYH262189:UYH262191 VID262189:VID262191 VRZ262189:VRZ262191 WBV262189:WBV262191 WLR262189:WLR262191 WVN262189:WVN262191 F327724:F327726 JB327725:JB327727 SX327725:SX327727 ACT327725:ACT327727 AMP327725:AMP327727 AWL327725:AWL327727 BGH327725:BGH327727 BQD327725:BQD327727 BZZ327725:BZZ327727 CJV327725:CJV327727 CTR327725:CTR327727 DDN327725:DDN327727 DNJ327725:DNJ327727 DXF327725:DXF327727 EHB327725:EHB327727 EQX327725:EQX327727 FAT327725:FAT327727 FKP327725:FKP327727 FUL327725:FUL327727 GEH327725:GEH327727 GOD327725:GOD327727 GXZ327725:GXZ327727 HHV327725:HHV327727 HRR327725:HRR327727 IBN327725:IBN327727 ILJ327725:ILJ327727 IVF327725:IVF327727 JFB327725:JFB327727 JOX327725:JOX327727 JYT327725:JYT327727 KIP327725:KIP327727 KSL327725:KSL327727 LCH327725:LCH327727 LMD327725:LMD327727 LVZ327725:LVZ327727 MFV327725:MFV327727 MPR327725:MPR327727 MZN327725:MZN327727 NJJ327725:NJJ327727 NTF327725:NTF327727 ODB327725:ODB327727 OMX327725:OMX327727 OWT327725:OWT327727 PGP327725:PGP327727 PQL327725:PQL327727 QAH327725:QAH327727 QKD327725:QKD327727 QTZ327725:QTZ327727 RDV327725:RDV327727 RNR327725:RNR327727 RXN327725:RXN327727 SHJ327725:SHJ327727 SRF327725:SRF327727 TBB327725:TBB327727 TKX327725:TKX327727 TUT327725:TUT327727 UEP327725:UEP327727 UOL327725:UOL327727 UYH327725:UYH327727 VID327725:VID327727 VRZ327725:VRZ327727 WBV327725:WBV327727 WLR327725:WLR327727 WVN327725:WVN327727 F393260:F393262 JB393261:JB393263 SX393261:SX393263 ACT393261:ACT393263 AMP393261:AMP393263 AWL393261:AWL393263 BGH393261:BGH393263 BQD393261:BQD393263 BZZ393261:BZZ393263 CJV393261:CJV393263 CTR393261:CTR393263 DDN393261:DDN393263 DNJ393261:DNJ393263 DXF393261:DXF393263 EHB393261:EHB393263 EQX393261:EQX393263 FAT393261:FAT393263 FKP393261:FKP393263 FUL393261:FUL393263 GEH393261:GEH393263 GOD393261:GOD393263 GXZ393261:GXZ393263 HHV393261:HHV393263 HRR393261:HRR393263 IBN393261:IBN393263 ILJ393261:ILJ393263 IVF393261:IVF393263 JFB393261:JFB393263 JOX393261:JOX393263 JYT393261:JYT393263 KIP393261:KIP393263 KSL393261:KSL393263 LCH393261:LCH393263 LMD393261:LMD393263 LVZ393261:LVZ393263 MFV393261:MFV393263 MPR393261:MPR393263 MZN393261:MZN393263 NJJ393261:NJJ393263 NTF393261:NTF393263 ODB393261:ODB393263 OMX393261:OMX393263 OWT393261:OWT393263 PGP393261:PGP393263 PQL393261:PQL393263 QAH393261:QAH393263 QKD393261:QKD393263 QTZ393261:QTZ393263 RDV393261:RDV393263 RNR393261:RNR393263 RXN393261:RXN393263 SHJ393261:SHJ393263 SRF393261:SRF393263 TBB393261:TBB393263 TKX393261:TKX393263 TUT393261:TUT393263 UEP393261:UEP393263 UOL393261:UOL393263 UYH393261:UYH393263 VID393261:VID393263 VRZ393261:VRZ393263 WBV393261:WBV393263 WLR393261:WLR393263 WVN393261:WVN393263 F458796:F458798 JB458797:JB458799 SX458797:SX458799 ACT458797:ACT458799 AMP458797:AMP458799 AWL458797:AWL458799 BGH458797:BGH458799 BQD458797:BQD458799 BZZ458797:BZZ458799 CJV458797:CJV458799 CTR458797:CTR458799 DDN458797:DDN458799 DNJ458797:DNJ458799 DXF458797:DXF458799 EHB458797:EHB458799 EQX458797:EQX458799 FAT458797:FAT458799 FKP458797:FKP458799 FUL458797:FUL458799 GEH458797:GEH458799 GOD458797:GOD458799 GXZ458797:GXZ458799 HHV458797:HHV458799 HRR458797:HRR458799 IBN458797:IBN458799 ILJ458797:ILJ458799 IVF458797:IVF458799 JFB458797:JFB458799 JOX458797:JOX458799 JYT458797:JYT458799 KIP458797:KIP458799 KSL458797:KSL458799 LCH458797:LCH458799 LMD458797:LMD458799 LVZ458797:LVZ458799 MFV458797:MFV458799 MPR458797:MPR458799 MZN458797:MZN458799 NJJ458797:NJJ458799 NTF458797:NTF458799 ODB458797:ODB458799 OMX458797:OMX458799 OWT458797:OWT458799 PGP458797:PGP458799 PQL458797:PQL458799 QAH458797:QAH458799 QKD458797:QKD458799 QTZ458797:QTZ458799 RDV458797:RDV458799 RNR458797:RNR458799 RXN458797:RXN458799 SHJ458797:SHJ458799 SRF458797:SRF458799 TBB458797:TBB458799 TKX458797:TKX458799 TUT458797:TUT458799 UEP458797:UEP458799 UOL458797:UOL458799 UYH458797:UYH458799 VID458797:VID458799 VRZ458797:VRZ458799 WBV458797:WBV458799 WLR458797:WLR458799 WVN458797:WVN458799 F524332:F524334 JB524333:JB524335 SX524333:SX524335 ACT524333:ACT524335 AMP524333:AMP524335 AWL524333:AWL524335 BGH524333:BGH524335 BQD524333:BQD524335 BZZ524333:BZZ524335 CJV524333:CJV524335 CTR524333:CTR524335 DDN524333:DDN524335 DNJ524333:DNJ524335 DXF524333:DXF524335 EHB524333:EHB524335 EQX524333:EQX524335 FAT524333:FAT524335 FKP524333:FKP524335 FUL524333:FUL524335 GEH524333:GEH524335 GOD524333:GOD524335 GXZ524333:GXZ524335 HHV524333:HHV524335 HRR524333:HRR524335 IBN524333:IBN524335 ILJ524333:ILJ524335 IVF524333:IVF524335 JFB524333:JFB524335 JOX524333:JOX524335 JYT524333:JYT524335 KIP524333:KIP524335 KSL524333:KSL524335 LCH524333:LCH524335 LMD524333:LMD524335 LVZ524333:LVZ524335 MFV524333:MFV524335 MPR524333:MPR524335 MZN524333:MZN524335 NJJ524333:NJJ524335 NTF524333:NTF524335 ODB524333:ODB524335 OMX524333:OMX524335 OWT524333:OWT524335 PGP524333:PGP524335 PQL524333:PQL524335 QAH524333:QAH524335 QKD524333:QKD524335 QTZ524333:QTZ524335 RDV524333:RDV524335 RNR524333:RNR524335 RXN524333:RXN524335 SHJ524333:SHJ524335 SRF524333:SRF524335 TBB524333:TBB524335 TKX524333:TKX524335 TUT524333:TUT524335 UEP524333:UEP524335 UOL524333:UOL524335 UYH524333:UYH524335 VID524333:VID524335 VRZ524333:VRZ524335 WBV524333:WBV524335 WLR524333:WLR524335 WVN524333:WVN524335 F589868:F589870 JB589869:JB589871 SX589869:SX589871 ACT589869:ACT589871 AMP589869:AMP589871 AWL589869:AWL589871 BGH589869:BGH589871 BQD589869:BQD589871 BZZ589869:BZZ589871 CJV589869:CJV589871 CTR589869:CTR589871 DDN589869:DDN589871 DNJ589869:DNJ589871 DXF589869:DXF589871 EHB589869:EHB589871 EQX589869:EQX589871 FAT589869:FAT589871 FKP589869:FKP589871 FUL589869:FUL589871 GEH589869:GEH589871 GOD589869:GOD589871 GXZ589869:GXZ589871 HHV589869:HHV589871 HRR589869:HRR589871 IBN589869:IBN589871 ILJ589869:ILJ589871 IVF589869:IVF589871 JFB589869:JFB589871 JOX589869:JOX589871 JYT589869:JYT589871 KIP589869:KIP589871 KSL589869:KSL589871 LCH589869:LCH589871 LMD589869:LMD589871 LVZ589869:LVZ589871 MFV589869:MFV589871 MPR589869:MPR589871 MZN589869:MZN589871 NJJ589869:NJJ589871 NTF589869:NTF589871 ODB589869:ODB589871 OMX589869:OMX589871 OWT589869:OWT589871 PGP589869:PGP589871 PQL589869:PQL589871 QAH589869:QAH589871 QKD589869:QKD589871 QTZ589869:QTZ589871 RDV589869:RDV589871 RNR589869:RNR589871 RXN589869:RXN589871 SHJ589869:SHJ589871 SRF589869:SRF589871 TBB589869:TBB589871 TKX589869:TKX589871 TUT589869:TUT589871 UEP589869:UEP589871 UOL589869:UOL589871 UYH589869:UYH589871 VID589869:VID589871 VRZ589869:VRZ589871 WBV589869:WBV589871 WLR589869:WLR589871 WVN589869:WVN589871 F655404:F655406 JB655405:JB655407 SX655405:SX655407 ACT655405:ACT655407 AMP655405:AMP655407 AWL655405:AWL655407 BGH655405:BGH655407 BQD655405:BQD655407 BZZ655405:BZZ655407 CJV655405:CJV655407 CTR655405:CTR655407 DDN655405:DDN655407 DNJ655405:DNJ655407 DXF655405:DXF655407 EHB655405:EHB655407 EQX655405:EQX655407 FAT655405:FAT655407 FKP655405:FKP655407 FUL655405:FUL655407 GEH655405:GEH655407 GOD655405:GOD655407 GXZ655405:GXZ655407 HHV655405:HHV655407 HRR655405:HRR655407 IBN655405:IBN655407 ILJ655405:ILJ655407 IVF655405:IVF655407 JFB655405:JFB655407 JOX655405:JOX655407 JYT655405:JYT655407 KIP655405:KIP655407 KSL655405:KSL655407 LCH655405:LCH655407 LMD655405:LMD655407 LVZ655405:LVZ655407 MFV655405:MFV655407 MPR655405:MPR655407 MZN655405:MZN655407 NJJ655405:NJJ655407 NTF655405:NTF655407 ODB655405:ODB655407 OMX655405:OMX655407 OWT655405:OWT655407 PGP655405:PGP655407 PQL655405:PQL655407 QAH655405:QAH655407 QKD655405:QKD655407 QTZ655405:QTZ655407 RDV655405:RDV655407 RNR655405:RNR655407 RXN655405:RXN655407 SHJ655405:SHJ655407 SRF655405:SRF655407 TBB655405:TBB655407 TKX655405:TKX655407 TUT655405:TUT655407 UEP655405:UEP655407 UOL655405:UOL655407 UYH655405:UYH655407 VID655405:VID655407 VRZ655405:VRZ655407 WBV655405:WBV655407 WLR655405:WLR655407 WVN655405:WVN655407 F720940:F720942 JB720941:JB720943 SX720941:SX720943 ACT720941:ACT720943 AMP720941:AMP720943 AWL720941:AWL720943 BGH720941:BGH720943 BQD720941:BQD720943 BZZ720941:BZZ720943 CJV720941:CJV720943 CTR720941:CTR720943 DDN720941:DDN720943 DNJ720941:DNJ720943 DXF720941:DXF720943 EHB720941:EHB720943 EQX720941:EQX720943 FAT720941:FAT720943 FKP720941:FKP720943 FUL720941:FUL720943 GEH720941:GEH720943 GOD720941:GOD720943 GXZ720941:GXZ720943 HHV720941:HHV720943 HRR720941:HRR720943 IBN720941:IBN720943 ILJ720941:ILJ720943 IVF720941:IVF720943 JFB720941:JFB720943 JOX720941:JOX720943 JYT720941:JYT720943 KIP720941:KIP720943 KSL720941:KSL720943 LCH720941:LCH720943 LMD720941:LMD720943 LVZ720941:LVZ720943 MFV720941:MFV720943 MPR720941:MPR720943 MZN720941:MZN720943 NJJ720941:NJJ720943 NTF720941:NTF720943 ODB720941:ODB720943 OMX720941:OMX720943 OWT720941:OWT720943 PGP720941:PGP720943 PQL720941:PQL720943 QAH720941:QAH720943 QKD720941:QKD720943 QTZ720941:QTZ720943 RDV720941:RDV720943 RNR720941:RNR720943 RXN720941:RXN720943 SHJ720941:SHJ720943 SRF720941:SRF720943 TBB720941:TBB720943 TKX720941:TKX720943 TUT720941:TUT720943 UEP720941:UEP720943 UOL720941:UOL720943 UYH720941:UYH720943 VID720941:VID720943 VRZ720941:VRZ720943 WBV720941:WBV720943 WLR720941:WLR720943 WVN720941:WVN720943 F786476:F786478 JB786477:JB786479 SX786477:SX786479 ACT786477:ACT786479 AMP786477:AMP786479 AWL786477:AWL786479 BGH786477:BGH786479 BQD786477:BQD786479 BZZ786477:BZZ786479 CJV786477:CJV786479 CTR786477:CTR786479 DDN786477:DDN786479 DNJ786477:DNJ786479 DXF786477:DXF786479 EHB786477:EHB786479 EQX786477:EQX786479 FAT786477:FAT786479 FKP786477:FKP786479 FUL786477:FUL786479 GEH786477:GEH786479 GOD786477:GOD786479 GXZ786477:GXZ786479 HHV786477:HHV786479 HRR786477:HRR786479 IBN786477:IBN786479 ILJ786477:ILJ786479 IVF786477:IVF786479 JFB786477:JFB786479 JOX786477:JOX786479 JYT786477:JYT786479 KIP786477:KIP786479 KSL786477:KSL786479 LCH786477:LCH786479 LMD786477:LMD786479 LVZ786477:LVZ786479 MFV786477:MFV786479 MPR786477:MPR786479 MZN786477:MZN786479 NJJ786477:NJJ786479 NTF786477:NTF786479 ODB786477:ODB786479 OMX786477:OMX786479 OWT786477:OWT786479 PGP786477:PGP786479 PQL786477:PQL786479 QAH786477:QAH786479 QKD786477:QKD786479 QTZ786477:QTZ786479 RDV786477:RDV786479 RNR786477:RNR786479 RXN786477:RXN786479 SHJ786477:SHJ786479 SRF786477:SRF786479 TBB786477:TBB786479 TKX786477:TKX786479 TUT786477:TUT786479 UEP786477:UEP786479 UOL786477:UOL786479 UYH786477:UYH786479 VID786477:VID786479 VRZ786477:VRZ786479 WBV786477:WBV786479 WLR786477:WLR786479 WVN786477:WVN786479 F852012:F852014 JB852013:JB852015 SX852013:SX852015 ACT852013:ACT852015 AMP852013:AMP852015 AWL852013:AWL852015 BGH852013:BGH852015 BQD852013:BQD852015 BZZ852013:BZZ852015 CJV852013:CJV852015 CTR852013:CTR852015 DDN852013:DDN852015 DNJ852013:DNJ852015 DXF852013:DXF852015 EHB852013:EHB852015 EQX852013:EQX852015 FAT852013:FAT852015 FKP852013:FKP852015 FUL852013:FUL852015 GEH852013:GEH852015 GOD852013:GOD852015 GXZ852013:GXZ852015 HHV852013:HHV852015 HRR852013:HRR852015 IBN852013:IBN852015 ILJ852013:ILJ852015 IVF852013:IVF852015 JFB852013:JFB852015 JOX852013:JOX852015 JYT852013:JYT852015 KIP852013:KIP852015 KSL852013:KSL852015 LCH852013:LCH852015 LMD852013:LMD852015 LVZ852013:LVZ852015 MFV852013:MFV852015 MPR852013:MPR852015 MZN852013:MZN852015 NJJ852013:NJJ852015 NTF852013:NTF852015 ODB852013:ODB852015 OMX852013:OMX852015 OWT852013:OWT852015 PGP852013:PGP852015 PQL852013:PQL852015 QAH852013:QAH852015 QKD852013:QKD852015 QTZ852013:QTZ852015 RDV852013:RDV852015 RNR852013:RNR852015 RXN852013:RXN852015 SHJ852013:SHJ852015 SRF852013:SRF852015 TBB852013:TBB852015 TKX852013:TKX852015 TUT852013:TUT852015 UEP852013:UEP852015 UOL852013:UOL852015 UYH852013:UYH852015 VID852013:VID852015 VRZ852013:VRZ852015 WBV852013:WBV852015 WLR852013:WLR852015 WVN852013:WVN852015 F917548:F917550 JB917549:JB917551 SX917549:SX917551 ACT917549:ACT917551 AMP917549:AMP917551 AWL917549:AWL917551 BGH917549:BGH917551 BQD917549:BQD917551 BZZ917549:BZZ917551 CJV917549:CJV917551 CTR917549:CTR917551 DDN917549:DDN917551 DNJ917549:DNJ917551 DXF917549:DXF917551 EHB917549:EHB917551 EQX917549:EQX917551 FAT917549:FAT917551 FKP917549:FKP917551 FUL917549:FUL917551 GEH917549:GEH917551 GOD917549:GOD917551 GXZ917549:GXZ917551 HHV917549:HHV917551 HRR917549:HRR917551 IBN917549:IBN917551 ILJ917549:ILJ917551 IVF917549:IVF917551 JFB917549:JFB917551 JOX917549:JOX917551 JYT917549:JYT917551 KIP917549:KIP917551 KSL917549:KSL917551 LCH917549:LCH917551 LMD917549:LMD917551 LVZ917549:LVZ917551 MFV917549:MFV917551 MPR917549:MPR917551 MZN917549:MZN917551 NJJ917549:NJJ917551 NTF917549:NTF917551 ODB917549:ODB917551 OMX917549:OMX917551 OWT917549:OWT917551 PGP917549:PGP917551 PQL917549:PQL917551 QAH917549:QAH917551 QKD917549:QKD917551 QTZ917549:QTZ917551 RDV917549:RDV917551 RNR917549:RNR917551 RXN917549:RXN917551 SHJ917549:SHJ917551 SRF917549:SRF917551 TBB917549:TBB917551 TKX917549:TKX917551 TUT917549:TUT917551 UEP917549:UEP917551 UOL917549:UOL917551 UYH917549:UYH917551 VID917549:VID917551 VRZ917549:VRZ917551 WBV917549:WBV917551 WLR917549:WLR917551 WVN917549:WVN917551 F983084:F983086 JB983085:JB983087 SX983085:SX983087 ACT983085:ACT983087 AMP983085:AMP983087 AWL983085:AWL983087 BGH983085:BGH983087 BQD983085:BQD983087 BZZ983085:BZZ983087 CJV983085:CJV983087 CTR983085:CTR983087 DDN983085:DDN983087 DNJ983085:DNJ983087 DXF983085:DXF983087 EHB983085:EHB983087 EQX983085:EQX983087 FAT983085:FAT983087 FKP983085:FKP983087 FUL983085:FUL983087 GEH983085:GEH983087 GOD983085:GOD983087 GXZ983085:GXZ983087 HHV983085:HHV983087 HRR983085:HRR983087 IBN983085:IBN983087 ILJ983085:ILJ983087 IVF983085:IVF983087 JFB983085:JFB983087 JOX983085:JOX983087 JYT983085:JYT983087 KIP983085:KIP983087 KSL983085:KSL983087 LCH983085:LCH983087 LMD983085:LMD983087 LVZ983085:LVZ983087 MFV983085:MFV983087 MPR983085:MPR983087 MZN983085:MZN983087 NJJ983085:NJJ983087 NTF983085:NTF983087 ODB983085:ODB983087 OMX983085:OMX983087 OWT983085:OWT983087 PGP983085:PGP983087 PQL983085:PQL983087 QAH983085:QAH983087 QKD983085:QKD983087 QTZ983085:QTZ983087 RDV983085:RDV983087 RNR983085:RNR983087 RXN983085:RXN983087 SHJ983085:SHJ983087 SRF983085:SRF983087 TBB983085:TBB983087 TKX983085:TKX983087 TUT983085:TUT983087 UEP983085:UEP983087 UOL983085:UOL983087 UYH983085:UYH983087 VID983085:VID983087 VRZ983085:VRZ983087 WBV983085:WBV983087 WLR983085:WLR983087">
      <formula1>"1, 2, 3"</formula1>
    </dataValidation>
    <dataValidation type="list" errorStyle="warning" allowBlank="1" showInputMessage="1" showErrorMessage="1" errorTitle="FERC ACCOUNT" error="This FERC Account is not included in the drop-down list. Is this the account you want to use?" sqref="WVL983084:WVM983087 WLP983084:WLQ983087 WBT983084:WBU983087 VRX983084:VRY983087 VIB983084:VIC983087 UYF983084:UYG983087 UOJ983084:UOK983087 UEN983084:UEO983087 TUR983084:TUS983087 TKV983084:TKW983087 TAZ983084:TBA983087 SRD983084:SRE983087 SHH983084:SHI983087 RXL983084:RXM983087 RNP983084:RNQ983087 RDT983084:RDU983087 QTX983084:QTY983087 QKB983084:QKC983087 QAF983084:QAG983087 PQJ983084:PQK983087 PGN983084:PGO983087 OWR983084:OWS983087 OMV983084:OMW983087 OCZ983084:ODA983087 NTD983084:NTE983087 NJH983084:NJI983087 MZL983084:MZM983087 MPP983084:MPQ983087 MFT983084:MFU983087 LVX983084:LVY983087 LMB983084:LMC983087 LCF983084:LCG983087 KSJ983084:KSK983087 KIN983084:KIO983087 JYR983084:JYS983087 JOV983084:JOW983087 JEZ983084:JFA983087 IVD983084:IVE983087 ILH983084:ILI983087 IBL983084:IBM983087 HRP983084:HRQ983087 HHT983084:HHU983087 GXX983084:GXY983087 GOB983084:GOC983087 GEF983084:GEG983087 FUJ983084:FUK983087 FKN983084:FKO983087 FAR983084:FAS983087 EQV983084:EQW983087 EGZ983084:EHA983087 DXD983084:DXE983087 DNH983084:DNI983087 DDL983084:DDM983087 CTP983084:CTQ983087 CJT983084:CJU983087 BZX983084:BZY983087 BQB983084:BQC983087 BGF983084:BGG983087 AWJ983084:AWK983087 AMN983084:AMO983087 ACR983084:ACS983087 SV983084:SW983087 IZ983084:JA983087 D983083:E983086 WVL917548:WVM917551 WLP917548:WLQ917551 WBT917548:WBU917551 VRX917548:VRY917551 VIB917548:VIC917551 UYF917548:UYG917551 UOJ917548:UOK917551 UEN917548:UEO917551 TUR917548:TUS917551 TKV917548:TKW917551 TAZ917548:TBA917551 SRD917548:SRE917551 SHH917548:SHI917551 RXL917548:RXM917551 RNP917548:RNQ917551 RDT917548:RDU917551 QTX917548:QTY917551 QKB917548:QKC917551 QAF917548:QAG917551 PQJ917548:PQK917551 PGN917548:PGO917551 OWR917548:OWS917551 OMV917548:OMW917551 OCZ917548:ODA917551 NTD917548:NTE917551 NJH917548:NJI917551 MZL917548:MZM917551 MPP917548:MPQ917551 MFT917548:MFU917551 LVX917548:LVY917551 LMB917548:LMC917551 LCF917548:LCG917551 KSJ917548:KSK917551 KIN917548:KIO917551 JYR917548:JYS917551 JOV917548:JOW917551 JEZ917548:JFA917551 IVD917548:IVE917551 ILH917548:ILI917551 IBL917548:IBM917551 HRP917548:HRQ917551 HHT917548:HHU917551 GXX917548:GXY917551 GOB917548:GOC917551 GEF917548:GEG917551 FUJ917548:FUK917551 FKN917548:FKO917551 FAR917548:FAS917551 EQV917548:EQW917551 EGZ917548:EHA917551 DXD917548:DXE917551 DNH917548:DNI917551 DDL917548:DDM917551 CTP917548:CTQ917551 CJT917548:CJU917551 BZX917548:BZY917551 BQB917548:BQC917551 BGF917548:BGG917551 AWJ917548:AWK917551 AMN917548:AMO917551 ACR917548:ACS917551 SV917548:SW917551 IZ917548:JA917551 D917547:E917550 WVL852012:WVM852015 WLP852012:WLQ852015 WBT852012:WBU852015 VRX852012:VRY852015 VIB852012:VIC852015 UYF852012:UYG852015 UOJ852012:UOK852015 UEN852012:UEO852015 TUR852012:TUS852015 TKV852012:TKW852015 TAZ852012:TBA852015 SRD852012:SRE852015 SHH852012:SHI852015 RXL852012:RXM852015 RNP852012:RNQ852015 RDT852012:RDU852015 QTX852012:QTY852015 QKB852012:QKC852015 QAF852012:QAG852015 PQJ852012:PQK852015 PGN852012:PGO852015 OWR852012:OWS852015 OMV852012:OMW852015 OCZ852012:ODA852015 NTD852012:NTE852015 NJH852012:NJI852015 MZL852012:MZM852015 MPP852012:MPQ852015 MFT852012:MFU852015 LVX852012:LVY852015 LMB852012:LMC852015 LCF852012:LCG852015 KSJ852012:KSK852015 KIN852012:KIO852015 JYR852012:JYS852015 JOV852012:JOW852015 JEZ852012:JFA852015 IVD852012:IVE852015 ILH852012:ILI852015 IBL852012:IBM852015 HRP852012:HRQ852015 HHT852012:HHU852015 GXX852012:GXY852015 GOB852012:GOC852015 GEF852012:GEG852015 FUJ852012:FUK852015 FKN852012:FKO852015 FAR852012:FAS852015 EQV852012:EQW852015 EGZ852012:EHA852015 DXD852012:DXE852015 DNH852012:DNI852015 DDL852012:DDM852015 CTP852012:CTQ852015 CJT852012:CJU852015 BZX852012:BZY852015 BQB852012:BQC852015 BGF852012:BGG852015 AWJ852012:AWK852015 AMN852012:AMO852015 ACR852012:ACS852015 SV852012:SW852015 IZ852012:JA852015 D852011:E852014 WVL786476:WVM786479 WLP786476:WLQ786479 WBT786476:WBU786479 VRX786476:VRY786479 VIB786476:VIC786479 UYF786476:UYG786479 UOJ786476:UOK786479 UEN786476:UEO786479 TUR786476:TUS786479 TKV786476:TKW786479 TAZ786476:TBA786479 SRD786476:SRE786479 SHH786476:SHI786479 RXL786476:RXM786479 RNP786476:RNQ786479 RDT786476:RDU786479 QTX786476:QTY786479 QKB786476:QKC786479 QAF786476:QAG786479 PQJ786476:PQK786479 PGN786476:PGO786479 OWR786476:OWS786479 OMV786476:OMW786479 OCZ786476:ODA786479 NTD786476:NTE786479 NJH786476:NJI786479 MZL786476:MZM786479 MPP786476:MPQ786479 MFT786476:MFU786479 LVX786476:LVY786479 LMB786476:LMC786479 LCF786476:LCG786479 KSJ786476:KSK786479 KIN786476:KIO786479 JYR786476:JYS786479 JOV786476:JOW786479 JEZ786476:JFA786479 IVD786476:IVE786479 ILH786476:ILI786479 IBL786476:IBM786479 HRP786476:HRQ786479 HHT786476:HHU786479 GXX786476:GXY786479 GOB786476:GOC786479 GEF786476:GEG786479 FUJ786476:FUK786479 FKN786476:FKO786479 FAR786476:FAS786479 EQV786476:EQW786479 EGZ786476:EHA786479 DXD786476:DXE786479 DNH786476:DNI786479 DDL786476:DDM786479 CTP786476:CTQ786479 CJT786476:CJU786479 BZX786476:BZY786479 BQB786476:BQC786479 BGF786476:BGG786479 AWJ786476:AWK786479 AMN786476:AMO786479 ACR786476:ACS786479 SV786476:SW786479 IZ786476:JA786479 D786475:E786478 WVL720940:WVM720943 WLP720940:WLQ720943 WBT720940:WBU720943 VRX720940:VRY720943 VIB720940:VIC720943 UYF720940:UYG720943 UOJ720940:UOK720943 UEN720940:UEO720943 TUR720940:TUS720943 TKV720940:TKW720943 TAZ720940:TBA720943 SRD720940:SRE720943 SHH720940:SHI720943 RXL720940:RXM720943 RNP720940:RNQ720943 RDT720940:RDU720943 QTX720940:QTY720943 QKB720940:QKC720943 QAF720940:QAG720943 PQJ720940:PQK720943 PGN720940:PGO720943 OWR720940:OWS720943 OMV720940:OMW720943 OCZ720940:ODA720943 NTD720940:NTE720943 NJH720940:NJI720943 MZL720940:MZM720943 MPP720940:MPQ720943 MFT720940:MFU720943 LVX720940:LVY720943 LMB720940:LMC720943 LCF720940:LCG720943 KSJ720940:KSK720943 KIN720940:KIO720943 JYR720940:JYS720943 JOV720940:JOW720943 JEZ720940:JFA720943 IVD720940:IVE720943 ILH720940:ILI720943 IBL720940:IBM720943 HRP720940:HRQ720943 HHT720940:HHU720943 GXX720940:GXY720943 GOB720940:GOC720943 GEF720940:GEG720943 FUJ720940:FUK720943 FKN720940:FKO720943 FAR720940:FAS720943 EQV720940:EQW720943 EGZ720940:EHA720943 DXD720940:DXE720943 DNH720940:DNI720943 DDL720940:DDM720943 CTP720940:CTQ720943 CJT720940:CJU720943 BZX720940:BZY720943 BQB720940:BQC720943 BGF720940:BGG720943 AWJ720940:AWK720943 AMN720940:AMO720943 ACR720940:ACS720943 SV720940:SW720943 IZ720940:JA720943 D720939:E720942 WVL655404:WVM655407 WLP655404:WLQ655407 WBT655404:WBU655407 VRX655404:VRY655407 VIB655404:VIC655407 UYF655404:UYG655407 UOJ655404:UOK655407 UEN655404:UEO655407 TUR655404:TUS655407 TKV655404:TKW655407 TAZ655404:TBA655407 SRD655404:SRE655407 SHH655404:SHI655407 RXL655404:RXM655407 RNP655404:RNQ655407 RDT655404:RDU655407 QTX655404:QTY655407 QKB655404:QKC655407 QAF655404:QAG655407 PQJ655404:PQK655407 PGN655404:PGO655407 OWR655404:OWS655407 OMV655404:OMW655407 OCZ655404:ODA655407 NTD655404:NTE655407 NJH655404:NJI655407 MZL655404:MZM655407 MPP655404:MPQ655407 MFT655404:MFU655407 LVX655404:LVY655407 LMB655404:LMC655407 LCF655404:LCG655407 KSJ655404:KSK655407 KIN655404:KIO655407 JYR655404:JYS655407 JOV655404:JOW655407 JEZ655404:JFA655407 IVD655404:IVE655407 ILH655404:ILI655407 IBL655404:IBM655407 HRP655404:HRQ655407 HHT655404:HHU655407 GXX655404:GXY655407 GOB655404:GOC655407 GEF655404:GEG655407 FUJ655404:FUK655407 FKN655404:FKO655407 FAR655404:FAS655407 EQV655404:EQW655407 EGZ655404:EHA655407 DXD655404:DXE655407 DNH655404:DNI655407 DDL655404:DDM655407 CTP655404:CTQ655407 CJT655404:CJU655407 BZX655404:BZY655407 BQB655404:BQC655407 BGF655404:BGG655407 AWJ655404:AWK655407 AMN655404:AMO655407 ACR655404:ACS655407 SV655404:SW655407 IZ655404:JA655407 D655403:E655406 WVL589868:WVM589871 WLP589868:WLQ589871 WBT589868:WBU589871 VRX589868:VRY589871 VIB589868:VIC589871 UYF589868:UYG589871 UOJ589868:UOK589871 UEN589868:UEO589871 TUR589868:TUS589871 TKV589868:TKW589871 TAZ589868:TBA589871 SRD589868:SRE589871 SHH589868:SHI589871 RXL589868:RXM589871 RNP589868:RNQ589871 RDT589868:RDU589871 QTX589868:QTY589871 QKB589868:QKC589871 QAF589868:QAG589871 PQJ589868:PQK589871 PGN589868:PGO589871 OWR589868:OWS589871 OMV589868:OMW589871 OCZ589868:ODA589871 NTD589868:NTE589871 NJH589868:NJI589871 MZL589868:MZM589871 MPP589868:MPQ589871 MFT589868:MFU589871 LVX589868:LVY589871 LMB589868:LMC589871 LCF589868:LCG589871 KSJ589868:KSK589871 KIN589868:KIO589871 JYR589868:JYS589871 JOV589868:JOW589871 JEZ589868:JFA589871 IVD589868:IVE589871 ILH589868:ILI589871 IBL589868:IBM589871 HRP589868:HRQ589871 HHT589868:HHU589871 GXX589868:GXY589871 GOB589868:GOC589871 GEF589868:GEG589871 FUJ589868:FUK589871 FKN589868:FKO589871 FAR589868:FAS589871 EQV589868:EQW589871 EGZ589868:EHA589871 DXD589868:DXE589871 DNH589868:DNI589871 DDL589868:DDM589871 CTP589868:CTQ589871 CJT589868:CJU589871 BZX589868:BZY589871 BQB589868:BQC589871 BGF589868:BGG589871 AWJ589868:AWK589871 AMN589868:AMO589871 ACR589868:ACS589871 SV589868:SW589871 IZ589868:JA589871 D589867:E589870 WVL524332:WVM524335 WLP524332:WLQ524335 WBT524332:WBU524335 VRX524332:VRY524335 VIB524332:VIC524335 UYF524332:UYG524335 UOJ524332:UOK524335 UEN524332:UEO524335 TUR524332:TUS524335 TKV524332:TKW524335 TAZ524332:TBA524335 SRD524332:SRE524335 SHH524332:SHI524335 RXL524332:RXM524335 RNP524332:RNQ524335 RDT524332:RDU524335 QTX524332:QTY524335 QKB524332:QKC524335 QAF524332:QAG524335 PQJ524332:PQK524335 PGN524332:PGO524335 OWR524332:OWS524335 OMV524332:OMW524335 OCZ524332:ODA524335 NTD524332:NTE524335 NJH524332:NJI524335 MZL524332:MZM524335 MPP524332:MPQ524335 MFT524332:MFU524335 LVX524332:LVY524335 LMB524332:LMC524335 LCF524332:LCG524335 KSJ524332:KSK524335 KIN524332:KIO524335 JYR524332:JYS524335 JOV524332:JOW524335 JEZ524332:JFA524335 IVD524332:IVE524335 ILH524332:ILI524335 IBL524332:IBM524335 HRP524332:HRQ524335 HHT524332:HHU524335 GXX524332:GXY524335 GOB524332:GOC524335 GEF524332:GEG524335 FUJ524332:FUK524335 FKN524332:FKO524335 FAR524332:FAS524335 EQV524332:EQW524335 EGZ524332:EHA524335 DXD524332:DXE524335 DNH524332:DNI524335 DDL524332:DDM524335 CTP524332:CTQ524335 CJT524332:CJU524335 BZX524332:BZY524335 BQB524332:BQC524335 BGF524332:BGG524335 AWJ524332:AWK524335 AMN524332:AMO524335 ACR524332:ACS524335 SV524332:SW524335 IZ524332:JA524335 D524331:E524334 WVL458796:WVM458799 WLP458796:WLQ458799 WBT458796:WBU458799 VRX458796:VRY458799 VIB458796:VIC458799 UYF458796:UYG458799 UOJ458796:UOK458799 UEN458796:UEO458799 TUR458796:TUS458799 TKV458796:TKW458799 TAZ458796:TBA458799 SRD458796:SRE458799 SHH458796:SHI458799 RXL458796:RXM458799 RNP458796:RNQ458799 RDT458796:RDU458799 QTX458796:QTY458799 QKB458796:QKC458799 QAF458796:QAG458799 PQJ458796:PQK458799 PGN458796:PGO458799 OWR458796:OWS458799 OMV458796:OMW458799 OCZ458796:ODA458799 NTD458796:NTE458799 NJH458796:NJI458799 MZL458796:MZM458799 MPP458796:MPQ458799 MFT458796:MFU458799 LVX458796:LVY458799 LMB458796:LMC458799 LCF458796:LCG458799 KSJ458796:KSK458799 KIN458796:KIO458799 JYR458796:JYS458799 JOV458796:JOW458799 JEZ458796:JFA458799 IVD458796:IVE458799 ILH458796:ILI458799 IBL458796:IBM458799 HRP458796:HRQ458799 HHT458796:HHU458799 GXX458796:GXY458799 GOB458796:GOC458799 GEF458796:GEG458799 FUJ458796:FUK458799 FKN458796:FKO458799 FAR458796:FAS458799 EQV458796:EQW458799 EGZ458796:EHA458799 DXD458796:DXE458799 DNH458796:DNI458799 DDL458796:DDM458799 CTP458796:CTQ458799 CJT458796:CJU458799 BZX458796:BZY458799 BQB458796:BQC458799 BGF458796:BGG458799 AWJ458796:AWK458799 AMN458796:AMO458799 ACR458796:ACS458799 SV458796:SW458799 IZ458796:JA458799 D458795:E458798 WVL393260:WVM393263 WLP393260:WLQ393263 WBT393260:WBU393263 VRX393260:VRY393263 VIB393260:VIC393263 UYF393260:UYG393263 UOJ393260:UOK393263 UEN393260:UEO393263 TUR393260:TUS393263 TKV393260:TKW393263 TAZ393260:TBA393263 SRD393260:SRE393263 SHH393260:SHI393263 RXL393260:RXM393263 RNP393260:RNQ393263 RDT393260:RDU393263 QTX393260:QTY393263 QKB393260:QKC393263 QAF393260:QAG393263 PQJ393260:PQK393263 PGN393260:PGO393263 OWR393260:OWS393263 OMV393260:OMW393263 OCZ393260:ODA393263 NTD393260:NTE393263 NJH393260:NJI393263 MZL393260:MZM393263 MPP393260:MPQ393263 MFT393260:MFU393263 LVX393260:LVY393263 LMB393260:LMC393263 LCF393260:LCG393263 KSJ393260:KSK393263 KIN393260:KIO393263 JYR393260:JYS393263 JOV393260:JOW393263 JEZ393260:JFA393263 IVD393260:IVE393263 ILH393260:ILI393263 IBL393260:IBM393263 HRP393260:HRQ393263 HHT393260:HHU393263 GXX393260:GXY393263 GOB393260:GOC393263 GEF393260:GEG393263 FUJ393260:FUK393263 FKN393260:FKO393263 FAR393260:FAS393263 EQV393260:EQW393263 EGZ393260:EHA393263 DXD393260:DXE393263 DNH393260:DNI393263 DDL393260:DDM393263 CTP393260:CTQ393263 CJT393260:CJU393263 BZX393260:BZY393263 BQB393260:BQC393263 BGF393260:BGG393263 AWJ393260:AWK393263 AMN393260:AMO393263 ACR393260:ACS393263 SV393260:SW393263 IZ393260:JA393263 D393259:E393262 WVL327724:WVM327727 WLP327724:WLQ327727 WBT327724:WBU327727 VRX327724:VRY327727 VIB327724:VIC327727 UYF327724:UYG327727 UOJ327724:UOK327727 UEN327724:UEO327727 TUR327724:TUS327727 TKV327724:TKW327727 TAZ327724:TBA327727 SRD327724:SRE327727 SHH327724:SHI327727 RXL327724:RXM327727 RNP327724:RNQ327727 RDT327724:RDU327727 QTX327724:QTY327727 QKB327724:QKC327727 QAF327724:QAG327727 PQJ327724:PQK327727 PGN327724:PGO327727 OWR327724:OWS327727 OMV327724:OMW327727 OCZ327724:ODA327727 NTD327724:NTE327727 NJH327724:NJI327727 MZL327724:MZM327727 MPP327724:MPQ327727 MFT327724:MFU327727 LVX327724:LVY327727 LMB327724:LMC327727 LCF327724:LCG327727 KSJ327724:KSK327727 KIN327724:KIO327727 JYR327724:JYS327727 JOV327724:JOW327727 JEZ327724:JFA327727 IVD327724:IVE327727 ILH327724:ILI327727 IBL327724:IBM327727 HRP327724:HRQ327727 HHT327724:HHU327727 GXX327724:GXY327727 GOB327724:GOC327727 GEF327724:GEG327727 FUJ327724:FUK327727 FKN327724:FKO327727 FAR327724:FAS327727 EQV327724:EQW327727 EGZ327724:EHA327727 DXD327724:DXE327727 DNH327724:DNI327727 DDL327724:DDM327727 CTP327724:CTQ327727 CJT327724:CJU327727 BZX327724:BZY327727 BQB327724:BQC327727 BGF327724:BGG327727 AWJ327724:AWK327727 AMN327724:AMO327727 ACR327724:ACS327727 SV327724:SW327727 IZ327724:JA327727 D327723:E327726 WVL262188:WVM262191 WLP262188:WLQ262191 WBT262188:WBU262191 VRX262188:VRY262191 VIB262188:VIC262191 UYF262188:UYG262191 UOJ262188:UOK262191 UEN262188:UEO262191 TUR262188:TUS262191 TKV262188:TKW262191 TAZ262188:TBA262191 SRD262188:SRE262191 SHH262188:SHI262191 RXL262188:RXM262191 RNP262188:RNQ262191 RDT262188:RDU262191 QTX262188:QTY262191 QKB262188:QKC262191 QAF262188:QAG262191 PQJ262188:PQK262191 PGN262188:PGO262191 OWR262188:OWS262191 OMV262188:OMW262191 OCZ262188:ODA262191 NTD262188:NTE262191 NJH262188:NJI262191 MZL262188:MZM262191 MPP262188:MPQ262191 MFT262188:MFU262191 LVX262188:LVY262191 LMB262188:LMC262191 LCF262188:LCG262191 KSJ262188:KSK262191 KIN262188:KIO262191 JYR262188:JYS262191 JOV262188:JOW262191 JEZ262188:JFA262191 IVD262188:IVE262191 ILH262188:ILI262191 IBL262188:IBM262191 HRP262188:HRQ262191 HHT262188:HHU262191 GXX262188:GXY262191 GOB262188:GOC262191 GEF262188:GEG262191 FUJ262188:FUK262191 FKN262188:FKO262191 FAR262188:FAS262191 EQV262188:EQW262191 EGZ262188:EHA262191 DXD262188:DXE262191 DNH262188:DNI262191 DDL262188:DDM262191 CTP262188:CTQ262191 CJT262188:CJU262191 BZX262188:BZY262191 BQB262188:BQC262191 BGF262188:BGG262191 AWJ262188:AWK262191 AMN262188:AMO262191 ACR262188:ACS262191 SV262188:SW262191 IZ262188:JA262191 D262187:E262190 WVL196652:WVM196655 WLP196652:WLQ196655 WBT196652:WBU196655 VRX196652:VRY196655 VIB196652:VIC196655 UYF196652:UYG196655 UOJ196652:UOK196655 UEN196652:UEO196655 TUR196652:TUS196655 TKV196652:TKW196655 TAZ196652:TBA196655 SRD196652:SRE196655 SHH196652:SHI196655 RXL196652:RXM196655 RNP196652:RNQ196655 RDT196652:RDU196655 QTX196652:QTY196655 QKB196652:QKC196655 QAF196652:QAG196655 PQJ196652:PQK196655 PGN196652:PGO196655 OWR196652:OWS196655 OMV196652:OMW196655 OCZ196652:ODA196655 NTD196652:NTE196655 NJH196652:NJI196655 MZL196652:MZM196655 MPP196652:MPQ196655 MFT196652:MFU196655 LVX196652:LVY196655 LMB196652:LMC196655 LCF196652:LCG196655 KSJ196652:KSK196655 KIN196652:KIO196655 JYR196652:JYS196655 JOV196652:JOW196655 JEZ196652:JFA196655 IVD196652:IVE196655 ILH196652:ILI196655 IBL196652:IBM196655 HRP196652:HRQ196655 HHT196652:HHU196655 GXX196652:GXY196655 GOB196652:GOC196655 GEF196652:GEG196655 FUJ196652:FUK196655 FKN196652:FKO196655 FAR196652:FAS196655 EQV196652:EQW196655 EGZ196652:EHA196655 DXD196652:DXE196655 DNH196652:DNI196655 DDL196652:DDM196655 CTP196652:CTQ196655 CJT196652:CJU196655 BZX196652:BZY196655 BQB196652:BQC196655 BGF196652:BGG196655 AWJ196652:AWK196655 AMN196652:AMO196655 ACR196652:ACS196655 SV196652:SW196655 IZ196652:JA196655 D196651:E196654 WVL131116:WVM131119 WLP131116:WLQ131119 WBT131116:WBU131119 VRX131116:VRY131119 VIB131116:VIC131119 UYF131116:UYG131119 UOJ131116:UOK131119 UEN131116:UEO131119 TUR131116:TUS131119 TKV131116:TKW131119 TAZ131116:TBA131119 SRD131116:SRE131119 SHH131116:SHI131119 RXL131116:RXM131119 RNP131116:RNQ131119 RDT131116:RDU131119 QTX131116:QTY131119 QKB131116:QKC131119 QAF131116:QAG131119 PQJ131116:PQK131119 PGN131116:PGO131119 OWR131116:OWS131119 OMV131116:OMW131119 OCZ131116:ODA131119 NTD131116:NTE131119 NJH131116:NJI131119 MZL131116:MZM131119 MPP131116:MPQ131119 MFT131116:MFU131119 LVX131116:LVY131119 LMB131116:LMC131119 LCF131116:LCG131119 KSJ131116:KSK131119 KIN131116:KIO131119 JYR131116:JYS131119 JOV131116:JOW131119 JEZ131116:JFA131119 IVD131116:IVE131119 ILH131116:ILI131119 IBL131116:IBM131119 HRP131116:HRQ131119 HHT131116:HHU131119 GXX131116:GXY131119 GOB131116:GOC131119 GEF131116:GEG131119 FUJ131116:FUK131119 FKN131116:FKO131119 FAR131116:FAS131119 EQV131116:EQW131119 EGZ131116:EHA131119 DXD131116:DXE131119 DNH131116:DNI131119 DDL131116:DDM131119 CTP131116:CTQ131119 CJT131116:CJU131119 BZX131116:BZY131119 BQB131116:BQC131119 BGF131116:BGG131119 AWJ131116:AWK131119 AMN131116:AMO131119 ACR131116:ACS131119 SV131116:SW131119 IZ131116:JA131119 D131115:E131118 WVL65580:WVM65583 WLP65580:WLQ65583 WBT65580:WBU65583 VRX65580:VRY65583 VIB65580:VIC65583 UYF65580:UYG65583 UOJ65580:UOK65583 UEN65580:UEO65583 TUR65580:TUS65583 TKV65580:TKW65583 TAZ65580:TBA65583 SRD65580:SRE65583 SHH65580:SHI65583 RXL65580:RXM65583 RNP65580:RNQ65583 RDT65580:RDU65583 QTX65580:QTY65583 QKB65580:QKC65583 QAF65580:QAG65583 PQJ65580:PQK65583 PGN65580:PGO65583 OWR65580:OWS65583 OMV65580:OMW65583 OCZ65580:ODA65583 NTD65580:NTE65583 NJH65580:NJI65583 MZL65580:MZM65583 MPP65580:MPQ65583 MFT65580:MFU65583 LVX65580:LVY65583 LMB65580:LMC65583 LCF65580:LCG65583 KSJ65580:KSK65583 KIN65580:KIO65583 JYR65580:JYS65583 JOV65580:JOW65583 JEZ65580:JFA65583 IVD65580:IVE65583 ILH65580:ILI65583 IBL65580:IBM65583 HRP65580:HRQ65583 HHT65580:HHU65583 GXX65580:GXY65583 GOB65580:GOC65583 GEF65580:GEG65583 FUJ65580:FUK65583 FKN65580:FKO65583 FAR65580:FAS65583 EQV65580:EQW65583 EGZ65580:EHA65583 DXD65580:DXE65583 DNH65580:DNI65583 DDL65580:DDM65583 CTP65580:CTQ65583 CJT65580:CJU65583 BZX65580:BZY65583 BQB65580:BQC65583 BGF65580:BGG65583 AWJ65580:AWK65583 AMN65580:AMO65583 ACR65580:ACS65583 SV65580:SW65583 IZ65580:JA65583 D65579:E65582">
      <formula1>$D$66:$D$400</formula1>
    </dataValidation>
  </dataValidations>
  <pageMargins left="0.7" right="0.7" top="0.75" bottom="0.75" header="0.3" footer="0.3"/>
  <pageSetup scale="91" orientation="portrait"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
  <sheetViews>
    <sheetView view="pageBreakPreview" zoomScale="80" zoomScaleNormal="100" zoomScaleSheetLayoutView="80" workbookViewId="0"/>
  </sheetViews>
  <sheetFormatPr defaultRowHeight="12.75" x14ac:dyDescent="0.2"/>
  <cols>
    <col min="1" max="1" width="3" style="49" customWidth="1"/>
    <col min="2" max="2" width="9.140625" style="49"/>
    <col min="3" max="3" width="23.28515625" style="49" customWidth="1"/>
    <col min="4" max="4" width="9.85546875" style="49" customWidth="1"/>
    <col min="5" max="5" width="9.28515625" style="49" bestFit="1" customWidth="1"/>
    <col min="6" max="6" width="11.28515625" style="49" bestFit="1" customWidth="1"/>
    <col min="7" max="7" width="10.5703125" style="49" bestFit="1" customWidth="1"/>
    <col min="8" max="8" width="11" style="49" bestFit="1" customWidth="1"/>
    <col min="9" max="9" width="13.7109375" style="49" bestFit="1" customWidth="1"/>
    <col min="10" max="16384" width="9.140625" style="49"/>
  </cols>
  <sheetData>
    <row r="1" spans="2:10" x14ac:dyDescent="0.2">
      <c r="B1" s="110" t="str">
        <f>'Page 6.5'!B1</f>
        <v>PacifiCorp</v>
      </c>
      <c r="I1" s="249" t="s">
        <v>65</v>
      </c>
      <c r="J1" s="250" t="s">
        <v>66</v>
      </c>
    </row>
    <row r="2" spans="2:10" x14ac:dyDescent="0.2">
      <c r="B2" s="110" t="s">
        <v>263</v>
      </c>
    </row>
    <row r="3" spans="2:10" x14ac:dyDescent="0.2">
      <c r="B3" s="110" t="s">
        <v>292</v>
      </c>
    </row>
    <row r="4" spans="2:10" x14ac:dyDescent="0.2">
      <c r="B4" s="93" t="s">
        <v>279</v>
      </c>
    </row>
    <row r="6" spans="2:10" x14ac:dyDescent="0.2">
      <c r="B6" s="251"/>
      <c r="C6" s="251"/>
      <c r="D6" s="249"/>
      <c r="E6" s="249"/>
      <c r="F6" s="249" t="s">
        <v>1</v>
      </c>
      <c r="G6" s="249"/>
      <c r="H6" s="249"/>
      <c r="I6" s="249" t="s">
        <v>266</v>
      </c>
      <c r="J6" s="252"/>
    </row>
    <row r="7" spans="2:10" x14ac:dyDescent="0.2">
      <c r="B7" s="251"/>
      <c r="C7" s="251"/>
      <c r="D7" s="253" t="s">
        <v>3</v>
      </c>
      <c r="E7" s="253" t="s">
        <v>4</v>
      </c>
      <c r="F7" s="253" t="s">
        <v>5</v>
      </c>
      <c r="G7" s="253" t="s">
        <v>6</v>
      </c>
      <c r="H7" s="253" t="s">
        <v>7</v>
      </c>
      <c r="I7" s="253" t="s">
        <v>8</v>
      </c>
      <c r="J7" s="254" t="s">
        <v>9</v>
      </c>
    </row>
    <row r="8" spans="2:10" x14ac:dyDescent="0.2">
      <c r="B8" s="54" t="s">
        <v>10</v>
      </c>
      <c r="C8" s="255"/>
      <c r="D8" s="256"/>
      <c r="E8" s="257"/>
      <c r="F8" s="258"/>
      <c r="H8" s="259"/>
      <c r="I8" s="260"/>
      <c r="J8" s="252"/>
    </row>
    <row r="9" spans="2:10" x14ac:dyDescent="0.2">
      <c r="B9" s="49" t="s">
        <v>67</v>
      </c>
      <c r="D9" s="265">
        <v>500</v>
      </c>
      <c r="E9" s="52" t="s">
        <v>13</v>
      </c>
      <c r="F9" s="52">
        <v>244928.0785447458</v>
      </c>
      <c r="G9" s="261" t="s">
        <v>14</v>
      </c>
      <c r="H9" s="264">
        <v>0</v>
      </c>
      <c r="I9" s="56">
        <f t="shared" ref="I9:I46" si="0">IF(H9="Situs",IF(G9="WA",F9,0),H9*F9)</f>
        <v>0</v>
      </c>
    </row>
    <row r="10" spans="2:10" x14ac:dyDescent="0.2">
      <c r="B10" s="49" t="s">
        <v>67</v>
      </c>
      <c r="D10" s="265">
        <v>500</v>
      </c>
      <c r="E10" s="52" t="s">
        <v>13</v>
      </c>
      <c r="F10" s="52">
        <v>4.9165340669976034</v>
      </c>
      <c r="G10" s="261" t="s">
        <v>15</v>
      </c>
      <c r="H10" s="264">
        <v>0.21577192756641544</v>
      </c>
      <c r="I10" s="56">
        <f t="shared" si="0"/>
        <v>1.0608500325820209</v>
      </c>
    </row>
    <row r="11" spans="2:10" x14ac:dyDescent="0.2">
      <c r="B11" s="49" t="s">
        <v>67</v>
      </c>
      <c r="D11" s="265">
        <v>500</v>
      </c>
      <c r="E11" s="52" t="s">
        <v>13</v>
      </c>
      <c r="F11" s="52">
        <v>8786.6013082175414</v>
      </c>
      <c r="G11" s="261" t="s">
        <v>18</v>
      </c>
      <c r="H11" s="264">
        <v>0.21577192756641544</v>
      </c>
      <c r="I11" s="56">
        <f t="shared" si="0"/>
        <v>1895.9019010316865</v>
      </c>
    </row>
    <row r="12" spans="2:10" x14ac:dyDescent="0.2">
      <c r="B12" s="49" t="s">
        <v>67</v>
      </c>
      <c r="D12" s="265">
        <v>500</v>
      </c>
      <c r="E12" s="52" t="s">
        <v>13</v>
      </c>
      <c r="F12" s="52">
        <v>1320.4368519725924</v>
      </c>
      <c r="G12" s="261" t="s">
        <v>16</v>
      </c>
      <c r="H12" s="264">
        <v>7.8111041399714837E-2</v>
      </c>
      <c r="I12" s="56">
        <f t="shared" si="0"/>
        <v>103.14069761014029</v>
      </c>
    </row>
    <row r="13" spans="2:10" x14ac:dyDescent="0.2">
      <c r="B13" s="49" t="s">
        <v>68</v>
      </c>
      <c r="D13" s="265">
        <v>501</v>
      </c>
      <c r="E13" s="52" t="s">
        <v>13</v>
      </c>
      <c r="F13" s="52">
        <v>464.00360708440331</v>
      </c>
      <c r="G13" s="261" t="s">
        <v>41</v>
      </c>
      <c r="H13" s="264">
        <v>0</v>
      </c>
      <c r="I13" s="56">
        <f t="shared" si="0"/>
        <v>0</v>
      </c>
    </row>
    <row r="14" spans="2:10" x14ac:dyDescent="0.2">
      <c r="B14" s="49" t="s">
        <v>69</v>
      </c>
      <c r="D14" s="265">
        <v>535</v>
      </c>
      <c r="E14" s="52" t="s">
        <v>13</v>
      </c>
      <c r="F14" s="52">
        <v>29101.922455324115</v>
      </c>
      <c r="G14" s="262" t="s">
        <v>16</v>
      </c>
      <c r="H14" s="264">
        <v>7.8111041399714837E-2</v>
      </c>
      <c r="I14" s="56">
        <f t="shared" si="0"/>
        <v>2273.1814697191126</v>
      </c>
    </row>
    <row r="15" spans="2:10" x14ac:dyDescent="0.2">
      <c r="B15" s="49" t="s">
        <v>69</v>
      </c>
      <c r="D15" s="265">
        <v>535</v>
      </c>
      <c r="E15" s="52" t="s">
        <v>13</v>
      </c>
      <c r="F15" s="52">
        <v>49896.638979364456</v>
      </c>
      <c r="G15" s="262" t="s">
        <v>16</v>
      </c>
      <c r="H15" s="264">
        <v>7.8111041399714837E-2</v>
      </c>
      <c r="I15" s="56">
        <f t="shared" si="0"/>
        <v>3897.4784330237621</v>
      </c>
    </row>
    <row r="16" spans="2:10" x14ac:dyDescent="0.2">
      <c r="B16" s="49" t="s">
        <v>71</v>
      </c>
      <c r="D16" s="265">
        <v>557</v>
      </c>
      <c r="E16" s="52" t="s">
        <v>13</v>
      </c>
      <c r="F16" s="52">
        <v>2472.4480285426657</v>
      </c>
      <c r="G16" s="261" t="s">
        <v>14</v>
      </c>
      <c r="H16" s="264">
        <v>0</v>
      </c>
      <c r="I16" s="56">
        <f t="shared" si="0"/>
        <v>0</v>
      </c>
    </row>
    <row r="17" spans="2:10" x14ac:dyDescent="0.2">
      <c r="B17" s="49" t="s">
        <v>71</v>
      </c>
      <c r="D17" s="265">
        <v>557</v>
      </c>
      <c r="E17" s="52" t="s">
        <v>13</v>
      </c>
      <c r="F17" s="52">
        <v>125488.18063012627</v>
      </c>
      <c r="G17" s="261" t="s">
        <v>16</v>
      </c>
      <c r="H17" s="264">
        <v>7.8111041399714837E-2</v>
      </c>
      <c r="I17" s="56">
        <f t="shared" si="0"/>
        <v>9802.0124723746867</v>
      </c>
    </row>
    <row r="18" spans="2:10" x14ac:dyDescent="0.2">
      <c r="B18" s="49" t="s">
        <v>72</v>
      </c>
      <c r="D18" s="265">
        <v>560</v>
      </c>
      <c r="E18" s="52" t="s">
        <v>13</v>
      </c>
      <c r="F18" s="52">
        <v>18855.078543584787</v>
      </c>
      <c r="G18" s="261" t="s">
        <v>14</v>
      </c>
      <c r="H18" s="264">
        <v>0</v>
      </c>
      <c r="I18" s="56">
        <f t="shared" si="0"/>
        <v>0</v>
      </c>
    </row>
    <row r="19" spans="2:10" x14ac:dyDescent="0.2">
      <c r="B19" s="49" t="s">
        <v>72</v>
      </c>
      <c r="D19" s="265">
        <v>560</v>
      </c>
      <c r="E19" s="52" t="s">
        <v>13</v>
      </c>
      <c r="F19" s="52">
        <v>2900.4584702442226</v>
      </c>
      <c r="G19" s="261" t="s">
        <v>15</v>
      </c>
      <c r="H19" s="264">
        <v>0.21577192756641544</v>
      </c>
      <c r="I19" s="56">
        <f t="shared" si="0"/>
        <v>625.83751495093259</v>
      </c>
    </row>
    <row r="20" spans="2:10" x14ac:dyDescent="0.2">
      <c r="B20" s="49" t="s">
        <v>72</v>
      </c>
      <c r="D20" s="265">
        <v>560</v>
      </c>
      <c r="E20" s="52" t="s">
        <v>13</v>
      </c>
      <c r="F20" s="52">
        <v>225.13297637242701</v>
      </c>
      <c r="G20" s="261" t="s">
        <v>18</v>
      </c>
      <c r="H20" s="264">
        <v>0.21577192756641544</v>
      </c>
      <c r="I20" s="56">
        <f t="shared" si="0"/>
        <v>48.577376270642837</v>
      </c>
    </row>
    <row r="21" spans="2:10" x14ac:dyDescent="0.2">
      <c r="B21" s="49" t="s">
        <v>72</v>
      </c>
      <c r="D21" s="265">
        <v>560</v>
      </c>
      <c r="E21" s="52" t="s">
        <v>13</v>
      </c>
      <c r="F21" s="52">
        <v>59953.643455358149</v>
      </c>
      <c r="G21" s="261" t="s">
        <v>16</v>
      </c>
      <c r="H21" s="264">
        <v>7.8111041399714837E-2</v>
      </c>
      <c r="I21" s="56">
        <f t="shared" si="0"/>
        <v>4683.0415260052232</v>
      </c>
    </row>
    <row r="22" spans="2:10" x14ac:dyDescent="0.2">
      <c r="B22" s="49" t="s">
        <v>73</v>
      </c>
      <c r="D22" s="265">
        <v>580</v>
      </c>
      <c r="E22" s="52" t="s">
        <v>13</v>
      </c>
      <c r="F22" s="52">
        <v>94179.311834927794</v>
      </c>
      <c r="G22" s="261" t="s">
        <v>48</v>
      </c>
      <c r="H22" s="264">
        <v>6.4409240866138473E-2</v>
      </c>
      <c r="I22" s="56">
        <f t="shared" si="0"/>
        <v>6066.0179805830303</v>
      </c>
    </row>
    <row r="23" spans="2:10" x14ac:dyDescent="0.2">
      <c r="B23" s="49" t="s">
        <v>73</v>
      </c>
      <c r="D23" s="265">
        <v>580</v>
      </c>
      <c r="E23" s="52" t="s">
        <v>13</v>
      </c>
      <c r="F23" s="52">
        <v>6925.4914116181471</v>
      </c>
      <c r="G23" s="261" t="s">
        <v>31</v>
      </c>
      <c r="H23" s="264" t="s">
        <v>269</v>
      </c>
      <c r="I23" s="56">
        <f t="shared" si="0"/>
        <v>6925.4914116181471</v>
      </c>
    </row>
    <row r="24" spans="2:10" x14ac:dyDescent="0.2">
      <c r="B24" s="49" t="s">
        <v>74</v>
      </c>
      <c r="D24" s="265">
        <v>512</v>
      </c>
      <c r="E24" s="52" t="s">
        <v>13</v>
      </c>
      <c r="F24" s="52">
        <v>140128.24843639918</v>
      </c>
      <c r="G24" s="261" t="s">
        <v>14</v>
      </c>
      <c r="H24" s="264">
        <v>0</v>
      </c>
      <c r="I24" s="56">
        <f t="shared" si="0"/>
        <v>0</v>
      </c>
    </row>
    <row r="25" spans="2:10" x14ac:dyDescent="0.2">
      <c r="B25" s="49" t="s">
        <v>74</v>
      </c>
      <c r="D25" s="265">
        <v>512</v>
      </c>
      <c r="E25" s="52" t="s">
        <v>13</v>
      </c>
      <c r="F25" s="52">
        <v>87762.016743490167</v>
      </c>
      <c r="G25" s="261" t="s">
        <v>18</v>
      </c>
      <c r="H25" s="264">
        <v>0.21577192756641544</v>
      </c>
      <c r="I25" s="56">
        <f t="shared" si="0"/>
        <v>18936.5795198589</v>
      </c>
    </row>
    <row r="26" spans="2:10" x14ac:dyDescent="0.2">
      <c r="B26" s="49" t="s">
        <v>75</v>
      </c>
      <c r="D26" s="265">
        <v>545</v>
      </c>
      <c r="E26" s="52" t="s">
        <v>13</v>
      </c>
      <c r="F26" s="52">
        <v>3033.4641468362806</v>
      </c>
      <c r="G26" s="261" t="s">
        <v>16</v>
      </c>
      <c r="H26" s="264">
        <v>7.8111041399714837E-2</v>
      </c>
      <c r="I26" s="56">
        <f t="shared" si="0"/>
        <v>236.94704355807937</v>
      </c>
      <c r="J26" s="244"/>
    </row>
    <row r="27" spans="2:10" x14ac:dyDescent="0.2">
      <c r="B27" s="49" t="s">
        <v>75</v>
      </c>
      <c r="D27" s="265">
        <v>545</v>
      </c>
      <c r="E27" s="52" t="s">
        <v>13</v>
      </c>
      <c r="F27" s="52">
        <v>12366.115255586823</v>
      </c>
      <c r="G27" s="261" t="s">
        <v>16</v>
      </c>
      <c r="H27" s="264">
        <v>7.8111041399714837E-2</v>
      </c>
      <c r="I27" s="56">
        <f t="shared" si="0"/>
        <v>965.93014068278751</v>
      </c>
      <c r="J27" s="244"/>
    </row>
    <row r="28" spans="2:10" x14ac:dyDescent="0.2">
      <c r="B28" s="49" t="s">
        <v>70</v>
      </c>
      <c r="D28" s="265">
        <v>548</v>
      </c>
      <c r="E28" s="52" t="s">
        <v>13</v>
      </c>
      <c r="F28" s="52">
        <v>26127.554338019265</v>
      </c>
      <c r="G28" s="261" t="s">
        <v>14</v>
      </c>
      <c r="H28" s="264">
        <v>0</v>
      </c>
      <c r="I28" s="56">
        <f t="shared" si="0"/>
        <v>0</v>
      </c>
    </row>
    <row r="29" spans="2:10" x14ac:dyDescent="0.2">
      <c r="B29" s="49" t="s">
        <v>70</v>
      </c>
      <c r="D29" s="265">
        <v>548</v>
      </c>
      <c r="E29" s="52" t="s">
        <v>13</v>
      </c>
      <c r="F29" s="52">
        <v>9338.0738109297254</v>
      </c>
      <c r="G29" s="261" t="s">
        <v>15</v>
      </c>
      <c r="H29" s="264">
        <v>0.21577192756641544</v>
      </c>
      <c r="I29" s="56">
        <f t="shared" si="0"/>
        <v>2014.8941859417698</v>
      </c>
    </row>
    <row r="30" spans="2:10" x14ac:dyDescent="0.2">
      <c r="B30" s="49" t="s">
        <v>70</v>
      </c>
      <c r="D30" s="265">
        <v>548</v>
      </c>
      <c r="E30" s="52" t="s">
        <v>13</v>
      </c>
      <c r="F30" s="52">
        <v>6776.0865602336698</v>
      </c>
      <c r="G30" s="261" t="s">
        <v>16</v>
      </c>
      <c r="H30" s="264">
        <v>7.8111041399714837E-2</v>
      </c>
      <c r="I30" s="56">
        <f t="shared" si="0"/>
        <v>529.28717783446348</v>
      </c>
    </row>
    <row r="31" spans="2:10" x14ac:dyDescent="0.2">
      <c r="B31" s="49" t="s">
        <v>76</v>
      </c>
      <c r="D31" s="265">
        <v>553</v>
      </c>
      <c r="E31" s="52" t="s">
        <v>13</v>
      </c>
      <c r="F31" s="52">
        <v>8800.0853690356871</v>
      </c>
      <c r="G31" s="261" t="s">
        <v>14</v>
      </c>
      <c r="H31" s="264">
        <v>0</v>
      </c>
      <c r="I31" s="56">
        <f t="shared" si="0"/>
        <v>0</v>
      </c>
    </row>
    <row r="32" spans="2:10" x14ac:dyDescent="0.2">
      <c r="B32" s="49" t="s">
        <v>76</v>
      </c>
      <c r="D32" s="265">
        <v>553</v>
      </c>
      <c r="E32" s="52" t="s">
        <v>13</v>
      </c>
      <c r="F32" s="52">
        <v>3059.3010019719486</v>
      </c>
      <c r="G32" s="261" t="s">
        <v>15</v>
      </c>
      <c r="H32" s="264">
        <v>0.21577192756641544</v>
      </c>
      <c r="I32" s="56">
        <f t="shared" si="0"/>
        <v>660.11127420135347</v>
      </c>
    </row>
    <row r="33" spans="2:10" x14ac:dyDescent="0.2">
      <c r="B33" s="49" t="s">
        <v>77</v>
      </c>
      <c r="D33" s="265">
        <v>571</v>
      </c>
      <c r="E33" s="52" t="s">
        <v>13</v>
      </c>
      <c r="F33" s="52">
        <v>30916.644354903805</v>
      </c>
      <c r="G33" s="261" t="s">
        <v>14</v>
      </c>
      <c r="H33" s="264">
        <v>0</v>
      </c>
      <c r="I33" s="56">
        <f t="shared" si="0"/>
        <v>0</v>
      </c>
    </row>
    <row r="34" spans="2:10" x14ac:dyDescent="0.2">
      <c r="B34" s="49" t="s">
        <v>77</v>
      </c>
      <c r="D34" s="265">
        <v>571</v>
      </c>
      <c r="E34" s="52" t="s">
        <v>13</v>
      </c>
      <c r="F34" s="52">
        <v>14808.200090702565</v>
      </c>
      <c r="G34" s="261" t="s">
        <v>15</v>
      </c>
      <c r="H34" s="264">
        <v>0.21577192756641544</v>
      </c>
      <c r="I34" s="56">
        <f t="shared" si="0"/>
        <v>3195.1938773600605</v>
      </c>
    </row>
    <row r="35" spans="2:10" x14ac:dyDescent="0.2">
      <c r="B35" s="49" t="s">
        <v>77</v>
      </c>
      <c r="D35" s="265">
        <v>571</v>
      </c>
      <c r="E35" s="52" t="s">
        <v>13</v>
      </c>
      <c r="F35" s="52">
        <v>17116.005873703441</v>
      </c>
      <c r="G35" s="261" t="s">
        <v>16</v>
      </c>
      <c r="H35" s="264">
        <v>7.8111041399714837E-2</v>
      </c>
      <c r="I35" s="56">
        <f t="shared" si="0"/>
        <v>1336.9490433986118</v>
      </c>
    </row>
    <row r="36" spans="2:10" x14ac:dyDescent="0.2">
      <c r="B36" s="49" t="s">
        <v>77</v>
      </c>
      <c r="D36" s="265">
        <v>571</v>
      </c>
      <c r="E36" s="52" t="s">
        <v>13</v>
      </c>
      <c r="F36" s="52">
        <v>335.1364555968521</v>
      </c>
      <c r="G36" s="261" t="s">
        <v>18</v>
      </c>
      <c r="H36" s="264">
        <v>0.21577192756641544</v>
      </c>
      <c r="I36" s="56">
        <f t="shared" si="0"/>
        <v>72.313039021909177</v>
      </c>
    </row>
    <row r="37" spans="2:10" x14ac:dyDescent="0.2">
      <c r="B37" s="49" t="s">
        <v>78</v>
      </c>
      <c r="D37" s="265">
        <v>593</v>
      </c>
      <c r="E37" s="52" t="s">
        <v>13</v>
      </c>
      <c r="F37" s="52">
        <v>18958.771457057868</v>
      </c>
      <c r="G37" s="261" t="s">
        <v>31</v>
      </c>
      <c r="H37" s="264" t="s">
        <v>269</v>
      </c>
      <c r="I37" s="56">
        <f t="shared" si="0"/>
        <v>18958.771457057868</v>
      </c>
    </row>
    <row r="38" spans="2:10" x14ac:dyDescent="0.2">
      <c r="B38" s="49" t="s">
        <v>78</v>
      </c>
      <c r="D38" s="265">
        <v>593</v>
      </c>
      <c r="E38" s="52" t="s">
        <v>13</v>
      </c>
      <c r="F38" s="52">
        <v>30355.499051221246</v>
      </c>
      <c r="G38" s="261" t="s">
        <v>48</v>
      </c>
      <c r="H38" s="264">
        <v>6.4409240866138473E-2</v>
      </c>
      <c r="I38" s="56">
        <f t="shared" si="0"/>
        <v>1955.1746500019472</v>
      </c>
    </row>
    <row r="39" spans="2:10" x14ac:dyDescent="0.2">
      <c r="B39" s="49" t="s">
        <v>79</v>
      </c>
      <c r="D39" s="265">
        <v>903</v>
      </c>
      <c r="E39" s="52" t="s">
        <v>13</v>
      </c>
      <c r="F39" s="52">
        <v>127330.75418456686</v>
      </c>
      <c r="G39" s="261" t="s">
        <v>40</v>
      </c>
      <c r="H39" s="264">
        <v>6.9360885492844845E-2</v>
      </c>
      <c r="I39" s="56">
        <f t="shared" si="0"/>
        <v>8831.773860713316</v>
      </c>
    </row>
    <row r="40" spans="2:10" x14ac:dyDescent="0.2">
      <c r="B40" s="49" t="s">
        <v>79</v>
      </c>
      <c r="D40" s="265">
        <v>903</v>
      </c>
      <c r="E40" s="52" t="s">
        <v>13</v>
      </c>
      <c r="F40" s="52">
        <v>3489.579049935136</v>
      </c>
      <c r="G40" s="261" t="s">
        <v>31</v>
      </c>
      <c r="H40" s="264" t="s">
        <v>269</v>
      </c>
      <c r="I40" s="56">
        <f t="shared" si="0"/>
        <v>3489.579049935136</v>
      </c>
    </row>
    <row r="41" spans="2:10" x14ac:dyDescent="0.2">
      <c r="B41" s="49" t="s">
        <v>80</v>
      </c>
      <c r="D41" s="265">
        <v>908</v>
      </c>
      <c r="E41" s="52" t="s">
        <v>13</v>
      </c>
      <c r="F41" s="52">
        <v>14251.085018657897</v>
      </c>
      <c r="G41" s="261" t="s">
        <v>40</v>
      </c>
      <c r="H41" s="264">
        <v>6.9360885492844845E-2</v>
      </c>
      <c r="I41" s="56">
        <f t="shared" si="0"/>
        <v>988.46787612792707</v>
      </c>
    </row>
    <row r="42" spans="2:10" x14ac:dyDescent="0.2">
      <c r="B42" s="49" t="s">
        <v>80</v>
      </c>
      <c r="D42" s="265">
        <v>908</v>
      </c>
      <c r="E42" s="52" t="s">
        <v>13</v>
      </c>
      <c r="F42" s="52">
        <v>1401.7308068505172</v>
      </c>
      <c r="G42" s="261" t="s">
        <v>31</v>
      </c>
      <c r="H42" s="264" t="s">
        <v>269</v>
      </c>
      <c r="I42" s="56">
        <f t="shared" si="0"/>
        <v>1401.7308068505172</v>
      </c>
    </row>
    <row r="43" spans="2:10" x14ac:dyDescent="0.2">
      <c r="B43" s="49" t="s">
        <v>81</v>
      </c>
      <c r="D43" s="265">
        <v>920</v>
      </c>
      <c r="E43" s="52" t="s">
        <v>13</v>
      </c>
      <c r="F43" s="52">
        <v>15.127230528843169</v>
      </c>
      <c r="G43" s="261" t="s">
        <v>31</v>
      </c>
      <c r="H43" s="264" t="s">
        <v>269</v>
      </c>
      <c r="I43" s="56">
        <f t="shared" si="0"/>
        <v>15.127230528843169</v>
      </c>
    </row>
    <row r="44" spans="2:10" x14ac:dyDescent="0.2">
      <c r="B44" s="49" t="s">
        <v>81</v>
      </c>
      <c r="D44" s="265">
        <v>920</v>
      </c>
      <c r="E44" s="52" t="s">
        <v>13</v>
      </c>
      <c r="F44" s="52">
        <v>200490.90996053821</v>
      </c>
      <c r="G44" s="261" t="s">
        <v>38</v>
      </c>
      <c r="H44" s="264">
        <v>6.7017620954721469E-2</v>
      </c>
      <c r="I44" s="56">
        <f t="shared" si="0"/>
        <v>13436.42380860254</v>
      </c>
    </row>
    <row r="45" spans="2:10" x14ac:dyDescent="0.2">
      <c r="B45" s="49" t="s">
        <v>81</v>
      </c>
      <c r="D45" s="265">
        <v>935</v>
      </c>
      <c r="E45" s="52" t="s">
        <v>13</v>
      </c>
      <c r="F45" s="52">
        <v>0.13623999231382991</v>
      </c>
      <c r="G45" s="261" t="s">
        <v>31</v>
      </c>
      <c r="H45" s="264" t="s">
        <v>269</v>
      </c>
      <c r="I45" s="56">
        <f t="shared" si="0"/>
        <v>0.13623999231382991</v>
      </c>
    </row>
    <row r="46" spans="2:10" x14ac:dyDescent="0.2">
      <c r="B46" s="49" t="s">
        <v>81</v>
      </c>
      <c r="D46" s="265">
        <v>935</v>
      </c>
      <c r="E46" s="52" t="s">
        <v>13</v>
      </c>
      <c r="F46" s="52">
        <v>9317.8512202058391</v>
      </c>
      <c r="G46" s="261" t="s">
        <v>38</v>
      </c>
      <c r="H46" s="264">
        <v>6.7017620954721469E-2</v>
      </c>
      <c r="I46" s="56">
        <f t="shared" si="0"/>
        <v>624.46022118824385</v>
      </c>
    </row>
    <row r="47" spans="2:10" x14ac:dyDescent="0.2">
      <c r="D47" s="51"/>
      <c r="E47" s="74"/>
      <c r="F47" s="266">
        <f>SUM(F9:F46)</f>
        <v>1411680.7202885144</v>
      </c>
      <c r="G47" s="261"/>
      <c r="H47" s="336"/>
      <c r="I47" s="266">
        <f>SUM(I9:I46)</f>
        <v>113971.59213607655</v>
      </c>
      <c r="J47" s="51" t="s">
        <v>285</v>
      </c>
    </row>
    <row r="48" spans="2:10" x14ac:dyDescent="0.2">
      <c r="D48" s="51"/>
      <c r="F48" s="51"/>
      <c r="G48" s="261"/>
      <c r="H48" s="336"/>
      <c r="I48" s="245"/>
    </row>
    <row r="49" spans="1:10" x14ac:dyDescent="0.2">
      <c r="B49" s="49" t="s">
        <v>82</v>
      </c>
      <c r="D49" s="51">
        <v>501</v>
      </c>
      <c r="E49" s="52" t="s">
        <v>13</v>
      </c>
      <c r="F49" s="52">
        <v>134909.91857861209</v>
      </c>
      <c r="G49" s="261" t="s">
        <v>41</v>
      </c>
      <c r="H49" s="264">
        <v>0</v>
      </c>
      <c r="I49" s="243">
        <f t="shared" ref="I49:I55" si="1">IF(H49="Situs",IF(G49="WA",F49,0),H49*F49)</f>
        <v>0</v>
      </c>
    </row>
    <row r="50" spans="1:10" x14ac:dyDescent="0.2">
      <c r="B50" s="49" t="s">
        <v>67</v>
      </c>
      <c r="D50" s="51">
        <v>506</v>
      </c>
      <c r="E50" s="52" t="s">
        <v>13</v>
      </c>
      <c r="F50" s="52">
        <v>358856.79614183045</v>
      </c>
      <c r="G50" s="261" t="s">
        <v>14</v>
      </c>
      <c r="H50" s="264">
        <v>0</v>
      </c>
      <c r="I50" s="243">
        <f t="shared" si="1"/>
        <v>0</v>
      </c>
    </row>
    <row r="51" spans="1:10" x14ac:dyDescent="0.2">
      <c r="B51" s="49" t="s">
        <v>69</v>
      </c>
      <c r="D51" s="265">
        <v>535</v>
      </c>
      <c r="E51" s="52" t="s">
        <v>13</v>
      </c>
      <c r="F51" s="52">
        <v>134180.40576515239</v>
      </c>
      <c r="G51" s="262" t="s">
        <v>16</v>
      </c>
      <c r="H51" s="264">
        <v>7.8111041399714837E-2</v>
      </c>
      <c r="I51" s="242">
        <f t="shared" si="1"/>
        <v>10480.971229752353</v>
      </c>
      <c r="J51" s="76"/>
    </row>
    <row r="52" spans="1:10" x14ac:dyDescent="0.2">
      <c r="B52" s="49" t="s">
        <v>80</v>
      </c>
      <c r="C52" s="53"/>
      <c r="D52" s="51">
        <v>910</v>
      </c>
      <c r="E52" s="52" t="s">
        <v>13</v>
      </c>
      <c r="F52" s="52">
        <v>246.35840918801125</v>
      </c>
      <c r="G52" s="261" t="s">
        <v>40</v>
      </c>
      <c r="H52" s="264">
        <v>6.9360885492844845E-2</v>
      </c>
      <c r="I52" s="243">
        <f t="shared" si="1"/>
        <v>17.087637409889062</v>
      </c>
    </row>
    <row r="53" spans="1:10" x14ac:dyDescent="0.2">
      <c r="B53" s="49" t="s">
        <v>82</v>
      </c>
      <c r="D53" s="51">
        <v>501</v>
      </c>
      <c r="E53" s="52" t="s">
        <v>13</v>
      </c>
      <c r="F53" s="52">
        <v>17556.645330332613</v>
      </c>
      <c r="G53" s="261" t="s">
        <v>39</v>
      </c>
      <c r="H53" s="264">
        <v>0.22591574269314921</v>
      </c>
      <c r="I53" s="243">
        <f t="shared" si="1"/>
        <v>3966.3225690023019</v>
      </c>
    </row>
    <row r="54" spans="1:10" x14ac:dyDescent="0.2">
      <c r="B54" s="49" t="s">
        <v>67</v>
      </c>
      <c r="C54" s="53"/>
      <c r="D54" s="51">
        <v>506</v>
      </c>
      <c r="E54" s="52" t="s">
        <v>13</v>
      </c>
      <c r="F54" s="52">
        <v>124470.26884986872</v>
      </c>
      <c r="G54" s="261" t="s">
        <v>18</v>
      </c>
      <c r="H54" s="264">
        <v>0.21577192756641544</v>
      </c>
      <c r="I54" s="243">
        <f t="shared" si="1"/>
        <v>26857.18983444613</v>
      </c>
    </row>
    <row r="55" spans="1:10" x14ac:dyDescent="0.2">
      <c r="B55" s="49" t="s">
        <v>71</v>
      </c>
      <c r="C55" s="53"/>
      <c r="D55" s="51">
        <v>557</v>
      </c>
      <c r="E55" s="52" t="s">
        <v>13</v>
      </c>
      <c r="F55" s="52">
        <v>33507.630590118977</v>
      </c>
      <c r="G55" s="261" t="s">
        <v>16</v>
      </c>
      <c r="H55" s="264">
        <v>7.8111041399714837E-2</v>
      </c>
      <c r="I55" s="243">
        <f t="shared" si="1"/>
        <v>2617.3159202311349</v>
      </c>
    </row>
    <row r="56" spans="1:10" x14ac:dyDescent="0.2">
      <c r="B56" s="53"/>
      <c r="C56" s="53"/>
      <c r="F56" s="78">
        <f>SUM(F49:F55)</f>
        <v>803728.02366510313</v>
      </c>
      <c r="H56" s="245"/>
      <c r="I56" s="78">
        <f>SUM(I49:I55)</f>
        <v>43938.887190841808</v>
      </c>
      <c r="J56" s="51" t="s">
        <v>285</v>
      </c>
    </row>
    <row r="57" spans="1:10" ht="13.5" thickBot="1" x14ac:dyDescent="0.25">
      <c r="B57" s="263" t="s">
        <v>47</v>
      </c>
    </row>
    <row r="58" spans="1:10" x14ac:dyDescent="0.2">
      <c r="A58" s="246"/>
      <c r="B58" s="362" t="s">
        <v>287</v>
      </c>
      <c r="C58" s="363"/>
      <c r="D58" s="363"/>
      <c r="E58" s="363"/>
      <c r="F58" s="363"/>
      <c r="G58" s="363"/>
      <c r="H58" s="363"/>
      <c r="I58" s="363"/>
      <c r="J58" s="364"/>
    </row>
    <row r="59" spans="1:10" x14ac:dyDescent="0.2">
      <c r="A59" s="247"/>
      <c r="B59" s="365"/>
      <c r="C59" s="365"/>
      <c r="D59" s="365"/>
      <c r="E59" s="365"/>
      <c r="F59" s="365"/>
      <c r="G59" s="365"/>
      <c r="H59" s="365"/>
      <c r="I59" s="365"/>
      <c r="J59" s="366"/>
    </row>
    <row r="60" spans="1:10" ht="13.5" thickBot="1" x14ac:dyDescent="0.25">
      <c r="A60" s="248"/>
      <c r="B60" s="367"/>
      <c r="C60" s="367"/>
      <c r="D60" s="367"/>
      <c r="E60" s="367"/>
      <c r="F60" s="367"/>
      <c r="G60" s="367"/>
      <c r="H60" s="367"/>
      <c r="I60" s="367"/>
      <c r="J60" s="368"/>
    </row>
  </sheetData>
  <mergeCells count="1">
    <mergeCell ref="B58:J60"/>
  </mergeCells>
  <conditionalFormatting sqref="B8">
    <cfRule type="cellIs" dxfId="14" priority="2" stopIfTrue="1" operator="equal">
      <formula>"Adjustment to Income/Expense/Rate Base:"</formula>
    </cfRule>
  </conditionalFormatting>
  <conditionalFormatting sqref="J1">
    <cfRule type="cellIs" dxfId="13" priority="1" stopIfTrue="1" operator="equal">
      <formula>"x.x"</formula>
    </cfRule>
  </conditionalFormatting>
  <pageMargins left="0.7" right="0.7" top="0.75" bottom="0.75" header="0.3" footer="0.3"/>
  <pageSetup scale="83"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4"/>
  <sheetViews>
    <sheetView view="pageBreakPreview" zoomScale="80" zoomScaleNormal="100" zoomScaleSheetLayoutView="80" workbookViewId="0"/>
  </sheetViews>
  <sheetFormatPr defaultColWidth="10" defaultRowHeight="12.75" x14ac:dyDescent="0.2"/>
  <cols>
    <col min="1" max="1" width="2.5703125" style="251" customWidth="1"/>
    <col min="2" max="2" width="7.140625" style="251" customWidth="1"/>
    <col min="3" max="3" width="25.140625" style="251" customWidth="1"/>
    <col min="4" max="4" width="9.7109375" style="251" customWidth="1"/>
    <col min="5" max="5" width="9.7109375" style="251" hidden="1" customWidth="1"/>
    <col min="6" max="6" width="4.7109375" style="251" customWidth="1"/>
    <col min="7" max="7" width="14.42578125" style="251" customWidth="1"/>
    <col min="8" max="8" width="11.140625" style="251" hidden="1" customWidth="1"/>
    <col min="9" max="9" width="11.140625" style="251" customWidth="1"/>
    <col min="10" max="10" width="10.28515625" style="251" customWidth="1"/>
    <col min="11" max="11" width="13" style="251" customWidth="1"/>
    <col min="12" max="12" width="8.28515625" style="251" customWidth="1"/>
    <col min="13" max="13" width="10" style="251"/>
    <col min="14" max="16" width="11.5703125" style="251" bestFit="1" customWidth="1"/>
    <col min="17" max="17" width="12.5703125" style="251" bestFit="1" customWidth="1"/>
    <col min="18" max="19" width="11.5703125" style="251" bestFit="1" customWidth="1"/>
    <col min="20" max="257" width="10" style="251"/>
    <col min="258" max="258" width="2.5703125" style="251" customWidth="1"/>
    <col min="259" max="259" width="7.140625" style="251" customWidth="1"/>
    <col min="260" max="260" width="23.5703125" style="251" customWidth="1"/>
    <col min="261" max="261" width="9.7109375" style="251" customWidth="1"/>
    <col min="262" max="262" width="0" style="251" hidden="1" customWidth="1"/>
    <col min="263" max="263" width="4.7109375" style="251" customWidth="1"/>
    <col min="264" max="264" width="14.42578125" style="251" customWidth="1"/>
    <col min="265" max="265" width="11.140625" style="251" customWidth="1"/>
    <col min="266" max="266" width="10.28515625" style="251" customWidth="1"/>
    <col min="267" max="267" width="13" style="251" customWidth="1"/>
    <col min="268" max="268" width="8.28515625" style="251" customWidth="1"/>
    <col min="269" max="513" width="10" style="251"/>
    <col min="514" max="514" width="2.5703125" style="251" customWidth="1"/>
    <col min="515" max="515" width="7.140625" style="251" customWidth="1"/>
    <col min="516" max="516" width="23.5703125" style="251" customWidth="1"/>
    <col min="517" max="517" width="9.7109375" style="251" customWidth="1"/>
    <col min="518" max="518" width="0" style="251" hidden="1" customWidth="1"/>
    <col min="519" max="519" width="4.7109375" style="251" customWidth="1"/>
    <col min="520" max="520" width="14.42578125" style="251" customWidth="1"/>
    <col min="521" max="521" width="11.140625" style="251" customWidth="1"/>
    <col min="522" max="522" width="10.28515625" style="251" customWidth="1"/>
    <col min="523" max="523" width="13" style="251" customWidth="1"/>
    <col min="524" max="524" width="8.28515625" style="251" customWidth="1"/>
    <col min="525" max="769" width="10" style="251"/>
    <col min="770" max="770" width="2.5703125" style="251" customWidth="1"/>
    <col min="771" max="771" width="7.140625" style="251" customWidth="1"/>
    <col min="772" max="772" width="23.5703125" style="251" customWidth="1"/>
    <col min="773" max="773" width="9.7109375" style="251" customWidth="1"/>
    <col min="774" max="774" width="0" style="251" hidden="1" customWidth="1"/>
    <col min="775" max="775" width="4.7109375" style="251" customWidth="1"/>
    <col min="776" max="776" width="14.42578125" style="251" customWidth="1"/>
    <col min="777" max="777" width="11.140625" style="251" customWidth="1"/>
    <col min="778" max="778" width="10.28515625" style="251" customWidth="1"/>
    <col min="779" max="779" width="13" style="251" customWidth="1"/>
    <col min="780" max="780" width="8.28515625" style="251" customWidth="1"/>
    <col min="781" max="1025" width="10" style="251"/>
    <col min="1026" max="1026" width="2.5703125" style="251" customWidth="1"/>
    <col min="1027" max="1027" width="7.140625" style="251" customWidth="1"/>
    <col min="1028" max="1028" width="23.5703125" style="251" customWidth="1"/>
    <col min="1029" max="1029" width="9.7109375" style="251" customWidth="1"/>
    <col min="1030" max="1030" width="0" style="251" hidden="1" customWidth="1"/>
    <col min="1031" max="1031" width="4.7109375" style="251" customWidth="1"/>
    <col min="1032" max="1032" width="14.42578125" style="251" customWidth="1"/>
    <col min="1033" max="1033" width="11.140625" style="251" customWidth="1"/>
    <col min="1034" max="1034" width="10.28515625" style="251" customWidth="1"/>
    <col min="1035" max="1035" width="13" style="251" customWidth="1"/>
    <col min="1036" max="1036" width="8.28515625" style="251" customWidth="1"/>
    <col min="1037" max="1281" width="10" style="251"/>
    <col min="1282" max="1282" width="2.5703125" style="251" customWidth="1"/>
    <col min="1283" max="1283" width="7.140625" style="251" customWidth="1"/>
    <col min="1284" max="1284" width="23.5703125" style="251" customWidth="1"/>
    <col min="1285" max="1285" width="9.7109375" style="251" customWidth="1"/>
    <col min="1286" max="1286" width="0" style="251" hidden="1" customWidth="1"/>
    <col min="1287" max="1287" width="4.7109375" style="251" customWidth="1"/>
    <col min="1288" max="1288" width="14.42578125" style="251" customWidth="1"/>
    <col min="1289" max="1289" width="11.140625" style="251" customWidth="1"/>
    <col min="1290" max="1290" width="10.28515625" style="251" customWidth="1"/>
    <col min="1291" max="1291" width="13" style="251" customWidth="1"/>
    <col min="1292" max="1292" width="8.28515625" style="251" customWidth="1"/>
    <col min="1293" max="1537" width="10" style="251"/>
    <col min="1538" max="1538" width="2.5703125" style="251" customWidth="1"/>
    <col min="1539" max="1539" width="7.140625" style="251" customWidth="1"/>
    <col min="1540" max="1540" width="23.5703125" style="251" customWidth="1"/>
    <col min="1541" max="1541" width="9.7109375" style="251" customWidth="1"/>
    <col min="1542" max="1542" width="0" style="251" hidden="1" customWidth="1"/>
    <col min="1543" max="1543" width="4.7109375" style="251" customWidth="1"/>
    <col min="1544" max="1544" width="14.42578125" style="251" customWidth="1"/>
    <col min="1545" max="1545" width="11.140625" style="251" customWidth="1"/>
    <col min="1546" max="1546" width="10.28515625" style="251" customWidth="1"/>
    <col min="1547" max="1547" width="13" style="251" customWidth="1"/>
    <col min="1548" max="1548" width="8.28515625" style="251" customWidth="1"/>
    <col min="1549" max="1793" width="10" style="251"/>
    <col min="1794" max="1794" width="2.5703125" style="251" customWidth="1"/>
    <col min="1795" max="1795" width="7.140625" style="251" customWidth="1"/>
    <col min="1796" max="1796" width="23.5703125" style="251" customWidth="1"/>
    <col min="1797" max="1797" width="9.7109375" style="251" customWidth="1"/>
    <col min="1798" max="1798" width="0" style="251" hidden="1" customWidth="1"/>
    <col min="1799" max="1799" width="4.7109375" style="251" customWidth="1"/>
    <col min="1800" max="1800" width="14.42578125" style="251" customWidth="1"/>
    <col min="1801" max="1801" width="11.140625" style="251" customWidth="1"/>
    <col min="1802" max="1802" width="10.28515625" style="251" customWidth="1"/>
    <col min="1803" max="1803" width="13" style="251" customWidth="1"/>
    <col min="1804" max="1804" width="8.28515625" style="251" customWidth="1"/>
    <col min="1805" max="2049" width="10" style="251"/>
    <col min="2050" max="2050" width="2.5703125" style="251" customWidth="1"/>
    <col min="2051" max="2051" width="7.140625" style="251" customWidth="1"/>
    <col min="2052" max="2052" width="23.5703125" style="251" customWidth="1"/>
    <col min="2053" max="2053" width="9.7109375" style="251" customWidth="1"/>
    <col min="2054" max="2054" width="0" style="251" hidden="1" customWidth="1"/>
    <col min="2055" max="2055" width="4.7109375" style="251" customWidth="1"/>
    <col min="2056" max="2056" width="14.42578125" style="251" customWidth="1"/>
    <col min="2057" max="2057" width="11.140625" style="251" customWidth="1"/>
    <col min="2058" max="2058" width="10.28515625" style="251" customWidth="1"/>
    <col min="2059" max="2059" width="13" style="251" customWidth="1"/>
    <col min="2060" max="2060" width="8.28515625" style="251" customWidth="1"/>
    <col min="2061" max="2305" width="10" style="251"/>
    <col min="2306" max="2306" width="2.5703125" style="251" customWidth="1"/>
    <col min="2307" max="2307" width="7.140625" style="251" customWidth="1"/>
    <col min="2308" max="2308" width="23.5703125" style="251" customWidth="1"/>
    <col min="2309" max="2309" width="9.7109375" style="251" customWidth="1"/>
    <col min="2310" max="2310" width="0" style="251" hidden="1" customWidth="1"/>
    <col min="2311" max="2311" width="4.7109375" style="251" customWidth="1"/>
    <col min="2312" max="2312" width="14.42578125" style="251" customWidth="1"/>
    <col min="2313" max="2313" width="11.140625" style="251" customWidth="1"/>
    <col min="2314" max="2314" width="10.28515625" style="251" customWidth="1"/>
    <col min="2315" max="2315" width="13" style="251" customWidth="1"/>
    <col min="2316" max="2316" width="8.28515625" style="251" customWidth="1"/>
    <col min="2317" max="2561" width="10" style="251"/>
    <col min="2562" max="2562" width="2.5703125" style="251" customWidth="1"/>
    <col min="2563" max="2563" width="7.140625" style="251" customWidth="1"/>
    <col min="2564" max="2564" width="23.5703125" style="251" customWidth="1"/>
    <col min="2565" max="2565" width="9.7109375" style="251" customWidth="1"/>
    <col min="2566" max="2566" width="0" style="251" hidden="1" customWidth="1"/>
    <col min="2567" max="2567" width="4.7109375" style="251" customWidth="1"/>
    <col min="2568" max="2568" width="14.42578125" style="251" customWidth="1"/>
    <col min="2569" max="2569" width="11.140625" style="251" customWidth="1"/>
    <col min="2570" max="2570" width="10.28515625" style="251" customWidth="1"/>
    <col min="2571" max="2571" width="13" style="251" customWidth="1"/>
    <col min="2572" max="2572" width="8.28515625" style="251" customWidth="1"/>
    <col min="2573" max="2817" width="10" style="251"/>
    <col min="2818" max="2818" width="2.5703125" style="251" customWidth="1"/>
    <col min="2819" max="2819" width="7.140625" style="251" customWidth="1"/>
    <col min="2820" max="2820" width="23.5703125" style="251" customWidth="1"/>
    <col min="2821" max="2821" width="9.7109375" style="251" customWidth="1"/>
    <col min="2822" max="2822" width="0" style="251" hidden="1" customWidth="1"/>
    <col min="2823" max="2823" width="4.7109375" style="251" customWidth="1"/>
    <col min="2824" max="2824" width="14.42578125" style="251" customWidth="1"/>
    <col min="2825" max="2825" width="11.140625" style="251" customWidth="1"/>
    <col min="2826" max="2826" width="10.28515625" style="251" customWidth="1"/>
    <col min="2827" max="2827" width="13" style="251" customWidth="1"/>
    <col min="2828" max="2828" width="8.28515625" style="251" customWidth="1"/>
    <col min="2829" max="3073" width="10" style="251"/>
    <col min="3074" max="3074" width="2.5703125" style="251" customWidth="1"/>
    <col min="3075" max="3075" width="7.140625" style="251" customWidth="1"/>
    <col min="3076" max="3076" width="23.5703125" style="251" customWidth="1"/>
    <col min="3077" max="3077" width="9.7109375" style="251" customWidth="1"/>
    <col min="3078" max="3078" width="0" style="251" hidden="1" customWidth="1"/>
    <col min="3079" max="3079" width="4.7109375" style="251" customWidth="1"/>
    <col min="3080" max="3080" width="14.42578125" style="251" customWidth="1"/>
    <col min="3081" max="3081" width="11.140625" style="251" customWidth="1"/>
    <col min="3082" max="3082" width="10.28515625" style="251" customWidth="1"/>
    <col min="3083" max="3083" width="13" style="251" customWidth="1"/>
    <col min="3084" max="3084" width="8.28515625" style="251" customWidth="1"/>
    <col min="3085" max="3329" width="10" style="251"/>
    <col min="3330" max="3330" width="2.5703125" style="251" customWidth="1"/>
    <col min="3331" max="3331" width="7.140625" style="251" customWidth="1"/>
    <col min="3332" max="3332" width="23.5703125" style="251" customWidth="1"/>
    <col min="3333" max="3333" width="9.7109375" style="251" customWidth="1"/>
    <col min="3334" max="3334" width="0" style="251" hidden="1" customWidth="1"/>
    <col min="3335" max="3335" width="4.7109375" style="251" customWidth="1"/>
    <col min="3336" max="3336" width="14.42578125" style="251" customWidth="1"/>
    <col min="3337" max="3337" width="11.140625" style="251" customWidth="1"/>
    <col min="3338" max="3338" width="10.28515625" style="251" customWidth="1"/>
    <col min="3339" max="3339" width="13" style="251" customWidth="1"/>
    <col min="3340" max="3340" width="8.28515625" style="251" customWidth="1"/>
    <col min="3341" max="3585" width="10" style="251"/>
    <col min="3586" max="3586" width="2.5703125" style="251" customWidth="1"/>
    <col min="3587" max="3587" width="7.140625" style="251" customWidth="1"/>
    <col min="3588" max="3588" width="23.5703125" style="251" customWidth="1"/>
    <col min="3589" max="3589" width="9.7109375" style="251" customWidth="1"/>
    <col min="3590" max="3590" width="0" style="251" hidden="1" customWidth="1"/>
    <col min="3591" max="3591" width="4.7109375" style="251" customWidth="1"/>
    <col min="3592" max="3592" width="14.42578125" style="251" customWidth="1"/>
    <col min="3593" max="3593" width="11.140625" style="251" customWidth="1"/>
    <col min="3594" max="3594" width="10.28515625" style="251" customWidth="1"/>
    <col min="3595" max="3595" width="13" style="251" customWidth="1"/>
    <col min="3596" max="3596" width="8.28515625" style="251" customWidth="1"/>
    <col min="3597" max="3841" width="10" style="251"/>
    <col min="3842" max="3842" width="2.5703125" style="251" customWidth="1"/>
    <col min="3843" max="3843" width="7.140625" style="251" customWidth="1"/>
    <col min="3844" max="3844" width="23.5703125" style="251" customWidth="1"/>
    <col min="3845" max="3845" width="9.7109375" style="251" customWidth="1"/>
    <col min="3846" max="3846" width="0" style="251" hidden="1" customWidth="1"/>
    <col min="3847" max="3847" width="4.7109375" style="251" customWidth="1"/>
    <col min="3848" max="3848" width="14.42578125" style="251" customWidth="1"/>
    <col min="3849" max="3849" width="11.140625" style="251" customWidth="1"/>
    <col min="3850" max="3850" width="10.28515625" style="251" customWidth="1"/>
    <col min="3851" max="3851" width="13" style="251" customWidth="1"/>
    <col min="3852" max="3852" width="8.28515625" style="251" customWidth="1"/>
    <col min="3853" max="4097" width="10" style="251"/>
    <col min="4098" max="4098" width="2.5703125" style="251" customWidth="1"/>
    <col min="4099" max="4099" width="7.140625" style="251" customWidth="1"/>
    <col min="4100" max="4100" width="23.5703125" style="251" customWidth="1"/>
    <col min="4101" max="4101" width="9.7109375" style="251" customWidth="1"/>
    <col min="4102" max="4102" width="0" style="251" hidden="1" customWidth="1"/>
    <col min="4103" max="4103" width="4.7109375" style="251" customWidth="1"/>
    <col min="4104" max="4104" width="14.42578125" style="251" customWidth="1"/>
    <col min="4105" max="4105" width="11.140625" style="251" customWidth="1"/>
    <col min="4106" max="4106" width="10.28515625" style="251" customWidth="1"/>
    <col min="4107" max="4107" width="13" style="251" customWidth="1"/>
    <col min="4108" max="4108" width="8.28515625" style="251" customWidth="1"/>
    <col min="4109" max="4353" width="10" style="251"/>
    <col min="4354" max="4354" width="2.5703125" style="251" customWidth="1"/>
    <col min="4355" max="4355" width="7.140625" style="251" customWidth="1"/>
    <col min="4356" max="4356" width="23.5703125" style="251" customWidth="1"/>
    <col min="4357" max="4357" width="9.7109375" style="251" customWidth="1"/>
    <col min="4358" max="4358" width="0" style="251" hidden="1" customWidth="1"/>
    <col min="4359" max="4359" width="4.7109375" style="251" customWidth="1"/>
    <col min="4360" max="4360" width="14.42578125" style="251" customWidth="1"/>
    <col min="4361" max="4361" width="11.140625" style="251" customWidth="1"/>
    <col min="4362" max="4362" width="10.28515625" style="251" customWidth="1"/>
    <col min="4363" max="4363" width="13" style="251" customWidth="1"/>
    <col min="4364" max="4364" width="8.28515625" style="251" customWidth="1"/>
    <col min="4365" max="4609" width="10" style="251"/>
    <col min="4610" max="4610" width="2.5703125" style="251" customWidth="1"/>
    <col min="4611" max="4611" width="7.140625" style="251" customWidth="1"/>
    <col min="4612" max="4612" width="23.5703125" style="251" customWidth="1"/>
    <col min="4613" max="4613" width="9.7109375" style="251" customWidth="1"/>
    <col min="4614" max="4614" width="0" style="251" hidden="1" customWidth="1"/>
    <col min="4615" max="4615" width="4.7109375" style="251" customWidth="1"/>
    <col min="4616" max="4616" width="14.42578125" style="251" customWidth="1"/>
    <col min="4617" max="4617" width="11.140625" style="251" customWidth="1"/>
    <col min="4618" max="4618" width="10.28515625" style="251" customWidth="1"/>
    <col min="4619" max="4619" width="13" style="251" customWidth="1"/>
    <col min="4620" max="4620" width="8.28515625" style="251" customWidth="1"/>
    <col min="4621" max="4865" width="10" style="251"/>
    <col min="4866" max="4866" width="2.5703125" style="251" customWidth="1"/>
    <col min="4867" max="4867" width="7.140625" style="251" customWidth="1"/>
    <col min="4868" max="4868" width="23.5703125" style="251" customWidth="1"/>
    <col min="4869" max="4869" width="9.7109375" style="251" customWidth="1"/>
    <col min="4870" max="4870" width="0" style="251" hidden="1" customWidth="1"/>
    <col min="4871" max="4871" width="4.7109375" style="251" customWidth="1"/>
    <col min="4872" max="4872" width="14.42578125" style="251" customWidth="1"/>
    <col min="4873" max="4873" width="11.140625" style="251" customWidth="1"/>
    <col min="4874" max="4874" width="10.28515625" style="251" customWidth="1"/>
    <col min="4875" max="4875" width="13" style="251" customWidth="1"/>
    <col min="4876" max="4876" width="8.28515625" style="251" customWidth="1"/>
    <col min="4877" max="5121" width="10" style="251"/>
    <col min="5122" max="5122" width="2.5703125" style="251" customWidth="1"/>
    <col min="5123" max="5123" width="7.140625" style="251" customWidth="1"/>
    <col min="5124" max="5124" width="23.5703125" style="251" customWidth="1"/>
    <col min="5125" max="5125" width="9.7109375" style="251" customWidth="1"/>
    <col min="5126" max="5126" width="0" style="251" hidden="1" customWidth="1"/>
    <col min="5127" max="5127" width="4.7109375" style="251" customWidth="1"/>
    <col min="5128" max="5128" width="14.42578125" style="251" customWidth="1"/>
    <col min="5129" max="5129" width="11.140625" style="251" customWidth="1"/>
    <col min="5130" max="5130" width="10.28515625" style="251" customWidth="1"/>
    <col min="5131" max="5131" width="13" style="251" customWidth="1"/>
    <col min="5132" max="5132" width="8.28515625" style="251" customWidth="1"/>
    <col min="5133" max="5377" width="10" style="251"/>
    <col min="5378" max="5378" width="2.5703125" style="251" customWidth="1"/>
    <col min="5379" max="5379" width="7.140625" style="251" customWidth="1"/>
    <col min="5380" max="5380" width="23.5703125" style="251" customWidth="1"/>
    <col min="5381" max="5381" width="9.7109375" style="251" customWidth="1"/>
    <col min="5382" max="5382" width="0" style="251" hidden="1" customWidth="1"/>
    <col min="5383" max="5383" width="4.7109375" style="251" customWidth="1"/>
    <col min="5384" max="5384" width="14.42578125" style="251" customWidth="1"/>
    <col min="5385" max="5385" width="11.140625" style="251" customWidth="1"/>
    <col min="5386" max="5386" width="10.28515625" style="251" customWidth="1"/>
    <col min="5387" max="5387" width="13" style="251" customWidth="1"/>
    <col min="5388" max="5388" width="8.28515625" style="251" customWidth="1"/>
    <col min="5389" max="5633" width="10" style="251"/>
    <col min="5634" max="5634" width="2.5703125" style="251" customWidth="1"/>
    <col min="5635" max="5635" width="7.140625" style="251" customWidth="1"/>
    <col min="5636" max="5636" width="23.5703125" style="251" customWidth="1"/>
    <col min="5637" max="5637" width="9.7109375" style="251" customWidth="1"/>
    <col min="5638" max="5638" width="0" style="251" hidden="1" customWidth="1"/>
    <col min="5639" max="5639" width="4.7109375" style="251" customWidth="1"/>
    <col min="5640" max="5640" width="14.42578125" style="251" customWidth="1"/>
    <col min="5641" max="5641" width="11.140625" style="251" customWidth="1"/>
    <col min="5642" max="5642" width="10.28515625" style="251" customWidth="1"/>
    <col min="5643" max="5643" width="13" style="251" customWidth="1"/>
    <col min="5644" max="5644" width="8.28515625" style="251" customWidth="1"/>
    <col min="5645" max="5889" width="10" style="251"/>
    <col min="5890" max="5890" width="2.5703125" style="251" customWidth="1"/>
    <col min="5891" max="5891" width="7.140625" style="251" customWidth="1"/>
    <col min="5892" max="5892" width="23.5703125" style="251" customWidth="1"/>
    <col min="5893" max="5893" width="9.7109375" style="251" customWidth="1"/>
    <col min="5894" max="5894" width="0" style="251" hidden="1" customWidth="1"/>
    <col min="5895" max="5895" width="4.7109375" style="251" customWidth="1"/>
    <col min="5896" max="5896" width="14.42578125" style="251" customWidth="1"/>
    <col min="5897" max="5897" width="11.140625" style="251" customWidth="1"/>
    <col min="5898" max="5898" width="10.28515625" style="251" customWidth="1"/>
    <col min="5899" max="5899" width="13" style="251" customWidth="1"/>
    <col min="5900" max="5900" width="8.28515625" style="251" customWidth="1"/>
    <col min="5901" max="6145" width="10" style="251"/>
    <col min="6146" max="6146" width="2.5703125" style="251" customWidth="1"/>
    <col min="6147" max="6147" width="7.140625" style="251" customWidth="1"/>
    <col min="6148" max="6148" width="23.5703125" style="251" customWidth="1"/>
    <col min="6149" max="6149" width="9.7109375" style="251" customWidth="1"/>
    <col min="6150" max="6150" width="0" style="251" hidden="1" customWidth="1"/>
    <col min="6151" max="6151" width="4.7109375" style="251" customWidth="1"/>
    <col min="6152" max="6152" width="14.42578125" style="251" customWidth="1"/>
    <col min="6153" max="6153" width="11.140625" style="251" customWidth="1"/>
    <col min="6154" max="6154" width="10.28515625" style="251" customWidth="1"/>
    <col min="6155" max="6155" width="13" style="251" customWidth="1"/>
    <col min="6156" max="6156" width="8.28515625" style="251" customWidth="1"/>
    <col min="6157" max="6401" width="10" style="251"/>
    <col min="6402" max="6402" width="2.5703125" style="251" customWidth="1"/>
    <col min="6403" max="6403" width="7.140625" style="251" customWidth="1"/>
    <col min="6404" max="6404" width="23.5703125" style="251" customWidth="1"/>
    <col min="6405" max="6405" width="9.7109375" style="251" customWidth="1"/>
    <col min="6406" max="6406" width="0" style="251" hidden="1" customWidth="1"/>
    <col min="6407" max="6407" width="4.7109375" style="251" customWidth="1"/>
    <col min="6408" max="6408" width="14.42578125" style="251" customWidth="1"/>
    <col min="6409" max="6409" width="11.140625" style="251" customWidth="1"/>
    <col min="6410" max="6410" width="10.28515625" style="251" customWidth="1"/>
    <col min="6411" max="6411" width="13" style="251" customWidth="1"/>
    <col min="6412" max="6412" width="8.28515625" style="251" customWidth="1"/>
    <col min="6413" max="6657" width="10" style="251"/>
    <col min="6658" max="6658" width="2.5703125" style="251" customWidth="1"/>
    <col min="6659" max="6659" width="7.140625" style="251" customWidth="1"/>
    <col min="6660" max="6660" width="23.5703125" style="251" customWidth="1"/>
    <col min="6661" max="6661" width="9.7109375" style="251" customWidth="1"/>
    <col min="6662" max="6662" width="0" style="251" hidden="1" customWidth="1"/>
    <col min="6663" max="6663" width="4.7109375" style="251" customWidth="1"/>
    <col min="6664" max="6664" width="14.42578125" style="251" customWidth="1"/>
    <col min="6665" max="6665" width="11.140625" style="251" customWidth="1"/>
    <col min="6666" max="6666" width="10.28515625" style="251" customWidth="1"/>
    <col min="6667" max="6667" width="13" style="251" customWidth="1"/>
    <col min="6668" max="6668" width="8.28515625" style="251" customWidth="1"/>
    <col min="6669" max="6913" width="10" style="251"/>
    <col min="6914" max="6914" width="2.5703125" style="251" customWidth="1"/>
    <col min="6915" max="6915" width="7.140625" style="251" customWidth="1"/>
    <col min="6916" max="6916" width="23.5703125" style="251" customWidth="1"/>
    <col min="6917" max="6917" width="9.7109375" style="251" customWidth="1"/>
    <col min="6918" max="6918" width="0" style="251" hidden="1" customWidth="1"/>
    <col min="6919" max="6919" width="4.7109375" style="251" customWidth="1"/>
    <col min="6920" max="6920" width="14.42578125" style="251" customWidth="1"/>
    <col min="6921" max="6921" width="11.140625" style="251" customWidth="1"/>
    <col min="6922" max="6922" width="10.28515625" style="251" customWidth="1"/>
    <col min="6923" max="6923" width="13" style="251" customWidth="1"/>
    <col min="6924" max="6924" width="8.28515625" style="251" customWidth="1"/>
    <col min="6925" max="7169" width="10" style="251"/>
    <col min="7170" max="7170" width="2.5703125" style="251" customWidth="1"/>
    <col min="7171" max="7171" width="7.140625" style="251" customWidth="1"/>
    <col min="7172" max="7172" width="23.5703125" style="251" customWidth="1"/>
    <col min="7173" max="7173" width="9.7109375" style="251" customWidth="1"/>
    <col min="7174" max="7174" width="0" style="251" hidden="1" customWidth="1"/>
    <col min="7175" max="7175" width="4.7109375" style="251" customWidth="1"/>
    <col min="7176" max="7176" width="14.42578125" style="251" customWidth="1"/>
    <col min="7177" max="7177" width="11.140625" style="251" customWidth="1"/>
    <col min="7178" max="7178" width="10.28515625" style="251" customWidth="1"/>
    <col min="7179" max="7179" width="13" style="251" customWidth="1"/>
    <col min="7180" max="7180" width="8.28515625" style="251" customWidth="1"/>
    <col min="7181" max="7425" width="10" style="251"/>
    <col min="7426" max="7426" width="2.5703125" style="251" customWidth="1"/>
    <col min="7427" max="7427" width="7.140625" style="251" customWidth="1"/>
    <col min="7428" max="7428" width="23.5703125" style="251" customWidth="1"/>
    <col min="7429" max="7429" width="9.7109375" style="251" customWidth="1"/>
    <col min="7430" max="7430" width="0" style="251" hidden="1" customWidth="1"/>
    <col min="7431" max="7431" width="4.7109375" style="251" customWidth="1"/>
    <col min="7432" max="7432" width="14.42578125" style="251" customWidth="1"/>
    <col min="7433" max="7433" width="11.140625" style="251" customWidth="1"/>
    <col min="7434" max="7434" width="10.28515625" style="251" customWidth="1"/>
    <col min="7435" max="7435" width="13" style="251" customWidth="1"/>
    <col min="7436" max="7436" width="8.28515625" style="251" customWidth="1"/>
    <col min="7437" max="7681" width="10" style="251"/>
    <col min="7682" max="7682" width="2.5703125" style="251" customWidth="1"/>
    <col min="7683" max="7683" width="7.140625" style="251" customWidth="1"/>
    <col min="7684" max="7684" width="23.5703125" style="251" customWidth="1"/>
    <col min="7685" max="7685" width="9.7109375" style="251" customWidth="1"/>
    <col min="7686" max="7686" width="0" style="251" hidden="1" customWidth="1"/>
    <col min="7687" max="7687" width="4.7109375" style="251" customWidth="1"/>
    <col min="7688" max="7688" width="14.42578125" style="251" customWidth="1"/>
    <col min="7689" max="7689" width="11.140625" style="251" customWidth="1"/>
    <col min="7690" max="7690" width="10.28515625" style="251" customWidth="1"/>
    <col min="7691" max="7691" width="13" style="251" customWidth="1"/>
    <col min="7692" max="7692" width="8.28515625" style="251" customWidth="1"/>
    <col min="7693" max="7937" width="10" style="251"/>
    <col min="7938" max="7938" width="2.5703125" style="251" customWidth="1"/>
    <col min="7939" max="7939" width="7.140625" style="251" customWidth="1"/>
    <col min="7940" max="7940" width="23.5703125" style="251" customWidth="1"/>
    <col min="7941" max="7941" width="9.7109375" style="251" customWidth="1"/>
    <col min="7942" max="7942" width="0" style="251" hidden="1" customWidth="1"/>
    <col min="7943" max="7943" width="4.7109375" style="251" customWidth="1"/>
    <col min="7944" max="7944" width="14.42578125" style="251" customWidth="1"/>
    <col min="7945" max="7945" width="11.140625" style="251" customWidth="1"/>
    <col min="7946" max="7946" width="10.28515625" style="251" customWidth="1"/>
    <col min="7947" max="7947" width="13" style="251" customWidth="1"/>
    <col min="7948" max="7948" width="8.28515625" style="251" customWidth="1"/>
    <col min="7949" max="8193" width="10" style="251"/>
    <col min="8194" max="8194" width="2.5703125" style="251" customWidth="1"/>
    <col min="8195" max="8195" width="7.140625" style="251" customWidth="1"/>
    <col min="8196" max="8196" width="23.5703125" style="251" customWidth="1"/>
    <col min="8197" max="8197" width="9.7109375" style="251" customWidth="1"/>
    <col min="8198" max="8198" width="0" style="251" hidden="1" customWidth="1"/>
    <col min="8199" max="8199" width="4.7109375" style="251" customWidth="1"/>
    <col min="8200" max="8200" width="14.42578125" style="251" customWidth="1"/>
    <col min="8201" max="8201" width="11.140625" style="251" customWidth="1"/>
    <col min="8202" max="8202" width="10.28515625" style="251" customWidth="1"/>
    <col min="8203" max="8203" width="13" style="251" customWidth="1"/>
    <col min="8204" max="8204" width="8.28515625" style="251" customWidth="1"/>
    <col min="8205" max="8449" width="10" style="251"/>
    <col min="8450" max="8450" width="2.5703125" style="251" customWidth="1"/>
    <col min="8451" max="8451" width="7.140625" style="251" customWidth="1"/>
    <col min="8452" max="8452" width="23.5703125" style="251" customWidth="1"/>
    <col min="8453" max="8453" width="9.7109375" style="251" customWidth="1"/>
    <col min="8454" max="8454" width="0" style="251" hidden="1" customWidth="1"/>
    <col min="8455" max="8455" width="4.7109375" style="251" customWidth="1"/>
    <col min="8456" max="8456" width="14.42578125" style="251" customWidth="1"/>
    <col min="8457" max="8457" width="11.140625" style="251" customWidth="1"/>
    <col min="8458" max="8458" width="10.28515625" style="251" customWidth="1"/>
    <col min="8459" max="8459" width="13" style="251" customWidth="1"/>
    <col min="8460" max="8460" width="8.28515625" style="251" customWidth="1"/>
    <col min="8461" max="8705" width="10" style="251"/>
    <col min="8706" max="8706" width="2.5703125" style="251" customWidth="1"/>
    <col min="8707" max="8707" width="7.140625" style="251" customWidth="1"/>
    <col min="8708" max="8708" width="23.5703125" style="251" customWidth="1"/>
    <col min="8709" max="8709" width="9.7109375" style="251" customWidth="1"/>
    <col min="8710" max="8710" width="0" style="251" hidden="1" customWidth="1"/>
    <col min="8711" max="8711" width="4.7109375" style="251" customWidth="1"/>
    <col min="8712" max="8712" width="14.42578125" style="251" customWidth="1"/>
    <col min="8713" max="8713" width="11.140625" style="251" customWidth="1"/>
    <col min="8714" max="8714" width="10.28515625" style="251" customWidth="1"/>
    <col min="8715" max="8715" width="13" style="251" customWidth="1"/>
    <col min="8716" max="8716" width="8.28515625" style="251" customWidth="1"/>
    <col min="8717" max="8961" width="10" style="251"/>
    <col min="8962" max="8962" width="2.5703125" style="251" customWidth="1"/>
    <col min="8963" max="8963" width="7.140625" style="251" customWidth="1"/>
    <col min="8964" max="8964" width="23.5703125" style="251" customWidth="1"/>
    <col min="8965" max="8965" width="9.7109375" style="251" customWidth="1"/>
    <col min="8966" max="8966" width="0" style="251" hidden="1" customWidth="1"/>
    <col min="8967" max="8967" width="4.7109375" style="251" customWidth="1"/>
    <col min="8968" max="8968" width="14.42578125" style="251" customWidth="1"/>
    <col min="8969" max="8969" width="11.140625" style="251" customWidth="1"/>
    <col min="8970" max="8970" width="10.28515625" style="251" customWidth="1"/>
    <col min="8971" max="8971" width="13" style="251" customWidth="1"/>
    <col min="8972" max="8972" width="8.28515625" style="251" customWidth="1"/>
    <col min="8973" max="9217" width="10" style="251"/>
    <col min="9218" max="9218" width="2.5703125" style="251" customWidth="1"/>
    <col min="9219" max="9219" width="7.140625" style="251" customWidth="1"/>
    <col min="9220" max="9220" width="23.5703125" style="251" customWidth="1"/>
    <col min="9221" max="9221" width="9.7109375" style="251" customWidth="1"/>
    <col min="9222" max="9222" width="0" style="251" hidden="1" customWidth="1"/>
    <col min="9223" max="9223" width="4.7109375" style="251" customWidth="1"/>
    <col min="9224" max="9224" width="14.42578125" style="251" customWidth="1"/>
    <col min="9225" max="9225" width="11.140625" style="251" customWidth="1"/>
    <col min="9226" max="9226" width="10.28515625" style="251" customWidth="1"/>
    <col min="9227" max="9227" width="13" style="251" customWidth="1"/>
    <col min="9228" max="9228" width="8.28515625" style="251" customWidth="1"/>
    <col min="9229" max="9473" width="10" style="251"/>
    <col min="9474" max="9474" width="2.5703125" style="251" customWidth="1"/>
    <col min="9475" max="9475" width="7.140625" style="251" customWidth="1"/>
    <col min="9476" max="9476" width="23.5703125" style="251" customWidth="1"/>
    <col min="9477" max="9477" width="9.7109375" style="251" customWidth="1"/>
    <col min="9478" max="9478" width="0" style="251" hidden="1" customWidth="1"/>
    <col min="9479" max="9479" width="4.7109375" style="251" customWidth="1"/>
    <col min="9480" max="9480" width="14.42578125" style="251" customWidth="1"/>
    <col min="9481" max="9481" width="11.140625" style="251" customWidth="1"/>
    <col min="9482" max="9482" width="10.28515625" style="251" customWidth="1"/>
    <col min="9483" max="9483" width="13" style="251" customWidth="1"/>
    <col min="9484" max="9484" width="8.28515625" style="251" customWidth="1"/>
    <col min="9485" max="9729" width="10" style="251"/>
    <col min="9730" max="9730" width="2.5703125" style="251" customWidth="1"/>
    <col min="9731" max="9731" width="7.140625" style="251" customWidth="1"/>
    <col min="9732" max="9732" width="23.5703125" style="251" customWidth="1"/>
    <col min="9733" max="9733" width="9.7109375" style="251" customWidth="1"/>
    <col min="9734" max="9734" width="0" style="251" hidden="1" customWidth="1"/>
    <col min="9735" max="9735" width="4.7109375" style="251" customWidth="1"/>
    <col min="9736" max="9736" width="14.42578125" style="251" customWidth="1"/>
    <col min="9737" max="9737" width="11.140625" style="251" customWidth="1"/>
    <col min="9738" max="9738" width="10.28515625" style="251" customWidth="1"/>
    <col min="9739" max="9739" width="13" style="251" customWidth="1"/>
    <col min="9740" max="9740" width="8.28515625" style="251" customWidth="1"/>
    <col min="9741" max="9985" width="10" style="251"/>
    <col min="9986" max="9986" width="2.5703125" style="251" customWidth="1"/>
    <col min="9987" max="9987" width="7.140625" style="251" customWidth="1"/>
    <col min="9988" max="9988" width="23.5703125" style="251" customWidth="1"/>
    <col min="9989" max="9989" width="9.7109375" style="251" customWidth="1"/>
    <col min="9990" max="9990" width="0" style="251" hidden="1" customWidth="1"/>
    <col min="9991" max="9991" width="4.7109375" style="251" customWidth="1"/>
    <col min="9992" max="9992" width="14.42578125" style="251" customWidth="1"/>
    <col min="9993" max="9993" width="11.140625" style="251" customWidth="1"/>
    <col min="9994" max="9994" width="10.28515625" style="251" customWidth="1"/>
    <col min="9995" max="9995" width="13" style="251" customWidth="1"/>
    <col min="9996" max="9996" width="8.28515625" style="251" customWidth="1"/>
    <col min="9997" max="10241" width="10" style="251"/>
    <col min="10242" max="10242" width="2.5703125" style="251" customWidth="1"/>
    <col min="10243" max="10243" width="7.140625" style="251" customWidth="1"/>
    <col min="10244" max="10244" width="23.5703125" style="251" customWidth="1"/>
    <col min="10245" max="10245" width="9.7109375" style="251" customWidth="1"/>
    <col min="10246" max="10246" width="0" style="251" hidden="1" customWidth="1"/>
    <col min="10247" max="10247" width="4.7109375" style="251" customWidth="1"/>
    <col min="10248" max="10248" width="14.42578125" style="251" customWidth="1"/>
    <col min="10249" max="10249" width="11.140625" style="251" customWidth="1"/>
    <col min="10250" max="10250" width="10.28515625" style="251" customWidth="1"/>
    <col min="10251" max="10251" width="13" style="251" customWidth="1"/>
    <col min="10252" max="10252" width="8.28515625" style="251" customWidth="1"/>
    <col min="10253" max="10497" width="10" style="251"/>
    <col min="10498" max="10498" width="2.5703125" style="251" customWidth="1"/>
    <col min="10499" max="10499" width="7.140625" style="251" customWidth="1"/>
    <col min="10500" max="10500" width="23.5703125" style="251" customWidth="1"/>
    <col min="10501" max="10501" width="9.7109375" style="251" customWidth="1"/>
    <col min="10502" max="10502" width="0" style="251" hidden="1" customWidth="1"/>
    <col min="10503" max="10503" width="4.7109375" style="251" customWidth="1"/>
    <col min="10504" max="10504" width="14.42578125" style="251" customWidth="1"/>
    <col min="10505" max="10505" width="11.140625" style="251" customWidth="1"/>
    <col min="10506" max="10506" width="10.28515625" style="251" customWidth="1"/>
    <col min="10507" max="10507" width="13" style="251" customWidth="1"/>
    <col min="10508" max="10508" width="8.28515625" style="251" customWidth="1"/>
    <col min="10509" max="10753" width="10" style="251"/>
    <col min="10754" max="10754" width="2.5703125" style="251" customWidth="1"/>
    <col min="10755" max="10755" width="7.140625" style="251" customWidth="1"/>
    <col min="10756" max="10756" width="23.5703125" style="251" customWidth="1"/>
    <col min="10757" max="10757" width="9.7109375" style="251" customWidth="1"/>
    <col min="10758" max="10758" width="0" style="251" hidden="1" customWidth="1"/>
    <col min="10759" max="10759" width="4.7109375" style="251" customWidth="1"/>
    <col min="10760" max="10760" width="14.42578125" style="251" customWidth="1"/>
    <col min="10761" max="10761" width="11.140625" style="251" customWidth="1"/>
    <col min="10762" max="10762" width="10.28515625" style="251" customWidth="1"/>
    <col min="10763" max="10763" width="13" style="251" customWidth="1"/>
    <col min="10764" max="10764" width="8.28515625" style="251" customWidth="1"/>
    <col min="10765" max="11009" width="10" style="251"/>
    <col min="11010" max="11010" width="2.5703125" style="251" customWidth="1"/>
    <col min="11011" max="11011" width="7.140625" style="251" customWidth="1"/>
    <col min="11012" max="11012" width="23.5703125" style="251" customWidth="1"/>
    <col min="11013" max="11013" width="9.7109375" style="251" customWidth="1"/>
    <col min="11014" max="11014" width="0" style="251" hidden="1" customWidth="1"/>
    <col min="11015" max="11015" width="4.7109375" style="251" customWidth="1"/>
    <col min="11016" max="11016" width="14.42578125" style="251" customWidth="1"/>
    <col min="11017" max="11017" width="11.140625" style="251" customWidth="1"/>
    <col min="11018" max="11018" width="10.28515625" style="251" customWidth="1"/>
    <col min="11019" max="11019" width="13" style="251" customWidth="1"/>
    <col min="11020" max="11020" width="8.28515625" style="251" customWidth="1"/>
    <col min="11021" max="11265" width="10" style="251"/>
    <col min="11266" max="11266" width="2.5703125" style="251" customWidth="1"/>
    <col min="11267" max="11267" width="7.140625" style="251" customWidth="1"/>
    <col min="11268" max="11268" width="23.5703125" style="251" customWidth="1"/>
    <col min="11269" max="11269" width="9.7109375" style="251" customWidth="1"/>
    <col min="11270" max="11270" width="0" style="251" hidden="1" customWidth="1"/>
    <col min="11271" max="11271" width="4.7109375" style="251" customWidth="1"/>
    <col min="11272" max="11272" width="14.42578125" style="251" customWidth="1"/>
    <col min="11273" max="11273" width="11.140625" style="251" customWidth="1"/>
    <col min="11274" max="11274" width="10.28515625" style="251" customWidth="1"/>
    <col min="11275" max="11275" width="13" style="251" customWidth="1"/>
    <col min="11276" max="11276" width="8.28515625" style="251" customWidth="1"/>
    <col min="11277" max="11521" width="10" style="251"/>
    <col min="11522" max="11522" width="2.5703125" style="251" customWidth="1"/>
    <col min="11523" max="11523" width="7.140625" style="251" customWidth="1"/>
    <col min="11524" max="11524" width="23.5703125" style="251" customWidth="1"/>
    <col min="11525" max="11525" width="9.7109375" style="251" customWidth="1"/>
    <col min="11526" max="11526" width="0" style="251" hidden="1" customWidth="1"/>
    <col min="11527" max="11527" width="4.7109375" style="251" customWidth="1"/>
    <col min="11528" max="11528" width="14.42578125" style="251" customWidth="1"/>
    <col min="11529" max="11529" width="11.140625" style="251" customWidth="1"/>
    <col min="11530" max="11530" width="10.28515625" style="251" customWidth="1"/>
    <col min="11531" max="11531" width="13" style="251" customWidth="1"/>
    <col min="11532" max="11532" width="8.28515625" style="251" customWidth="1"/>
    <col min="11533" max="11777" width="10" style="251"/>
    <col min="11778" max="11778" width="2.5703125" style="251" customWidth="1"/>
    <col min="11779" max="11779" width="7.140625" style="251" customWidth="1"/>
    <col min="11780" max="11780" width="23.5703125" style="251" customWidth="1"/>
    <col min="11781" max="11781" width="9.7109375" style="251" customWidth="1"/>
    <col min="11782" max="11782" width="0" style="251" hidden="1" customWidth="1"/>
    <col min="11783" max="11783" width="4.7109375" style="251" customWidth="1"/>
    <col min="11784" max="11784" width="14.42578125" style="251" customWidth="1"/>
    <col min="11785" max="11785" width="11.140625" style="251" customWidth="1"/>
    <col min="11786" max="11786" width="10.28515625" style="251" customWidth="1"/>
    <col min="11787" max="11787" width="13" style="251" customWidth="1"/>
    <col min="11788" max="11788" width="8.28515625" style="251" customWidth="1"/>
    <col min="11789" max="12033" width="10" style="251"/>
    <col min="12034" max="12034" width="2.5703125" style="251" customWidth="1"/>
    <col min="12035" max="12035" width="7.140625" style="251" customWidth="1"/>
    <col min="12036" max="12036" width="23.5703125" style="251" customWidth="1"/>
    <col min="12037" max="12037" width="9.7109375" style="251" customWidth="1"/>
    <col min="12038" max="12038" width="0" style="251" hidden="1" customWidth="1"/>
    <col min="12039" max="12039" width="4.7109375" style="251" customWidth="1"/>
    <col min="12040" max="12040" width="14.42578125" style="251" customWidth="1"/>
    <col min="12041" max="12041" width="11.140625" style="251" customWidth="1"/>
    <col min="12042" max="12042" width="10.28515625" style="251" customWidth="1"/>
    <col min="12043" max="12043" width="13" style="251" customWidth="1"/>
    <col min="12044" max="12044" width="8.28515625" style="251" customWidth="1"/>
    <col min="12045" max="12289" width="10" style="251"/>
    <col min="12290" max="12290" width="2.5703125" style="251" customWidth="1"/>
    <col min="12291" max="12291" width="7.140625" style="251" customWidth="1"/>
    <col min="12292" max="12292" width="23.5703125" style="251" customWidth="1"/>
    <col min="12293" max="12293" width="9.7109375" style="251" customWidth="1"/>
    <col min="12294" max="12294" width="0" style="251" hidden="1" customWidth="1"/>
    <col min="12295" max="12295" width="4.7109375" style="251" customWidth="1"/>
    <col min="12296" max="12296" width="14.42578125" style="251" customWidth="1"/>
    <col min="12297" max="12297" width="11.140625" style="251" customWidth="1"/>
    <col min="12298" max="12298" width="10.28515625" style="251" customWidth="1"/>
    <col min="12299" max="12299" width="13" style="251" customWidth="1"/>
    <col min="12300" max="12300" width="8.28515625" style="251" customWidth="1"/>
    <col min="12301" max="12545" width="10" style="251"/>
    <col min="12546" max="12546" width="2.5703125" style="251" customWidth="1"/>
    <col min="12547" max="12547" width="7.140625" style="251" customWidth="1"/>
    <col min="12548" max="12548" width="23.5703125" style="251" customWidth="1"/>
    <col min="12549" max="12549" width="9.7109375" style="251" customWidth="1"/>
    <col min="12550" max="12550" width="0" style="251" hidden="1" customWidth="1"/>
    <col min="12551" max="12551" width="4.7109375" style="251" customWidth="1"/>
    <col min="12552" max="12552" width="14.42578125" style="251" customWidth="1"/>
    <col min="12553" max="12553" width="11.140625" style="251" customWidth="1"/>
    <col min="12554" max="12554" width="10.28515625" style="251" customWidth="1"/>
    <col min="12555" max="12555" width="13" style="251" customWidth="1"/>
    <col min="12556" max="12556" width="8.28515625" style="251" customWidth="1"/>
    <col min="12557" max="12801" width="10" style="251"/>
    <col min="12802" max="12802" width="2.5703125" style="251" customWidth="1"/>
    <col min="12803" max="12803" width="7.140625" style="251" customWidth="1"/>
    <col min="12804" max="12804" width="23.5703125" style="251" customWidth="1"/>
    <col min="12805" max="12805" width="9.7109375" style="251" customWidth="1"/>
    <col min="12806" max="12806" width="0" style="251" hidden="1" customWidth="1"/>
    <col min="12807" max="12807" width="4.7109375" style="251" customWidth="1"/>
    <col min="12808" max="12808" width="14.42578125" style="251" customWidth="1"/>
    <col min="12809" max="12809" width="11.140625" style="251" customWidth="1"/>
    <col min="12810" max="12810" width="10.28515625" style="251" customWidth="1"/>
    <col min="12811" max="12811" width="13" style="251" customWidth="1"/>
    <col min="12812" max="12812" width="8.28515625" style="251" customWidth="1"/>
    <col min="12813" max="13057" width="10" style="251"/>
    <col min="13058" max="13058" width="2.5703125" style="251" customWidth="1"/>
    <col min="13059" max="13059" width="7.140625" style="251" customWidth="1"/>
    <col min="13060" max="13060" width="23.5703125" style="251" customWidth="1"/>
    <col min="13061" max="13061" width="9.7109375" style="251" customWidth="1"/>
    <col min="13062" max="13062" width="0" style="251" hidden="1" customWidth="1"/>
    <col min="13063" max="13063" width="4.7109375" style="251" customWidth="1"/>
    <col min="13064" max="13064" width="14.42578125" style="251" customWidth="1"/>
    <col min="13065" max="13065" width="11.140625" style="251" customWidth="1"/>
    <col min="13066" max="13066" width="10.28515625" style="251" customWidth="1"/>
    <col min="13067" max="13067" width="13" style="251" customWidth="1"/>
    <col min="13068" max="13068" width="8.28515625" style="251" customWidth="1"/>
    <col min="13069" max="13313" width="10" style="251"/>
    <col min="13314" max="13314" width="2.5703125" style="251" customWidth="1"/>
    <col min="13315" max="13315" width="7.140625" style="251" customWidth="1"/>
    <col min="13316" max="13316" width="23.5703125" style="251" customWidth="1"/>
    <col min="13317" max="13317" width="9.7109375" style="251" customWidth="1"/>
    <col min="13318" max="13318" width="0" style="251" hidden="1" customWidth="1"/>
    <col min="13319" max="13319" width="4.7109375" style="251" customWidth="1"/>
    <col min="13320" max="13320" width="14.42578125" style="251" customWidth="1"/>
    <col min="13321" max="13321" width="11.140625" style="251" customWidth="1"/>
    <col min="13322" max="13322" width="10.28515625" style="251" customWidth="1"/>
    <col min="13323" max="13323" width="13" style="251" customWidth="1"/>
    <col min="13324" max="13324" width="8.28515625" style="251" customWidth="1"/>
    <col min="13325" max="13569" width="10" style="251"/>
    <col min="13570" max="13570" width="2.5703125" style="251" customWidth="1"/>
    <col min="13571" max="13571" width="7.140625" style="251" customWidth="1"/>
    <col min="13572" max="13572" width="23.5703125" style="251" customWidth="1"/>
    <col min="13573" max="13573" width="9.7109375" style="251" customWidth="1"/>
    <col min="13574" max="13574" width="0" style="251" hidden="1" customWidth="1"/>
    <col min="13575" max="13575" width="4.7109375" style="251" customWidth="1"/>
    <col min="13576" max="13576" width="14.42578125" style="251" customWidth="1"/>
    <col min="13577" max="13577" width="11.140625" style="251" customWidth="1"/>
    <col min="13578" max="13578" width="10.28515625" style="251" customWidth="1"/>
    <col min="13579" max="13579" width="13" style="251" customWidth="1"/>
    <col min="13580" max="13580" width="8.28515625" style="251" customWidth="1"/>
    <col min="13581" max="13825" width="10" style="251"/>
    <col min="13826" max="13826" width="2.5703125" style="251" customWidth="1"/>
    <col min="13827" max="13827" width="7.140625" style="251" customWidth="1"/>
    <col min="13828" max="13828" width="23.5703125" style="251" customWidth="1"/>
    <col min="13829" max="13829" width="9.7109375" style="251" customWidth="1"/>
    <col min="13830" max="13830" width="0" style="251" hidden="1" customWidth="1"/>
    <col min="13831" max="13831" width="4.7109375" style="251" customWidth="1"/>
    <col min="13832" max="13832" width="14.42578125" style="251" customWidth="1"/>
    <col min="13833" max="13833" width="11.140625" style="251" customWidth="1"/>
    <col min="13834" max="13834" width="10.28515625" style="251" customWidth="1"/>
    <col min="13835" max="13835" width="13" style="251" customWidth="1"/>
    <col min="13836" max="13836" width="8.28515625" style="251" customWidth="1"/>
    <col min="13837" max="14081" width="10" style="251"/>
    <col min="14082" max="14082" width="2.5703125" style="251" customWidth="1"/>
    <col min="14083" max="14083" width="7.140625" style="251" customWidth="1"/>
    <col min="14084" max="14084" width="23.5703125" style="251" customWidth="1"/>
    <col min="14085" max="14085" width="9.7109375" style="251" customWidth="1"/>
    <col min="14086" max="14086" width="0" style="251" hidden="1" customWidth="1"/>
    <col min="14087" max="14087" width="4.7109375" style="251" customWidth="1"/>
    <col min="14088" max="14088" width="14.42578125" style="251" customWidth="1"/>
    <col min="14089" max="14089" width="11.140625" style="251" customWidth="1"/>
    <col min="14090" max="14090" width="10.28515625" style="251" customWidth="1"/>
    <col min="14091" max="14091" width="13" style="251" customWidth="1"/>
    <col min="14092" max="14092" width="8.28515625" style="251" customWidth="1"/>
    <col min="14093" max="14337" width="10" style="251"/>
    <col min="14338" max="14338" width="2.5703125" style="251" customWidth="1"/>
    <col min="14339" max="14339" width="7.140625" style="251" customWidth="1"/>
    <col min="14340" max="14340" width="23.5703125" style="251" customWidth="1"/>
    <col min="14341" max="14341" width="9.7109375" style="251" customWidth="1"/>
    <col min="14342" max="14342" width="0" style="251" hidden="1" customWidth="1"/>
    <col min="14343" max="14343" width="4.7109375" style="251" customWidth="1"/>
    <col min="14344" max="14344" width="14.42578125" style="251" customWidth="1"/>
    <col min="14345" max="14345" width="11.140625" style="251" customWidth="1"/>
    <col min="14346" max="14346" width="10.28515625" style="251" customWidth="1"/>
    <col min="14347" max="14347" width="13" style="251" customWidth="1"/>
    <col min="14348" max="14348" width="8.28515625" style="251" customWidth="1"/>
    <col min="14349" max="14593" width="10" style="251"/>
    <col min="14594" max="14594" width="2.5703125" style="251" customWidth="1"/>
    <col min="14595" max="14595" width="7.140625" style="251" customWidth="1"/>
    <col min="14596" max="14596" width="23.5703125" style="251" customWidth="1"/>
    <col min="14597" max="14597" width="9.7109375" style="251" customWidth="1"/>
    <col min="14598" max="14598" width="0" style="251" hidden="1" customWidth="1"/>
    <col min="14599" max="14599" width="4.7109375" style="251" customWidth="1"/>
    <col min="14600" max="14600" width="14.42578125" style="251" customWidth="1"/>
    <col min="14601" max="14601" width="11.140625" style="251" customWidth="1"/>
    <col min="14602" max="14602" width="10.28515625" style="251" customWidth="1"/>
    <col min="14603" max="14603" width="13" style="251" customWidth="1"/>
    <col min="14604" max="14604" width="8.28515625" style="251" customWidth="1"/>
    <col min="14605" max="14849" width="10" style="251"/>
    <col min="14850" max="14850" width="2.5703125" style="251" customWidth="1"/>
    <col min="14851" max="14851" width="7.140625" style="251" customWidth="1"/>
    <col min="14852" max="14852" width="23.5703125" style="251" customWidth="1"/>
    <col min="14853" max="14853" width="9.7109375" style="251" customWidth="1"/>
    <col min="14854" max="14854" width="0" style="251" hidden="1" customWidth="1"/>
    <col min="14855" max="14855" width="4.7109375" style="251" customWidth="1"/>
    <col min="14856" max="14856" width="14.42578125" style="251" customWidth="1"/>
    <col min="14857" max="14857" width="11.140625" style="251" customWidth="1"/>
    <col min="14858" max="14858" width="10.28515625" style="251" customWidth="1"/>
    <col min="14859" max="14859" width="13" style="251" customWidth="1"/>
    <col min="14860" max="14860" width="8.28515625" style="251" customWidth="1"/>
    <col min="14861" max="15105" width="10" style="251"/>
    <col min="15106" max="15106" width="2.5703125" style="251" customWidth="1"/>
    <col min="15107" max="15107" width="7.140625" style="251" customWidth="1"/>
    <col min="15108" max="15108" width="23.5703125" style="251" customWidth="1"/>
    <col min="15109" max="15109" width="9.7109375" style="251" customWidth="1"/>
    <col min="15110" max="15110" width="0" style="251" hidden="1" customWidth="1"/>
    <col min="15111" max="15111" width="4.7109375" style="251" customWidth="1"/>
    <col min="15112" max="15112" width="14.42578125" style="251" customWidth="1"/>
    <col min="15113" max="15113" width="11.140625" style="251" customWidth="1"/>
    <col min="15114" max="15114" width="10.28515625" style="251" customWidth="1"/>
    <col min="15115" max="15115" width="13" style="251" customWidth="1"/>
    <col min="15116" max="15116" width="8.28515625" style="251" customWidth="1"/>
    <col min="15117" max="15361" width="10" style="251"/>
    <col min="15362" max="15362" width="2.5703125" style="251" customWidth="1"/>
    <col min="15363" max="15363" width="7.140625" style="251" customWidth="1"/>
    <col min="15364" max="15364" width="23.5703125" style="251" customWidth="1"/>
    <col min="15365" max="15365" width="9.7109375" style="251" customWidth="1"/>
    <col min="15366" max="15366" width="0" style="251" hidden="1" customWidth="1"/>
    <col min="15367" max="15367" width="4.7109375" style="251" customWidth="1"/>
    <col min="15368" max="15368" width="14.42578125" style="251" customWidth="1"/>
    <col min="15369" max="15369" width="11.140625" style="251" customWidth="1"/>
    <col min="15370" max="15370" width="10.28515625" style="251" customWidth="1"/>
    <col min="15371" max="15371" width="13" style="251" customWidth="1"/>
    <col min="15372" max="15372" width="8.28515625" style="251" customWidth="1"/>
    <col min="15373" max="15617" width="10" style="251"/>
    <col min="15618" max="15618" width="2.5703125" style="251" customWidth="1"/>
    <col min="15619" max="15619" width="7.140625" style="251" customWidth="1"/>
    <col min="15620" max="15620" width="23.5703125" style="251" customWidth="1"/>
    <col min="15621" max="15621" width="9.7109375" style="251" customWidth="1"/>
    <col min="15622" max="15622" width="0" style="251" hidden="1" customWidth="1"/>
    <col min="15623" max="15623" width="4.7109375" style="251" customWidth="1"/>
    <col min="15624" max="15624" width="14.42578125" style="251" customWidth="1"/>
    <col min="15625" max="15625" width="11.140625" style="251" customWidth="1"/>
    <col min="15626" max="15626" width="10.28515625" style="251" customWidth="1"/>
    <col min="15627" max="15627" width="13" style="251" customWidth="1"/>
    <col min="15628" max="15628" width="8.28515625" style="251" customWidth="1"/>
    <col min="15629" max="15873" width="10" style="251"/>
    <col min="15874" max="15874" width="2.5703125" style="251" customWidth="1"/>
    <col min="15875" max="15875" width="7.140625" style="251" customWidth="1"/>
    <col min="15876" max="15876" width="23.5703125" style="251" customWidth="1"/>
    <col min="15877" max="15877" width="9.7109375" style="251" customWidth="1"/>
    <col min="15878" max="15878" width="0" style="251" hidden="1" customWidth="1"/>
    <col min="15879" max="15879" width="4.7109375" style="251" customWidth="1"/>
    <col min="15880" max="15880" width="14.42578125" style="251" customWidth="1"/>
    <col min="15881" max="15881" width="11.140625" style="251" customWidth="1"/>
    <col min="15882" max="15882" width="10.28515625" style="251" customWidth="1"/>
    <col min="15883" max="15883" width="13" style="251" customWidth="1"/>
    <col min="15884" max="15884" width="8.28515625" style="251" customWidth="1"/>
    <col min="15885" max="16129" width="10" style="251"/>
    <col min="16130" max="16130" width="2.5703125" style="251" customWidth="1"/>
    <col min="16131" max="16131" width="7.140625" style="251" customWidth="1"/>
    <col min="16132" max="16132" width="23.5703125" style="251" customWidth="1"/>
    <col min="16133" max="16133" width="9.7109375" style="251" customWidth="1"/>
    <col min="16134" max="16134" width="0" style="251" hidden="1" customWidth="1"/>
    <col min="16135" max="16135" width="4.7109375" style="251" customWidth="1"/>
    <col min="16136" max="16136" width="14.42578125" style="251" customWidth="1"/>
    <col min="16137" max="16137" width="11.140625" style="251" customWidth="1"/>
    <col min="16138" max="16138" width="10.28515625" style="251" customWidth="1"/>
    <col min="16139" max="16139" width="13" style="251" customWidth="1"/>
    <col min="16140" max="16140" width="8.28515625" style="251" customWidth="1"/>
    <col min="16141" max="16384" width="10" style="251"/>
  </cols>
  <sheetData>
    <row r="1" spans="1:14" ht="12" customHeight="1" x14ac:dyDescent="0.2">
      <c r="B1" s="110" t="str">
        <f>'Page 6.5'!B1</f>
        <v>PacifiCorp</v>
      </c>
      <c r="D1" s="249"/>
      <c r="E1" s="249"/>
      <c r="F1" s="249"/>
      <c r="G1" s="249"/>
      <c r="H1" s="249"/>
      <c r="I1" s="249"/>
      <c r="J1" s="249"/>
      <c r="K1" s="249" t="s">
        <v>65</v>
      </c>
      <c r="L1" s="252" t="s">
        <v>280</v>
      </c>
    </row>
    <row r="2" spans="1:14" ht="12" customHeight="1" x14ac:dyDescent="0.2">
      <c r="B2" s="110" t="str">
        <f>'Page 6.5'!B2</f>
        <v>Washington General Rate Case - 2021</v>
      </c>
      <c r="D2" s="249"/>
      <c r="E2" s="249"/>
      <c r="F2" s="249"/>
      <c r="G2" s="249"/>
      <c r="H2" s="249"/>
      <c r="I2" s="249"/>
      <c r="J2" s="249"/>
      <c r="K2" s="249"/>
      <c r="L2" s="252"/>
    </row>
    <row r="3" spans="1:14" ht="12" customHeight="1" x14ac:dyDescent="0.2">
      <c r="B3" s="110" t="s">
        <v>293</v>
      </c>
      <c r="D3" s="249"/>
      <c r="E3" s="249"/>
      <c r="F3" s="249"/>
      <c r="G3" s="249"/>
      <c r="H3" s="249"/>
      <c r="I3" s="249"/>
      <c r="J3" s="249"/>
      <c r="K3" s="249"/>
      <c r="L3" s="252"/>
    </row>
    <row r="4" spans="1:14" ht="12" customHeight="1" x14ac:dyDescent="0.2">
      <c r="D4" s="249"/>
      <c r="E4" s="249"/>
      <c r="F4" s="249"/>
      <c r="G4" s="249"/>
      <c r="H4" s="249"/>
      <c r="I4" s="249"/>
      <c r="J4" s="249"/>
      <c r="K4" s="249"/>
      <c r="L4" s="252"/>
    </row>
    <row r="5" spans="1:14" ht="12" customHeight="1" x14ac:dyDescent="0.2">
      <c r="D5" s="249"/>
      <c r="E5" s="249"/>
      <c r="F5" s="249"/>
      <c r="G5" s="249"/>
      <c r="H5" s="249"/>
      <c r="I5" s="249"/>
      <c r="J5" s="249"/>
      <c r="K5" s="249"/>
      <c r="L5" s="252"/>
    </row>
    <row r="6" spans="1:14" ht="12" customHeight="1" x14ac:dyDescent="0.2">
      <c r="D6" s="249"/>
      <c r="E6" s="249"/>
      <c r="F6" s="249"/>
      <c r="G6" s="249" t="s">
        <v>1</v>
      </c>
      <c r="H6" s="249" t="s">
        <v>2</v>
      </c>
      <c r="I6" s="249"/>
      <c r="J6" s="249"/>
      <c r="K6" s="249" t="s">
        <v>266</v>
      </c>
      <c r="L6" s="252"/>
    </row>
    <row r="7" spans="1:14" ht="12" customHeight="1" x14ac:dyDescent="0.2">
      <c r="D7" s="253" t="s">
        <v>3</v>
      </c>
      <c r="E7" s="253"/>
      <c r="F7" s="253" t="s">
        <v>4</v>
      </c>
      <c r="G7" s="253" t="s">
        <v>5</v>
      </c>
      <c r="H7" s="253" t="s">
        <v>6</v>
      </c>
      <c r="I7" s="253" t="s">
        <v>6</v>
      </c>
      <c r="J7" s="253" t="s">
        <v>7</v>
      </c>
      <c r="K7" s="253" t="s">
        <v>8</v>
      </c>
      <c r="L7" s="254" t="s">
        <v>9</v>
      </c>
    </row>
    <row r="8" spans="1:14" ht="12" customHeight="1" x14ac:dyDescent="0.2">
      <c r="A8" s="255"/>
      <c r="B8" s="54" t="s">
        <v>83</v>
      </c>
      <c r="C8" s="255"/>
      <c r="D8" s="257"/>
      <c r="E8" s="257"/>
      <c r="F8" s="257"/>
      <c r="G8" s="257"/>
      <c r="H8" s="257"/>
      <c r="I8" s="257"/>
      <c r="J8" s="257"/>
      <c r="K8" s="261"/>
      <c r="L8" s="267"/>
    </row>
    <row r="9" spans="1:14" ht="12" customHeight="1" x14ac:dyDescent="0.2">
      <c r="A9" s="255"/>
      <c r="J9" s="268"/>
      <c r="K9" s="258"/>
      <c r="L9" s="267"/>
      <c r="M9" s="73"/>
      <c r="N9" s="61"/>
    </row>
    <row r="10" spans="1:14" ht="12" customHeight="1" x14ac:dyDescent="0.2">
      <c r="A10" s="255"/>
      <c r="B10" s="269" t="s">
        <v>84</v>
      </c>
      <c r="C10" s="255"/>
      <c r="D10" s="257" t="s">
        <v>53</v>
      </c>
      <c r="E10" s="257" t="str">
        <f t="shared" ref="E10:E47" si="0">D10&amp;H10</f>
        <v>108SPCAGE</v>
      </c>
      <c r="F10" s="257" t="s">
        <v>13</v>
      </c>
      <c r="G10" s="261">
        <f>SUMIF('Page 6.5.11 - 6.5.14'!$I$12:$I$144,'Page 6.5.3'!E10,'Page 6.5.11 - 6.5.14'!$AJ$12:$AJ$144)</f>
        <v>-67880193.959003896</v>
      </c>
      <c r="H10" s="270" t="s">
        <v>14</v>
      </c>
      <c r="I10" s="270" t="s">
        <v>14</v>
      </c>
      <c r="J10" s="264">
        <v>0</v>
      </c>
      <c r="K10" s="23">
        <f>IF(J10="Situs",IF(H10="WA",G10,0),J10*G10)</f>
        <v>0</v>
      </c>
      <c r="L10" s="267"/>
      <c r="M10" s="271"/>
      <c r="N10" s="61"/>
    </row>
    <row r="11" spans="1:14" ht="12" customHeight="1" x14ac:dyDescent="0.2">
      <c r="A11" s="255"/>
      <c r="B11" s="269" t="s">
        <v>84</v>
      </c>
      <c r="C11" s="255"/>
      <c r="D11" s="257" t="s">
        <v>53</v>
      </c>
      <c r="E11" s="257" t="str">
        <f t="shared" si="0"/>
        <v>108SPCAGW</v>
      </c>
      <c r="F11" s="257" t="s">
        <v>13</v>
      </c>
      <c r="G11" s="261">
        <f>SUMIF('Page 6.5.11 - 6.5.14'!$I$12:$I$144,'Page 6.5.3'!E11,'Page 6.5.11 - 6.5.14'!$AJ$12:$AJ$144)</f>
        <v>1238473.9159020779</v>
      </c>
      <c r="H11" s="272" t="s">
        <v>15</v>
      </c>
      <c r="I11" s="270" t="s">
        <v>15</v>
      </c>
      <c r="J11" s="264">
        <v>0.21577192756641544</v>
      </c>
      <c r="K11" s="56">
        <f t="shared" ref="K11:K52" si="1">IF(J11="Situs",IF(H11="WA",G11,0),J11*G11)</f>
        <v>267227.90407491807</v>
      </c>
      <c r="L11" s="267"/>
      <c r="M11" s="271"/>
      <c r="N11" s="80"/>
    </row>
    <row r="12" spans="1:14" ht="12" customHeight="1" x14ac:dyDescent="0.2">
      <c r="A12" s="255"/>
      <c r="B12" s="269" t="s">
        <v>84</v>
      </c>
      <c r="C12" s="255"/>
      <c r="D12" s="257" t="s">
        <v>53</v>
      </c>
      <c r="E12" s="257" t="str">
        <f t="shared" si="0"/>
        <v>108SPSG</v>
      </c>
      <c r="F12" s="257" t="s">
        <v>13</v>
      </c>
      <c r="G12" s="261">
        <f>SUMIF('Page 6.5.11 - 6.5.14'!$I$12:$I$144,'Page 6.5.3'!E12,'Page 6.5.11 - 6.5.14'!$AJ$12:$AJ$144)</f>
        <v>-999286.84541400021</v>
      </c>
      <c r="H12" s="272" t="s">
        <v>16</v>
      </c>
      <c r="I12" s="270" t="s">
        <v>16</v>
      </c>
      <c r="J12" s="264">
        <v>7.8111041399714837E-2</v>
      </c>
      <c r="K12" s="56">
        <f t="shared" si="1"/>
        <v>-78055.336152323405</v>
      </c>
      <c r="L12" s="267"/>
      <c r="M12" s="271"/>
      <c r="N12" s="80"/>
    </row>
    <row r="13" spans="1:14" ht="12" customHeight="1" x14ac:dyDescent="0.2">
      <c r="A13" s="255"/>
      <c r="B13" s="269" t="s">
        <v>84</v>
      </c>
      <c r="C13" s="255"/>
      <c r="D13" s="257" t="s">
        <v>53</v>
      </c>
      <c r="E13" s="257" t="str">
        <f t="shared" si="0"/>
        <v>108SPCAGE</v>
      </c>
      <c r="F13" s="257" t="s">
        <v>13</v>
      </c>
      <c r="G13" s="261">
        <f>SUM('Page 6.5.11 - 6.5.14'!AJ15:AJ16)</f>
        <v>-1942567.2010707122</v>
      </c>
      <c r="H13" s="272" t="s">
        <v>14</v>
      </c>
      <c r="I13" s="270" t="s">
        <v>16</v>
      </c>
      <c r="J13" s="264">
        <v>7.8111041399714837E-2</v>
      </c>
      <c r="K13" s="56">
        <f t="shared" si="1"/>
        <v>-151735.94706456258</v>
      </c>
      <c r="L13" s="273"/>
      <c r="M13" s="271"/>
      <c r="N13" s="80"/>
    </row>
    <row r="14" spans="1:14" ht="12" customHeight="1" x14ac:dyDescent="0.2">
      <c r="A14" s="255"/>
      <c r="B14" s="269" t="s">
        <v>84</v>
      </c>
      <c r="C14" s="255"/>
      <c r="D14" s="257" t="s">
        <v>53</v>
      </c>
      <c r="E14" s="257" t="str">
        <f t="shared" si="0"/>
        <v>108SPJBG</v>
      </c>
      <c r="F14" s="257" t="s">
        <v>13</v>
      </c>
      <c r="G14" s="261">
        <f>SUMIF('Page 6.5.11 - 6.5.14'!$I$12:$I$144,'Page 6.5.3'!E14,'Page 6.5.11 - 6.5.14'!$AJ$12:$AJ$144)</f>
        <v>19964737.901314732</v>
      </c>
      <c r="H14" s="272" t="s">
        <v>18</v>
      </c>
      <c r="I14" s="270" t="s">
        <v>18</v>
      </c>
      <c r="J14" s="264">
        <v>0.21577192756641544</v>
      </c>
      <c r="K14" s="56">
        <f t="shared" si="1"/>
        <v>4307829.980324951</v>
      </c>
      <c r="L14" s="273"/>
      <c r="M14" s="271"/>
      <c r="N14" s="80"/>
    </row>
    <row r="15" spans="1:14" ht="12" customHeight="1" x14ac:dyDescent="0.2">
      <c r="A15" s="255"/>
      <c r="B15" s="269" t="s">
        <v>86</v>
      </c>
      <c r="C15" s="255"/>
      <c r="D15" s="257" t="s">
        <v>50</v>
      </c>
      <c r="E15" s="257" t="str">
        <f t="shared" si="0"/>
        <v>108HPCAGE</v>
      </c>
      <c r="F15" s="257" t="s">
        <v>13</v>
      </c>
      <c r="G15" s="261">
        <f>SUMIF('Page 6.5.11 - 6.5.14'!$I$12:$I$144,'Page 6.5.3'!E15,'Page 6.5.11 - 6.5.14'!$AJ$12:$AJ$144)</f>
        <v>891923.11772583646</v>
      </c>
      <c r="H15" s="272" t="s">
        <v>14</v>
      </c>
      <c r="I15" s="270" t="s">
        <v>16</v>
      </c>
      <c r="J15" s="264">
        <v>7.8111041399714837E-2</v>
      </c>
      <c r="K15" s="56">
        <f t="shared" si="1"/>
        <v>69669.043574045543</v>
      </c>
      <c r="L15" s="273"/>
      <c r="M15" s="271"/>
      <c r="N15" s="80"/>
    </row>
    <row r="16" spans="1:14" ht="12" customHeight="1" x14ac:dyDescent="0.2">
      <c r="A16" s="255"/>
      <c r="B16" s="269" t="s">
        <v>86</v>
      </c>
      <c r="C16" s="255"/>
      <c r="D16" s="257" t="s">
        <v>50</v>
      </c>
      <c r="E16" s="257" t="str">
        <f t="shared" si="0"/>
        <v>108HPCAGW</v>
      </c>
      <c r="F16" s="257" t="s">
        <v>13</v>
      </c>
      <c r="G16" s="261">
        <f>SUMIF('Page 6.5.11 - 6.5.14'!$I$12:$I$144,'Page 6.5.3'!E16,'Page 6.5.11 - 6.5.14'!$AJ$12:$AJ$144)</f>
        <v>-2390385.6698578191</v>
      </c>
      <c r="H16" s="272" t="s">
        <v>15</v>
      </c>
      <c r="I16" s="270" t="s">
        <v>16</v>
      </c>
      <c r="J16" s="264">
        <v>7.8111041399714837E-2</v>
      </c>
      <c r="K16" s="56">
        <f t="shared" si="1"/>
        <v>-186715.51401954918</v>
      </c>
      <c r="L16" s="273"/>
      <c r="M16" s="271"/>
      <c r="N16" s="61"/>
    </row>
    <row r="17" spans="1:19" ht="12" customHeight="1" x14ac:dyDescent="0.2">
      <c r="A17" s="255"/>
      <c r="B17" s="269" t="s">
        <v>87</v>
      </c>
      <c r="C17" s="255"/>
      <c r="D17" s="257" t="s">
        <v>52</v>
      </c>
      <c r="E17" s="257" t="str">
        <f t="shared" si="0"/>
        <v>108OPCAGE</v>
      </c>
      <c r="F17" s="257" t="s">
        <v>13</v>
      </c>
      <c r="G17" s="261">
        <f>SUMIF('Page 6.5.11 - 6.5.14'!$I$12:$I$144,'Page 6.5.3'!E17,'Page 6.5.11 - 6.5.14'!$AJ$12:$AJ$144)</f>
        <v>-4270754.697367345</v>
      </c>
      <c r="H17" s="272" t="s">
        <v>14</v>
      </c>
      <c r="I17" s="270" t="s">
        <v>14</v>
      </c>
      <c r="J17" s="264">
        <v>0</v>
      </c>
      <c r="K17" s="56">
        <f t="shared" si="1"/>
        <v>0</v>
      </c>
      <c r="L17" s="276"/>
      <c r="M17" s="271"/>
      <c r="N17" s="61"/>
    </row>
    <row r="18" spans="1:19" ht="12" customHeight="1" x14ac:dyDescent="0.2">
      <c r="A18" s="255"/>
      <c r="B18" s="269" t="s">
        <v>87</v>
      </c>
      <c r="C18" s="255"/>
      <c r="D18" s="257" t="s">
        <v>52</v>
      </c>
      <c r="E18" s="257" t="str">
        <f t="shared" si="0"/>
        <v>108OPCAGW</v>
      </c>
      <c r="F18" s="257" t="s">
        <v>13</v>
      </c>
      <c r="G18" s="261">
        <f>SUMIF('Page 6.5.11 - 6.5.14'!$I$12:$I$144,'Page 6.5.3'!E18,'Page 6.5.11 - 6.5.14'!$AJ$12:$AJ$144)</f>
        <v>-1692578.1680207839</v>
      </c>
      <c r="H18" s="272" t="s">
        <v>15</v>
      </c>
      <c r="I18" s="270" t="s">
        <v>15</v>
      </c>
      <c r="J18" s="264">
        <v>0.21577192756641544</v>
      </c>
      <c r="K18" s="56">
        <f t="shared" si="1"/>
        <v>-365210.85387067671</v>
      </c>
      <c r="L18" s="276"/>
      <c r="M18" s="271"/>
      <c r="N18" s="61"/>
    </row>
    <row r="19" spans="1:19" ht="12" customHeight="1" x14ac:dyDescent="0.2">
      <c r="A19" s="255"/>
      <c r="B19" s="269" t="s">
        <v>88</v>
      </c>
      <c r="C19" s="255"/>
      <c r="D19" s="257" t="s">
        <v>52</v>
      </c>
      <c r="E19" s="257" t="str">
        <f t="shared" si="0"/>
        <v>108OPCAGE</v>
      </c>
      <c r="F19" s="257" t="s">
        <v>13</v>
      </c>
      <c r="G19" s="261">
        <f>'Page 6.5.11 - 6.5.14'!AJ33</f>
        <v>-9915418.0883288365</v>
      </c>
      <c r="H19" s="272" t="s">
        <v>14</v>
      </c>
      <c r="I19" s="270" t="s">
        <v>16</v>
      </c>
      <c r="J19" s="264">
        <v>7.8111041399714837E-2</v>
      </c>
      <c r="K19" s="56">
        <f t="shared" si="1"/>
        <v>-774503.63279293512</v>
      </c>
      <c r="L19" s="276"/>
      <c r="M19" s="271"/>
      <c r="N19" s="61"/>
    </row>
    <row r="20" spans="1:19" ht="12" customHeight="1" x14ac:dyDescent="0.2">
      <c r="A20" s="255"/>
      <c r="B20" s="269" t="s">
        <v>88</v>
      </c>
      <c r="C20" s="255"/>
      <c r="D20" s="257" t="s">
        <v>52</v>
      </c>
      <c r="E20" s="257" t="str">
        <f t="shared" si="0"/>
        <v>108OPCAGW</v>
      </c>
      <c r="F20" s="257" t="s">
        <v>13</v>
      </c>
      <c r="G20" s="261">
        <f>'Page 6.5.11 - 6.5.14'!AJ34</f>
        <v>-5565837.9600942349</v>
      </c>
      <c r="H20" s="272" t="s">
        <v>15</v>
      </c>
      <c r="I20" s="270" t="s">
        <v>16</v>
      </c>
      <c r="J20" s="264">
        <v>7.8111041399714837E-2</v>
      </c>
      <c r="K20" s="56">
        <f t="shared" si="1"/>
        <v>-434753.39932502515</v>
      </c>
      <c r="L20" s="276"/>
      <c r="M20" s="271"/>
      <c r="N20" s="61"/>
    </row>
    <row r="21" spans="1:19" ht="12" customHeight="1" x14ac:dyDescent="0.2">
      <c r="A21" s="255"/>
      <c r="B21" s="269" t="s">
        <v>90</v>
      </c>
      <c r="C21" s="255"/>
      <c r="D21" s="257" t="s">
        <v>54</v>
      </c>
      <c r="E21" s="257" t="str">
        <f t="shared" si="0"/>
        <v>108TPCAGE</v>
      </c>
      <c r="F21" s="257" t="s">
        <v>13</v>
      </c>
      <c r="G21" s="261">
        <f>SUMIF('Page 6.5.11 - 6.5.14'!$I$12:$I$144,'Page 6.5.3'!E21,'Page 6.5.11 - 6.5.14'!$AJ$12:$AJ$144)</f>
        <v>-4050550.9081073562</v>
      </c>
      <c r="H21" s="272" t="s">
        <v>14</v>
      </c>
      <c r="I21" s="270" t="s">
        <v>14</v>
      </c>
      <c r="J21" s="264">
        <v>0</v>
      </c>
      <c r="K21" s="56">
        <f t="shared" si="1"/>
        <v>0</v>
      </c>
      <c r="L21" s="276"/>
      <c r="M21" s="271"/>
      <c r="N21" s="61"/>
    </row>
    <row r="22" spans="1:19" ht="12" customHeight="1" x14ac:dyDescent="0.2">
      <c r="A22" s="255"/>
      <c r="B22" s="269" t="s">
        <v>90</v>
      </c>
      <c r="C22" s="255"/>
      <c r="D22" s="257" t="s">
        <v>54</v>
      </c>
      <c r="E22" s="257" t="str">
        <f t="shared" si="0"/>
        <v>108TPCAGW</v>
      </c>
      <c r="F22" s="257" t="s">
        <v>13</v>
      </c>
      <c r="G22" s="261">
        <f>SUMIF('Page 6.5.11 - 6.5.14'!$I$12:$I$144,'Page 6.5.3'!E22,'Page 6.5.11 - 6.5.14'!$AJ$12:$AJ$144)</f>
        <v>-1706839.3677592487</v>
      </c>
      <c r="H22" s="272" t="s">
        <v>15</v>
      </c>
      <c r="I22" s="270" t="s">
        <v>15</v>
      </c>
      <c r="J22" s="264">
        <v>0.21577192756641544</v>
      </c>
      <c r="K22" s="56">
        <f t="shared" si="1"/>
        <v>-368288.02042765496</v>
      </c>
      <c r="L22" s="276"/>
      <c r="M22" s="277"/>
      <c r="N22" s="369"/>
      <c r="O22" s="369"/>
      <c r="P22" s="369"/>
      <c r="Q22" s="369"/>
      <c r="R22" s="369"/>
      <c r="S22" s="369"/>
    </row>
    <row r="23" spans="1:19" ht="12" customHeight="1" x14ac:dyDescent="0.2">
      <c r="A23" s="255"/>
      <c r="B23" s="269" t="s">
        <v>90</v>
      </c>
      <c r="C23" s="255"/>
      <c r="D23" s="257" t="s">
        <v>54</v>
      </c>
      <c r="E23" s="257" t="str">
        <f t="shared" si="0"/>
        <v>108TPSG</v>
      </c>
      <c r="F23" s="257" t="s">
        <v>13</v>
      </c>
      <c r="G23" s="261">
        <f>SUMIF('Page 6.5.11 - 6.5.14'!$I$12:$I$144,'Page 6.5.3'!E23,'Page 6.5.11 - 6.5.14'!$AJ$12:$AJ$144)</f>
        <v>3648.0511090631189</v>
      </c>
      <c r="H23" s="257" t="s">
        <v>16</v>
      </c>
      <c r="I23" s="257" t="s">
        <v>16</v>
      </c>
      <c r="J23" s="264">
        <v>7.8111041399714837E-2</v>
      </c>
      <c r="K23" s="56">
        <f t="shared" si="1"/>
        <v>284.95307120830489</v>
      </c>
      <c r="L23" s="276"/>
      <c r="M23" s="277"/>
      <c r="N23" s="262"/>
      <c r="O23" s="262"/>
      <c r="P23" s="262"/>
      <c r="Q23" s="262"/>
      <c r="R23" s="262"/>
      <c r="S23" s="262"/>
    </row>
    <row r="24" spans="1:19" ht="12" customHeight="1" x14ac:dyDescent="0.2">
      <c r="A24" s="255"/>
      <c r="B24" s="269" t="s">
        <v>90</v>
      </c>
      <c r="C24" s="255"/>
      <c r="D24" s="257" t="s">
        <v>54</v>
      </c>
      <c r="E24" s="257" t="str">
        <f t="shared" si="0"/>
        <v>108TPJBG</v>
      </c>
      <c r="F24" s="257" t="s">
        <v>13</v>
      </c>
      <c r="G24" s="261">
        <f>SUMIF('Page 6.5.11 - 6.5.14'!$I$12:$I$144,'Page 6.5.3'!E24,'Page 6.5.11 - 6.5.14'!$AJ$12:$AJ$144)</f>
        <v>86064.606258046479</v>
      </c>
      <c r="H24" s="257" t="s">
        <v>18</v>
      </c>
      <c r="I24" s="257" t="s">
        <v>18</v>
      </c>
      <c r="J24" s="264">
        <v>0.21577192756641544</v>
      </c>
      <c r="K24" s="56">
        <f t="shared" si="1"/>
        <v>18570.32598754327</v>
      </c>
      <c r="L24" s="276"/>
      <c r="M24" s="277"/>
      <c r="N24" s="276"/>
      <c r="O24" s="276"/>
      <c r="P24" s="276"/>
      <c r="Q24" s="276"/>
      <c r="R24" s="276"/>
      <c r="S24" s="276"/>
    </row>
    <row r="25" spans="1:19" ht="12" customHeight="1" x14ac:dyDescent="0.2">
      <c r="A25" s="255"/>
      <c r="B25" s="269" t="s">
        <v>91</v>
      </c>
      <c r="C25" s="255"/>
      <c r="D25" s="257">
        <v>108360</v>
      </c>
      <c r="E25" s="257" t="str">
        <f t="shared" si="0"/>
        <v>108360WA</v>
      </c>
      <c r="F25" s="257" t="s">
        <v>13</v>
      </c>
      <c r="G25" s="261">
        <v>-628.70456496810243</v>
      </c>
      <c r="H25" s="268" t="s">
        <v>31</v>
      </c>
      <c r="I25" s="268" t="s">
        <v>31</v>
      </c>
      <c r="J25" s="264" t="s">
        <v>269</v>
      </c>
      <c r="K25" s="56">
        <f t="shared" si="1"/>
        <v>-628.70456496810243</v>
      </c>
      <c r="L25" s="276"/>
      <c r="M25" s="278"/>
      <c r="N25" s="242"/>
      <c r="O25" s="242"/>
      <c r="P25" s="242"/>
      <c r="Q25" s="242"/>
      <c r="R25" s="242"/>
      <c r="S25" s="242"/>
    </row>
    <row r="26" spans="1:19" ht="12" customHeight="1" x14ac:dyDescent="0.2">
      <c r="A26" s="255"/>
      <c r="B26" s="269" t="s">
        <v>91</v>
      </c>
      <c r="C26" s="255"/>
      <c r="D26" s="257">
        <v>108361</v>
      </c>
      <c r="E26" s="257" t="str">
        <f t="shared" si="0"/>
        <v>108361WA</v>
      </c>
      <c r="F26" s="257" t="s">
        <v>13</v>
      </c>
      <c r="G26" s="261">
        <v>-1204.5094577513412</v>
      </c>
      <c r="H26" s="268" t="s">
        <v>31</v>
      </c>
      <c r="I26" s="268" t="s">
        <v>31</v>
      </c>
      <c r="J26" s="264" t="s">
        <v>269</v>
      </c>
      <c r="K26" s="56">
        <f t="shared" si="1"/>
        <v>-1204.5094577513412</v>
      </c>
      <c r="L26" s="276"/>
      <c r="M26" s="278"/>
      <c r="N26" s="242"/>
      <c r="O26" s="242"/>
      <c r="P26" s="242"/>
      <c r="Q26" s="242"/>
      <c r="R26" s="242"/>
      <c r="S26" s="242"/>
    </row>
    <row r="27" spans="1:19" ht="12" customHeight="1" x14ac:dyDescent="0.2">
      <c r="A27" s="255"/>
      <c r="B27" s="269" t="s">
        <v>91</v>
      </c>
      <c r="C27" s="255"/>
      <c r="D27" s="257">
        <v>108362</v>
      </c>
      <c r="E27" s="257" t="str">
        <f t="shared" si="0"/>
        <v>108362WA</v>
      </c>
      <c r="F27" s="257" t="s">
        <v>13</v>
      </c>
      <c r="G27" s="261">
        <v>-10113.369652495838</v>
      </c>
      <c r="H27" s="268" t="s">
        <v>31</v>
      </c>
      <c r="I27" s="268" t="s">
        <v>31</v>
      </c>
      <c r="J27" s="264" t="s">
        <v>269</v>
      </c>
      <c r="K27" s="56">
        <f t="shared" si="1"/>
        <v>-10113.369652495838</v>
      </c>
      <c r="L27" s="277"/>
      <c r="M27" s="278"/>
      <c r="N27" s="242"/>
      <c r="O27" s="242"/>
      <c r="P27" s="242"/>
      <c r="Q27" s="242"/>
      <c r="R27" s="242"/>
      <c r="S27" s="242"/>
    </row>
    <row r="28" spans="1:19" ht="12" customHeight="1" x14ac:dyDescent="0.2">
      <c r="A28" s="255"/>
      <c r="B28" s="269" t="s">
        <v>91</v>
      </c>
      <c r="C28" s="255"/>
      <c r="D28" s="257">
        <v>108364</v>
      </c>
      <c r="E28" s="257" t="str">
        <f t="shared" si="0"/>
        <v>108364WA</v>
      </c>
      <c r="F28" s="257" t="s">
        <v>13</v>
      </c>
      <c r="G28" s="261">
        <v>-12171.939957949726</v>
      </c>
      <c r="H28" s="268" t="s">
        <v>31</v>
      </c>
      <c r="I28" s="268" t="s">
        <v>31</v>
      </c>
      <c r="J28" s="264" t="s">
        <v>269</v>
      </c>
      <c r="K28" s="56">
        <f t="shared" si="1"/>
        <v>-12171.939957949726</v>
      </c>
      <c r="L28" s="277"/>
      <c r="M28" s="278"/>
      <c r="N28" s="242"/>
      <c r="O28" s="242"/>
      <c r="P28" s="242"/>
      <c r="Q28" s="242"/>
      <c r="R28" s="242"/>
      <c r="S28" s="242"/>
    </row>
    <row r="29" spans="1:19" ht="12" customHeight="1" x14ac:dyDescent="0.2">
      <c r="A29" s="255"/>
      <c r="B29" s="269" t="s">
        <v>91</v>
      </c>
      <c r="C29" s="255"/>
      <c r="D29" s="257">
        <v>108365</v>
      </c>
      <c r="E29" s="257" t="str">
        <f t="shared" si="0"/>
        <v>108365WA</v>
      </c>
      <c r="F29" s="257" t="s">
        <v>13</v>
      </c>
      <c r="G29" s="261">
        <v>-7743.3300450462566</v>
      </c>
      <c r="H29" s="268" t="s">
        <v>31</v>
      </c>
      <c r="I29" s="268" t="s">
        <v>31</v>
      </c>
      <c r="J29" s="264" t="s">
        <v>269</v>
      </c>
      <c r="K29" s="56">
        <f t="shared" si="1"/>
        <v>-7743.3300450462566</v>
      </c>
      <c r="L29" s="277"/>
      <c r="M29" s="278"/>
      <c r="N29" s="242"/>
      <c r="O29" s="242"/>
      <c r="P29" s="242"/>
      <c r="Q29" s="242"/>
      <c r="R29" s="242"/>
      <c r="S29" s="242"/>
    </row>
    <row r="30" spans="1:19" ht="12" customHeight="1" x14ac:dyDescent="0.2">
      <c r="A30" s="255"/>
      <c r="B30" s="269" t="s">
        <v>91</v>
      </c>
      <c r="C30" s="255"/>
      <c r="D30" s="257">
        <v>108366</v>
      </c>
      <c r="E30" s="257" t="str">
        <f t="shared" si="0"/>
        <v>108366WA</v>
      </c>
      <c r="F30" s="257" t="s">
        <v>13</v>
      </c>
      <c r="G30" s="261">
        <v>-3840.5239293585055</v>
      </c>
      <c r="H30" s="268" t="s">
        <v>31</v>
      </c>
      <c r="I30" s="268" t="s">
        <v>31</v>
      </c>
      <c r="J30" s="264" t="s">
        <v>269</v>
      </c>
      <c r="K30" s="56">
        <f t="shared" si="1"/>
        <v>-3840.5239293585055</v>
      </c>
      <c r="L30" s="273"/>
      <c r="M30" s="278"/>
      <c r="N30" s="242"/>
      <c r="O30" s="242"/>
      <c r="P30" s="242"/>
      <c r="Q30" s="242"/>
      <c r="R30" s="242"/>
      <c r="S30" s="242"/>
    </row>
    <row r="31" spans="1:19" ht="12" customHeight="1" x14ac:dyDescent="0.2">
      <c r="A31" s="255"/>
      <c r="B31" s="269" t="s">
        <v>91</v>
      </c>
      <c r="C31" s="255"/>
      <c r="D31" s="257">
        <v>108367</v>
      </c>
      <c r="E31" s="257" t="str">
        <f t="shared" si="0"/>
        <v>108367WA</v>
      </c>
      <c r="F31" s="257" t="s">
        <v>13</v>
      </c>
      <c r="G31" s="261">
        <v>-8966.1845629823056</v>
      </c>
      <c r="H31" s="268" t="s">
        <v>31</v>
      </c>
      <c r="I31" s="268" t="s">
        <v>31</v>
      </c>
      <c r="J31" s="264" t="s">
        <v>269</v>
      </c>
      <c r="K31" s="56">
        <f t="shared" si="1"/>
        <v>-8966.1845629823056</v>
      </c>
      <c r="L31" s="273"/>
      <c r="M31" s="278"/>
      <c r="N31" s="242"/>
      <c r="O31" s="242"/>
      <c r="P31" s="242"/>
      <c r="Q31" s="242"/>
      <c r="R31" s="242"/>
      <c r="S31" s="242"/>
    </row>
    <row r="32" spans="1:19" ht="12" customHeight="1" x14ac:dyDescent="0.2">
      <c r="A32" s="255"/>
      <c r="B32" s="269" t="s">
        <v>91</v>
      </c>
      <c r="C32" s="255"/>
      <c r="D32" s="257">
        <v>108368</v>
      </c>
      <c r="E32" s="257" t="str">
        <f t="shared" si="0"/>
        <v>108368WA</v>
      </c>
      <c r="F32" s="257" t="s">
        <v>13</v>
      </c>
      <c r="G32" s="261">
        <v>-13809.542410303819</v>
      </c>
      <c r="H32" s="268" t="s">
        <v>31</v>
      </c>
      <c r="I32" s="268" t="s">
        <v>31</v>
      </c>
      <c r="J32" s="264" t="s">
        <v>269</v>
      </c>
      <c r="K32" s="56">
        <f t="shared" si="1"/>
        <v>-13809.542410303819</v>
      </c>
      <c r="L32" s="273"/>
      <c r="M32" s="278"/>
      <c r="N32" s="242"/>
      <c r="O32" s="242"/>
      <c r="P32" s="242"/>
      <c r="Q32" s="242"/>
      <c r="R32" s="242"/>
      <c r="S32" s="242"/>
    </row>
    <row r="33" spans="1:19" ht="12" customHeight="1" x14ac:dyDescent="0.2">
      <c r="A33" s="255"/>
      <c r="B33" s="269" t="s">
        <v>91</v>
      </c>
      <c r="C33" s="255"/>
      <c r="D33" s="257">
        <v>108369</v>
      </c>
      <c r="E33" s="257" t="str">
        <f t="shared" si="0"/>
        <v>108369WA</v>
      </c>
      <c r="F33" s="257" t="s">
        <v>13</v>
      </c>
      <c r="G33" s="261">
        <v>-8269.3119261899792</v>
      </c>
      <c r="H33" s="268" t="s">
        <v>31</v>
      </c>
      <c r="I33" s="268" t="s">
        <v>31</v>
      </c>
      <c r="J33" s="264" t="s">
        <v>269</v>
      </c>
      <c r="K33" s="56">
        <f t="shared" si="1"/>
        <v>-8269.3119261899792</v>
      </c>
      <c r="L33" s="273"/>
      <c r="M33" s="278"/>
      <c r="N33" s="242"/>
      <c r="O33" s="242"/>
      <c r="P33" s="242"/>
      <c r="Q33" s="242"/>
      <c r="R33" s="242"/>
      <c r="S33" s="242"/>
    </row>
    <row r="34" spans="1:19" ht="12" customHeight="1" x14ac:dyDescent="0.2">
      <c r="A34" s="255"/>
      <c r="B34" s="269" t="s">
        <v>91</v>
      </c>
      <c r="C34" s="255"/>
      <c r="D34" s="257">
        <v>108370</v>
      </c>
      <c r="E34" s="257" t="str">
        <f t="shared" si="0"/>
        <v>108370WA</v>
      </c>
      <c r="F34" s="257" t="s">
        <v>13</v>
      </c>
      <c r="G34" s="261">
        <v>-2340.0136103391733</v>
      </c>
      <c r="H34" s="268" t="s">
        <v>31</v>
      </c>
      <c r="I34" s="268" t="s">
        <v>31</v>
      </c>
      <c r="J34" s="264" t="s">
        <v>269</v>
      </c>
      <c r="K34" s="56">
        <f t="shared" si="1"/>
        <v>-2340.0136103391733</v>
      </c>
      <c r="L34" s="273"/>
      <c r="M34" s="278"/>
      <c r="N34" s="242"/>
      <c r="O34" s="242"/>
      <c r="P34" s="242"/>
      <c r="Q34" s="242"/>
      <c r="R34" s="242"/>
      <c r="S34" s="242"/>
    </row>
    <row r="35" spans="1:19" ht="12" customHeight="1" x14ac:dyDescent="0.2">
      <c r="A35" s="255"/>
      <c r="B35" s="269" t="s">
        <v>91</v>
      </c>
      <c r="C35" s="255"/>
      <c r="D35" s="257">
        <v>108371</v>
      </c>
      <c r="E35" s="257" t="str">
        <f t="shared" si="0"/>
        <v>108371WA</v>
      </c>
      <c r="F35" s="257" t="s">
        <v>13</v>
      </c>
      <c r="G35" s="261">
        <v>-86.832327720008635</v>
      </c>
      <c r="H35" s="268" t="s">
        <v>31</v>
      </c>
      <c r="I35" s="268" t="s">
        <v>31</v>
      </c>
      <c r="J35" s="264" t="s">
        <v>269</v>
      </c>
      <c r="K35" s="56">
        <f t="shared" si="1"/>
        <v>-86.832327720008635</v>
      </c>
      <c r="L35" s="273"/>
      <c r="M35" s="278"/>
      <c r="N35" s="242"/>
      <c r="O35" s="242"/>
      <c r="P35" s="242"/>
      <c r="Q35" s="242"/>
      <c r="R35" s="242"/>
      <c r="S35" s="242"/>
    </row>
    <row r="36" spans="1:19" ht="12" customHeight="1" x14ac:dyDescent="0.2">
      <c r="A36" s="255"/>
      <c r="B36" s="269" t="s">
        <v>91</v>
      </c>
      <c r="C36" s="255"/>
      <c r="D36" s="257">
        <v>108373</v>
      </c>
      <c r="E36" s="257" t="str">
        <f t="shared" si="0"/>
        <v>108373WA</v>
      </c>
      <c r="F36" s="257" t="s">
        <v>13</v>
      </c>
      <c r="G36" s="261">
        <v>-617.95469209198063</v>
      </c>
      <c r="H36" s="268" t="s">
        <v>31</v>
      </c>
      <c r="I36" s="268" t="s">
        <v>31</v>
      </c>
      <c r="J36" s="264" t="s">
        <v>269</v>
      </c>
      <c r="K36" s="56">
        <f t="shared" si="1"/>
        <v>-617.95469209198063</v>
      </c>
      <c r="L36" s="273"/>
      <c r="M36" s="278"/>
      <c r="N36" s="242"/>
      <c r="O36" s="242"/>
      <c r="P36" s="242"/>
      <c r="Q36" s="242"/>
      <c r="R36" s="242"/>
      <c r="S36" s="242"/>
    </row>
    <row r="37" spans="1:19" ht="12" customHeight="1" x14ac:dyDescent="0.2">
      <c r="A37" s="255"/>
      <c r="B37" s="269" t="s">
        <v>92</v>
      </c>
      <c r="C37" s="255"/>
      <c r="D37" s="257" t="s">
        <v>49</v>
      </c>
      <c r="E37" s="257" t="str">
        <f t="shared" si="0"/>
        <v>108GPCA</v>
      </c>
      <c r="F37" s="257" t="s">
        <v>13</v>
      </c>
      <c r="G37" s="261">
        <f>SUMIF('Page 6.5.11 - 6.5.14'!$I$12:$I$144,'Page 6.5.3'!E37,'Page 6.5.11 - 6.5.14'!$AJ$12:$AJ$144)</f>
        <v>-8538.0590310916323</v>
      </c>
      <c r="H37" s="257" t="s">
        <v>27</v>
      </c>
      <c r="I37" s="257" t="s">
        <v>27</v>
      </c>
      <c r="J37" s="264" t="s">
        <v>269</v>
      </c>
      <c r="K37" s="56">
        <f t="shared" si="1"/>
        <v>0</v>
      </c>
      <c r="L37" s="276"/>
      <c r="M37" s="276"/>
      <c r="N37" s="242"/>
      <c r="O37" s="242"/>
      <c r="P37" s="242"/>
      <c r="Q37" s="242"/>
      <c r="R37" s="242"/>
      <c r="S37" s="242"/>
    </row>
    <row r="38" spans="1:19" ht="12" customHeight="1" x14ac:dyDescent="0.2">
      <c r="A38" s="255"/>
      <c r="B38" s="269" t="s">
        <v>92</v>
      </c>
      <c r="C38" s="255"/>
      <c r="D38" s="257" t="s">
        <v>49</v>
      </c>
      <c r="E38" s="257" t="str">
        <f t="shared" si="0"/>
        <v>108GPOR</v>
      </c>
      <c r="F38" s="257" t="s">
        <v>13</v>
      </c>
      <c r="G38" s="261">
        <f>SUMIF('Page 6.5.11 - 6.5.14'!$I$12:$I$144,'Page 6.5.3'!E38,'Page 6.5.11 - 6.5.14'!$AJ$12:$AJ$144)</f>
        <v>-79550.310804243214</v>
      </c>
      <c r="H38" s="257" t="s">
        <v>29</v>
      </c>
      <c r="I38" s="257" t="s">
        <v>29</v>
      </c>
      <c r="J38" s="264" t="s">
        <v>269</v>
      </c>
      <c r="K38" s="56">
        <f t="shared" si="1"/>
        <v>0</v>
      </c>
      <c r="L38" s="276"/>
      <c r="M38" s="277"/>
      <c r="N38" s="279"/>
      <c r="O38" s="279"/>
      <c r="P38" s="277"/>
      <c r="Q38" s="277"/>
      <c r="R38" s="277"/>
      <c r="S38" s="277"/>
    </row>
    <row r="39" spans="1:19" ht="12" customHeight="1" x14ac:dyDescent="0.2">
      <c r="A39" s="255"/>
      <c r="B39" s="269" t="s">
        <v>92</v>
      </c>
      <c r="C39" s="255"/>
      <c r="D39" s="257" t="s">
        <v>49</v>
      </c>
      <c r="E39" s="257" t="str">
        <f t="shared" si="0"/>
        <v>108GPWA</v>
      </c>
      <c r="F39" s="257" t="s">
        <v>13</v>
      </c>
      <c r="G39" s="261">
        <f>SUMIF('Page 6.5.11 - 6.5.14'!$I$12:$I$144,'Page 6.5.3'!E39,'Page 6.5.11 - 6.5.14'!$AJ$12:$AJ$144)</f>
        <v>14047.568358310149</v>
      </c>
      <c r="H39" s="257" t="s">
        <v>31</v>
      </c>
      <c r="I39" s="257" t="s">
        <v>31</v>
      </c>
      <c r="J39" s="264" t="s">
        <v>269</v>
      </c>
      <c r="K39" s="56">
        <f t="shared" si="1"/>
        <v>14047.568358310149</v>
      </c>
      <c r="L39" s="276"/>
    </row>
    <row r="40" spans="1:19" ht="12" customHeight="1" x14ac:dyDescent="0.2">
      <c r="A40" s="255"/>
      <c r="B40" s="269" t="s">
        <v>92</v>
      </c>
      <c r="C40" s="255"/>
      <c r="D40" s="257" t="s">
        <v>49</v>
      </c>
      <c r="E40" s="257" t="str">
        <f t="shared" si="0"/>
        <v>108GPWYP</v>
      </c>
      <c r="F40" s="257" t="s">
        <v>13</v>
      </c>
      <c r="G40" s="261">
        <f>SUMIF('Page 6.5.11 - 6.5.14'!$I$12:$I$144,'Page 6.5.3'!E40,'Page 6.5.11 - 6.5.14'!$AJ$12:$AJ$144)</f>
        <v>-68746.55259550584</v>
      </c>
      <c r="H40" s="257" t="s">
        <v>32</v>
      </c>
      <c r="I40" s="257" t="s">
        <v>268</v>
      </c>
      <c r="J40" s="264" t="s">
        <v>269</v>
      </c>
      <c r="K40" s="56">
        <f t="shared" si="1"/>
        <v>0</v>
      </c>
      <c r="L40" s="276"/>
    </row>
    <row r="41" spans="1:19" ht="12" customHeight="1" x14ac:dyDescent="0.2">
      <c r="A41" s="255"/>
      <c r="B41" s="269" t="s">
        <v>92</v>
      </c>
      <c r="C41" s="255"/>
      <c r="D41" s="257" t="s">
        <v>49</v>
      </c>
      <c r="E41" s="257" t="str">
        <f t="shared" si="0"/>
        <v>108GPUT</v>
      </c>
      <c r="F41" s="257" t="s">
        <v>13</v>
      </c>
      <c r="G41" s="261">
        <f>SUMIF('Page 6.5.11 - 6.5.14'!$I$12:$I$144,'Page 6.5.3'!E41,'Page 6.5.11 - 6.5.14'!$AJ$12:$AJ$144)</f>
        <v>-568341.36636325566</v>
      </c>
      <c r="H41" s="257" t="s">
        <v>30</v>
      </c>
      <c r="I41" s="257" t="s">
        <v>30</v>
      </c>
      <c r="J41" s="264" t="s">
        <v>269</v>
      </c>
      <c r="K41" s="56">
        <f t="shared" si="1"/>
        <v>0</v>
      </c>
      <c r="L41" s="276"/>
    </row>
    <row r="42" spans="1:19" ht="12" customHeight="1" x14ac:dyDescent="0.2">
      <c r="B42" s="269" t="s">
        <v>92</v>
      </c>
      <c r="C42" s="255"/>
      <c r="D42" s="257" t="s">
        <v>49</v>
      </c>
      <c r="E42" s="257" t="str">
        <f t="shared" si="0"/>
        <v>108GPID</v>
      </c>
      <c r="F42" s="257" t="s">
        <v>13</v>
      </c>
      <c r="G42" s="261">
        <f>SUMIF('Page 6.5.11 - 6.5.14'!$I$12:$I$144,'Page 6.5.3'!E42,'Page 6.5.11 - 6.5.14'!$AJ$12:$AJ$144)</f>
        <v>-27648.05685129721</v>
      </c>
      <c r="H42" s="257" t="s">
        <v>28</v>
      </c>
      <c r="I42" s="257" t="s">
        <v>28</v>
      </c>
      <c r="J42" s="264" t="s">
        <v>269</v>
      </c>
      <c r="K42" s="56">
        <f t="shared" si="1"/>
        <v>0</v>
      </c>
    </row>
    <row r="43" spans="1:19" ht="12" customHeight="1" x14ac:dyDescent="0.2">
      <c r="B43" s="269" t="s">
        <v>92</v>
      </c>
      <c r="C43" s="255"/>
      <c r="D43" s="257" t="s">
        <v>49</v>
      </c>
      <c r="E43" s="257" t="str">
        <f t="shared" si="0"/>
        <v>108GPWYU</v>
      </c>
      <c r="F43" s="257" t="s">
        <v>13</v>
      </c>
      <c r="G43" s="261">
        <f>SUMIF('Page 6.5.11 - 6.5.14'!$I$12:$I$144,'Page 6.5.3'!E43,'Page 6.5.11 - 6.5.14'!$AJ$12:$AJ$144)</f>
        <v>-9435.1756427612836</v>
      </c>
      <c r="H43" s="257" t="s">
        <v>36</v>
      </c>
      <c r="I43" s="257" t="s">
        <v>268</v>
      </c>
      <c r="J43" s="264" t="s">
        <v>269</v>
      </c>
      <c r="K43" s="56">
        <f t="shared" si="1"/>
        <v>0</v>
      </c>
    </row>
    <row r="44" spans="1:19" ht="12" customHeight="1" x14ac:dyDescent="0.2">
      <c r="B44" s="269" t="s">
        <v>92</v>
      </c>
      <c r="C44" s="255"/>
      <c r="D44" s="257" t="s">
        <v>49</v>
      </c>
      <c r="E44" s="257" t="str">
        <f t="shared" si="0"/>
        <v>108GPCAGE</v>
      </c>
      <c r="F44" s="257" t="s">
        <v>13</v>
      </c>
      <c r="G44" s="261">
        <f>SUMIF('Page 6.5.11 - 6.5.14'!$I$12:$I$144,'Page 6.5.3'!E44,'Page 6.5.11 - 6.5.14'!$AJ$12:$AJ$144)</f>
        <v>-60600.787789403927</v>
      </c>
      <c r="H44" s="270" t="s">
        <v>14</v>
      </c>
      <c r="I44" s="270" t="s">
        <v>14</v>
      </c>
      <c r="J44" s="264">
        <v>0</v>
      </c>
      <c r="K44" s="56">
        <f t="shared" si="1"/>
        <v>0</v>
      </c>
    </row>
    <row r="45" spans="1:19" ht="12" customHeight="1" x14ac:dyDescent="0.2">
      <c r="B45" s="269" t="s">
        <v>92</v>
      </c>
      <c r="C45" s="255"/>
      <c r="D45" s="257" t="s">
        <v>49</v>
      </c>
      <c r="E45" s="257" t="str">
        <f t="shared" si="0"/>
        <v>108GPCAGW</v>
      </c>
      <c r="F45" s="257" t="s">
        <v>13</v>
      </c>
      <c r="G45" s="261">
        <f>SUMIF('Page 6.5.11 - 6.5.14'!$I$12:$I$144,'Page 6.5.3'!E45,'Page 6.5.11 - 6.5.14'!$AJ$12:$AJ$144)</f>
        <v>-93729.09934317437</v>
      </c>
      <c r="H45" s="270" t="s">
        <v>15</v>
      </c>
      <c r="I45" s="270" t="s">
        <v>15</v>
      </c>
      <c r="J45" s="264">
        <v>0.21577192756641544</v>
      </c>
      <c r="K45" s="56">
        <f t="shared" si="1"/>
        <v>-20224.108434340778</v>
      </c>
    </row>
    <row r="46" spans="1:19" ht="12" customHeight="1" x14ac:dyDescent="0.2">
      <c r="B46" s="269" t="s">
        <v>92</v>
      </c>
      <c r="C46" s="255"/>
      <c r="D46" s="257" t="s">
        <v>49</v>
      </c>
      <c r="E46" s="257" t="str">
        <f t="shared" si="0"/>
        <v>108GPSG</v>
      </c>
      <c r="F46" s="257" t="s">
        <v>13</v>
      </c>
      <c r="G46" s="261">
        <f>SUMIF('Page 6.5.11 - 6.5.14'!$I$12:$I$144,'Page 6.5.3'!E46,'Page 6.5.11 - 6.5.14'!$AJ$12:$AJ$144)</f>
        <v>0</v>
      </c>
      <c r="H46" s="257" t="s">
        <v>16</v>
      </c>
      <c r="I46" s="257" t="s">
        <v>16</v>
      </c>
      <c r="J46" s="264">
        <v>7.8111041399714837E-2</v>
      </c>
      <c r="K46" s="56">
        <f t="shared" si="1"/>
        <v>0</v>
      </c>
      <c r="L46" s="273"/>
    </row>
    <row r="47" spans="1:19" ht="12" customHeight="1" x14ac:dyDescent="0.2">
      <c r="B47" s="269" t="s">
        <v>92</v>
      </c>
      <c r="C47" s="255"/>
      <c r="D47" s="257" t="s">
        <v>49</v>
      </c>
      <c r="E47" s="257" t="str">
        <f t="shared" si="0"/>
        <v>108GPSO</v>
      </c>
      <c r="F47" s="257" t="s">
        <v>13</v>
      </c>
      <c r="G47" s="261">
        <f>SUMIF('Page 6.5.11 - 6.5.14'!$I$12:$I$144,'Page 6.5.3'!E47,'Page 6.5.11 - 6.5.14'!$AJ$12:$AJ$144)</f>
        <v>-719091.37111465156</v>
      </c>
      <c r="H47" s="257" t="s">
        <v>38</v>
      </c>
      <c r="I47" s="257" t="s">
        <v>38</v>
      </c>
      <c r="J47" s="264">
        <v>6.7017620954721469E-2</v>
      </c>
      <c r="K47" s="56">
        <f t="shared" si="1"/>
        <v>-48191.792941172665</v>
      </c>
      <c r="L47" s="273"/>
    </row>
    <row r="48" spans="1:19" ht="12" customHeight="1" x14ac:dyDescent="0.2">
      <c r="A48" s="255"/>
      <c r="B48" s="269" t="s">
        <v>92</v>
      </c>
      <c r="C48" s="255"/>
      <c r="D48" s="257" t="s">
        <v>49</v>
      </c>
      <c r="E48" s="257" t="str">
        <f>D48&amp;H48</f>
        <v>108GPJBG</v>
      </c>
      <c r="F48" s="257" t="s">
        <v>13</v>
      </c>
      <c r="G48" s="261">
        <f>SUMIF('Page 6.5.11 - 6.5.14'!$I$12:$I$144,'Page 6.5.3'!E48,'Page 6.5.11 - 6.5.14'!$AJ$12:$AJ$144)</f>
        <v>-1811.4013433548971</v>
      </c>
      <c r="H48" s="257" t="s">
        <v>18</v>
      </c>
      <c r="I48" s="257" t="s">
        <v>18</v>
      </c>
      <c r="J48" s="264">
        <v>0.21577192756641544</v>
      </c>
      <c r="K48" s="56">
        <f t="shared" si="1"/>
        <v>-390.84955945208048</v>
      </c>
      <c r="L48" s="273"/>
    </row>
    <row r="49" spans="1:12" ht="12" customHeight="1" x14ac:dyDescent="0.2">
      <c r="A49" s="255"/>
      <c r="B49" s="269" t="s">
        <v>92</v>
      </c>
      <c r="C49" s="255"/>
      <c r="D49" s="257" t="s">
        <v>49</v>
      </c>
      <c r="E49" s="257" t="str">
        <f t="shared" ref="E49" si="2">D49&amp;H49</f>
        <v>108GPJBE</v>
      </c>
      <c r="F49" s="257" t="s">
        <v>13</v>
      </c>
      <c r="G49" s="261">
        <f>SUMIF('Page 6.5.11 - 6.5.14'!$I$12:$I$144,'Page 6.5.3'!E49,'Page 6.5.11 - 6.5.14'!$AJ$12:$AJ$144)</f>
        <v>0</v>
      </c>
      <c r="H49" s="257" t="s">
        <v>39</v>
      </c>
      <c r="I49" s="257" t="s">
        <v>39</v>
      </c>
      <c r="J49" s="264">
        <v>0.22591574269314921</v>
      </c>
      <c r="K49" s="56">
        <f t="shared" si="1"/>
        <v>0</v>
      </c>
      <c r="L49" s="273"/>
    </row>
    <row r="50" spans="1:12" ht="12" customHeight="1" x14ac:dyDescent="0.2">
      <c r="A50" s="255"/>
      <c r="B50" s="269" t="s">
        <v>92</v>
      </c>
      <c r="C50" s="255"/>
      <c r="D50" s="257" t="s">
        <v>49</v>
      </c>
      <c r="E50" s="257" t="str">
        <f>D50&amp;H50</f>
        <v>108GPCN</v>
      </c>
      <c r="F50" s="257" t="s">
        <v>13</v>
      </c>
      <c r="G50" s="261">
        <f>SUMIF('Page 6.5.11 - 6.5.14'!$I$12:$I$144,'Page 6.5.3'!E50,'Page 6.5.11 - 6.5.14'!$AJ$12:$AJ$144)</f>
        <v>-9972.866387015556</v>
      </c>
      <c r="H50" s="257" t="s">
        <v>40</v>
      </c>
      <c r="I50" s="257" t="s">
        <v>40</v>
      </c>
      <c r="J50" s="264">
        <v>6.9360885492844845E-2</v>
      </c>
      <c r="K50" s="56">
        <f t="shared" si="1"/>
        <v>-691.72684350522729</v>
      </c>
      <c r="L50" s="273"/>
    </row>
    <row r="51" spans="1:12" ht="12" customHeight="1" x14ac:dyDescent="0.2">
      <c r="A51" s="255"/>
      <c r="B51" s="269" t="s">
        <v>92</v>
      </c>
      <c r="C51" s="255"/>
      <c r="D51" s="257" t="s">
        <v>49</v>
      </c>
      <c r="E51" s="257" t="str">
        <f>D51&amp;H51</f>
        <v>108GPCAEE</v>
      </c>
      <c r="F51" s="257" t="s">
        <v>13</v>
      </c>
      <c r="G51" s="261">
        <f>SUMIF('Page 6.5.11 - 6.5.14'!$I$12:$I$144,'Page 6.5.3'!E51,'Page 6.5.11 - 6.5.14'!$AJ$12:$AJ$144)</f>
        <v>-5965.0459882713621</v>
      </c>
      <c r="H51" s="257" t="s">
        <v>41</v>
      </c>
      <c r="I51" s="257" t="s">
        <v>41</v>
      </c>
      <c r="J51" s="264">
        <v>0</v>
      </c>
      <c r="K51" s="56">
        <f t="shared" si="1"/>
        <v>0</v>
      </c>
      <c r="L51" s="273"/>
    </row>
    <row r="52" spans="1:12" ht="12" customHeight="1" x14ac:dyDescent="0.2">
      <c r="A52" s="255"/>
      <c r="B52" s="269" t="s">
        <v>93</v>
      </c>
      <c r="C52" s="255"/>
      <c r="D52" s="257" t="s">
        <v>51</v>
      </c>
      <c r="E52" s="257" t="str">
        <f>D52&amp;H52</f>
        <v>108MPCAEE</v>
      </c>
      <c r="F52" s="257" t="s">
        <v>13</v>
      </c>
      <c r="G52" s="261">
        <f>SUMIF('Page 6.5.11 - 6.5.14'!$I$12:$I$144,'Page 6.5.3'!E52,'Page 6.5.11 - 6.5.14'!$AJ$12:$AJ$144)</f>
        <v>0</v>
      </c>
      <c r="H52" s="257" t="s">
        <v>41</v>
      </c>
      <c r="I52" s="257" t="s">
        <v>41</v>
      </c>
      <c r="J52" s="264">
        <v>0</v>
      </c>
      <c r="K52" s="56">
        <f t="shared" si="1"/>
        <v>0</v>
      </c>
      <c r="L52" s="273"/>
    </row>
    <row r="53" spans="1:12" ht="12" customHeight="1" x14ac:dyDescent="0.2">
      <c r="A53" s="255"/>
      <c r="B53" s="275" t="s">
        <v>94</v>
      </c>
      <c r="C53" s="275"/>
      <c r="D53" s="276"/>
      <c r="E53" s="276"/>
      <c r="F53" s="276"/>
      <c r="G53" s="282">
        <f>SUM(G10:G52)</f>
        <v>-79938740.014747396</v>
      </c>
      <c r="H53" s="276"/>
      <c r="I53" s="276"/>
      <c r="J53" s="278"/>
      <c r="K53" s="282">
        <f>SUM(K10:K52)</f>
        <v>2179076.376822582</v>
      </c>
      <c r="L53" s="273" t="s">
        <v>286</v>
      </c>
    </row>
    <row r="54" spans="1:12" ht="12" customHeight="1" x14ac:dyDescent="0.2">
      <c r="A54" s="255"/>
      <c r="J54" s="274"/>
      <c r="K54" s="56"/>
    </row>
    <row r="55" spans="1:12" ht="12" customHeight="1" x14ac:dyDescent="0.2">
      <c r="A55" s="255"/>
      <c r="B55" s="54" t="s">
        <v>96</v>
      </c>
      <c r="C55" s="255"/>
      <c r="D55" s="257"/>
      <c r="E55" s="257"/>
      <c r="F55" s="257"/>
      <c r="G55" s="261"/>
      <c r="H55" s="257"/>
      <c r="I55" s="257"/>
      <c r="J55" s="274"/>
      <c r="K55" s="56"/>
      <c r="L55" s="273"/>
    </row>
    <row r="56" spans="1:12" ht="12" customHeight="1" x14ac:dyDescent="0.2">
      <c r="A56" s="255"/>
      <c r="B56" s="269" t="s">
        <v>44</v>
      </c>
      <c r="C56" s="255"/>
      <c r="D56" s="257" t="s">
        <v>50</v>
      </c>
      <c r="E56" s="257"/>
      <c r="F56" s="257" t="s">
        <v>13</v>
      </c>
      <c r="G56" s="261">
        <f>'Page 6.5.16'!D46</f>
        <v>36416.099999997765</v>
      </c>
      <c r="H56" s="276" t="s">
        <v>16</v>
      </c>
      <c r="I56" s="276" t="s">
        <v>16</v>
      </c>
      <c r="J56" s="264">
        <v>7.8111041399714837E-2</v>
      </c>
      <c r="K56" s="56">
        <f t="shared" ref="K56:K57" si="3">IF(J56="Situs",IF(H56="WA",G56,0),J56*G56)</f>
        <v>2844.4994947159807</v>
      </c>
      <c r="L56" s="267" t="s">
        <v>107</v>
      </c>
    </row>
    <row r="57" spans="1:12" ht="12" customHeight="1" x14ac:dyDescent="0.2">
      <c r="A57" s="255"/>
      <c r="B57" s="269" t="s">
        <v>44</v>
      </c>
      <c r="C57" s="255"/>
      <c r="D57" s="257" t="s">
        <v>50</v>
      </c>
      <c r="E57" s="257"/>
      <c r="F57" s="257" t="s">
        <v>13</v>
      </c>
      <c r="G57" s="284">
        <f>'Page 6.5.16'!I46</f>
        <v>-109415.34000000011</v>
      </c>
      <c r="H57" s="276" t="s">
        <v>16</v>
      </c>
      <c r="I57" s="276" t="s">
        <v>16</v>
      </c>
      <c r="J57" s="264">
        <v>7.8111041399714837E-2</v>
      </c>
      <c r="K57" s="56">
        <f t="shared" si="3"/>
        <v>-8546.5461525038827</v>
      </c>
      <c r="L57" s="267" t="s">
        <v>107</v>
      </c>
    </row>
    <row r="58" spans="1:12" ht="12" customHeight="1" x14ac:dyDescent="0.2">
      <c r="A58" s="255"/>
      <c r="B58" s="283"/>
      <c r="C58" s="275"/>
      <c r="D58" s="276"/>
      <c r="E58" s="276"/>
      <c r="F58" s="276"/>
      <c r="G58" s="282">
        <f>SUM(G56:G57)</f>
        <v>-72999.240000002348</v>
      </c>
      <c r="H58" s="276"/>
      <c r="I58" s="276"/>
      <c r="J58" s="257"/>
      <c r="K58" s="282">
        <f>SUM(K56:K57)</f>
        <v>-5702.0466577879015</v>
      </c>
      <c r="L58" s="267"/>
    </row>
    <row r="59" spans="1:12" ht="12" customHeight="1" thickBot="1" x14ac:dyDescent="0.25">
      <c r="A59" s="255"/>
      <c r="B59" s="263" t="s">
        <v>47</v>
      </c>
      <c r="C59" s="255"/>
      <c r="D59" s="257"/>
      <c r="E59" s="257"/>
      <c r="F59" s="257"/>
      <c r="G59" s="257"/>
      <c r="H59" s="257"/>
      <c r="I59" s="257"/>
      <c r="J59" s="257"/>
      <c r="K59" s="257"/>
      <c r="L59" s="267"/>
    </row>
    <row r="60" spans="1:12" ht="12" customHeight="1" x14ac:dyDescent="0.2">
      <c r="A60" s="287"/>
      <c r="B60" s="370" t="s">
        <v>288</v>
      </c>
      <c r="C60" s="370"/>
      <c r="D60" s="370"/>
      <c r="E60" s="370"/>
      <c r="F60" s="370"/>
      <c r="G60" s="370"/>
      <c r="H60" s="370"/>
      <c r="I60" s="370"/>
      <c r="J60" s="370"/>
      <c r="K60" s="370"/>
      <c r="L60" s="371"/>
    </row>
    <row r="61" spans="1:12" ht="12" customHeight="1" x14ac:dyDescent="0.2">
      <c r="A61" s="288"/>
      <c r="B61" s="372"/>
      <c r="C61" s="372"/>
      <c r="D61" s="372"/>
      <c r="E61" s="372"/>
      <c r="F61" s="372"/>
      <c r="G61" s="372"/>
      <c r="H61" s="372"/>
      <c r="I61" s="372"/>
      <c r="J61" s="372"/>
      <c r="K61" s="372"/>
      <c r="L61" s="373"/>
    </row>
    <row r="62" spans="1:12" ht="12" customHeight="1" x14ac:dyDescent="0.2">
      <c r="A62" s="288"/>
      <c r="B62" s="372"/>
      <c r="C62" s="372"/>
      <c r="D62" s="372"/>
      <c r="E62" s="372"/>
      <c r="F62" s="372"/>
      <c r="G62" s="372"/>
      <c r="H62" s="372"/>
      <c r="I62" s="372"/>
      <c r="J62" s="372"/>
      <c r="K62" s="372"/>
      <c r="L62" s="373"/>
    </row>
    <row r="63" spans="1:12" ht="12" customHeight="1" x14ac:dyDescent="0.2">
      <c r="A63" s="288"/>
      <c r="B63" s="372"/>
      <c r="C63" s="372"/>
      <c r="D63" s="372"/>
      <c r="E63" s="372"/>
      <c r="F63" s="372"/>
      <c r="G63" s="372"/>
      <c r="H63" s="372"/>
      <c r="I63" s="372"/>
      <c r="J63" s="372"/>
      <c r="K63" s="372"/>
      <c r="L63" s="373"/>
    </row>
    <row r="64" spans="1:12" ht="12" customHeight="1" thickBot="1" x14ac:dyDescent="0.25">
      <c r="A64" s="290"/>
      <c r="B64" s="374"/>
      <c r="C64" s="374"/>
      <c r="D64" s="374"/>
      <c r="E64" s="374"/>
      <c r="F64" s="374"/>
      <c r="G64" s="374"/>
      <c r="H64" s="374"/>
      <c r="I64" s="374"/>
      <c r="J64" s="374"/>
      <c r="K64" s="374"/>
      <c r="L64" s="375"/>
    </row>
    <row r="65" spans="1:12" ht="12" customHeight="1" x14ac:dyDescent="0.2">
      <c r="A65" s="255"/>
      <c r="B65" s="255"/>
      <c r="C65" s="255"/>
      <c r="D65" s="257"/>
      <c r="E65" s="257"/>
      <c r="F65" s="257"/>
      <c r="G65" s="257"/>
      <c r="H65" s="257"/>
      <c r="I65" s="257"/>
      <c r="J65" s="257"/>
      <c r="K65" s="257"/>
      <c r="L65" s="257"/>
    </row>
    <row r="66" spans="1:12" ht="12" customHeight="1" x14ac:dyDescent="0.2">
      <c r="A66" s="255"/>
      <c r="B66" s="255"/>
      <c r="C66" s="255"/>
      <c r="D66" s="257"/>
      <c r="E66" s="257"/>
      <c r="F66" s="257"/>
      <c r="G66" s="257"/>
      <c r="H66" s="257"/>
      <c r="I66" s="257"/>
      <c r="J66" s="257"/>
      <c r="K66" s="257"/>
      <c r="L66" s="257"/>
    </row>
    <row r="67" spans="1:12" ht="12" customHeight="1" x14ac:dyDescent="0.2"/>
    <row r="69" spans="1:12" x14ac:dyDescent="0.2">
      <c r="D69" s="253"/>
      <c r="E69" s="253"/>
      <c r="H69" s="291"/>
      <c r="I69" s="291"/>
    </row>
    <row r="70" spans="1:12" x14ac:dyDescent="0.2">
      <c r="D70" s="292"/>
      <c r="E70" s="292"/>
    </row>
    <row r="71" spans="1:12" x14ac:dyDescent="0.2">
      <c r="D71" s="292"/>
      <c r="E71" s="292"/>
    </row>
    <row r="72" spans="1:12" x14ac:dyDescent="0.2">
      <c r="D72" s="292"/>
      <c r="E72" s="292"/>
    </row>
    <row r="73" spans="1:12" x14ac:dyDescent="0.2">
      <c r="D73" s="292"/>
      <c r="E73" s="292"/>
    </row>
    <row r="74" spans="1:12" x14ac:dyDescent="0.2">
      <c r="D74" s="292"/>
      <c r="E74" s="292"/>
    </row>
    <row r="75" spans="1:12" x14ac:dyDescent="0.2">
      <c r="D75" s="292"/>
      <c r="E75" s="292"/>
    </row>
    <row r="76" spans="1:12" x14ac:dyDescent="0.2">
      <c r="D76" s="292"/>
      <c r="E76" s="292"/>
    </row>
    <row r="77" spans="1:12" x14ac:dyDescent="0.2">
      <c r="D77" s="292"/>
      <c r="E77" s="292"/>
    </row>
    <row r="78" spans="1:12" x14ac:dyDescent="0.2">
      <c r="D78" s="292"/>
      <c r="E78" s="292"/>
    </row>
    <row r="79" spans="1:12" x14ac:dyDescent="0.2">
      <c r="D79" s="292"/>
      <c r="E79" s="292"/>
    </row>
    <row r="80" spans="1:12" x14ac:dyDescent="0.2">
      <c r="D80" s="292"/>
      <c r="E80" s="292"/>
    </row>
    <row r="81" spans="4:5" x14ac:dyDescent="0.2">
      <c r="D81" s="292"/>
      <c r="E81" s="292"/>
    </row>
    <row r="82" spans="4:5" x14ac:dyDescent="0.2">
      <c r="D82" s="292"/>
      <c r="E82" s="292"/>
    </row>
    <row r="83" spans="4:5" x14ac:dyDescent="0.2">
      <c r="D83" s="292"/>
      <c r="E83" s="292"/>
    </row>
    <row r="84" spans="4:5" x14ac:dyDescent="0.2">
      <c r="D84" s="292"/>
      <c r="E84" s="292"/>
    </row>
    <row r="85" spans="4:5" x14ac:dyDescent="0.2">
      <c r="D85" s="292"/>
      <c r="E85" s="292"/>
    </row>
    <row r="86" spans="4:5" x14ac:dyDescent="0.2">
      <c r="D86" s="292"/>
      <c r="E86" s="292"/>
    </row>
    <row r="87" spans="4:5" x14ac:dyDescent="0.2">
      <c r="D87" s="292"/>
      <c r="E87" s="292"/>
    </row>
    <row r="88" spans="4:5" x14ac:dyDescent="0.2">
      <c r="D88" s="292"/>
      <c r="E88" s="292"/>
    </row>
    <row r="89" spans="4:5" x14ac:dyDescent="0.2">
      <c r="D89" s="292"/>
      <c r="E89" s="292"/>
    </row>
    <row r="90" spans="4:5" x14ac:dyDescent="0.2">
      <c r="D90" s="292"/>
      <c r="E90" s="292"/>
    </row>
    <row r="91" spans="4:5" x14ac:dyDescent="0.2">
      <c r="D91" s="292"/>
      <c r="E91" s="292"/>
    </row>
    <row r="92" spans="4:5" x14ac:dyDescent="0.2">
      <c r="D92" s="292"/>
      <c r="E92" s="292"/>
    </row>
    <row r="93" spans="4:5" x14ac:dyDescent="0.2">
      <c r="D93" s="292"/>
      <c r="E93" s="292"/>
    </row>
    <row r="94" spans="4:5" x14ac:dyDescent="0.2">
      <c r="D94" s="292"/>
      <c r="E94" s="292"/>
    </row>
    <row r="95" spans="4:5" x14ac:dyDescent="0.2">
      <c r="D95" s="292"/>
      <c r="E95" s="292"/>
    </row>
    <row r="96" spans="4:5" x14ac:dyDescent="0.2">
      <c r="D96" s="292"/>
      <c r="E96" s="292"/>
    </row>
    <row r="97" spans="4:5" x14ac:dyDescent="0.2">
      <c r="D97" s="292"/>
      <c r="E97" s="292"/>
    </row>
    <row r="98" spans="4:5" x14ac:dyDescent="0.2">
      <c r="D98" s="292"/>
      <c r="E98" s="292"/>
    </row>
    <row r="99" spans="4:5" x14ac:dyDescent="0.2">
      <c r="D99" s="292"/>
      <c r="E99" s="292"/>
    </row>
    <row r="100" spans="4:5" x14ac:dyDescent="0.2">
      <c r="D100" s="292"/>
      <c r="E100" s="292"/>
    </row>
    <row r="101" spans="4:5" x14ac:dyDescent="0.2">
      <c r="D101" s="292"/>
      <c r="E101" s="292"/>
    </row>
    <row r="102" spans="4:5" x14ac:dyDescent="0.2">
      <c r="D102" s="292"/>
      <c r="E102" s="292"/>
    </row>
    <row r="103" spans="4:5" x14ac:dyDescent="0.2">
      <c r="D103" s="292"/>
      <c r="E103" s="292"/>
    </row>
    <row r="104" spans="4:5" x14ac:dyDescent="0.2">
      <c r="D104" s="292"/>
      <c r="E104" s="292"/>
    </row>
    <row r="105" spans="4:5" x14ac:dyDescent="0.2">
      <c r="D105" s="292"/>
      <c r="E105" s="292"/>
    </row>
    <row r="106" spans="4:5" x14ac:dyDescent="0.2">
      <c r="D106" s="292"/>
      <c r="E106" s="292"/>
    </row>
    <row r="107" spans="4:5" x14ac:dyDescent="0.2">
      <c r="D107" s="292"/>
      <c r="E107" s="292"/>
    </row>
    <row r="108" spans="4:5" x14ac:dyDescent="0.2">
      <c r="D108" s="292"/>
      <c r="E108" s="292"/>
    </row>
    <row r="109" spans="4:5" x14ac:dyDescent="0.2">
      <c r="D109" s="292"/>
      <c r="E109" s="292"/>
    </row>
    <row r="110" spans="4:5" x14ac:dyDescent="0.2">
      <c r="D110" s="292"/>
      <c r="E110" s="292"/>
    </row>
    <row r="111" spans="4:5" x14ac:dyDescent="0.2">
      <c r="D111" s="292"/>
      <c r="E111" s="292"/>
    </row>
    <row r="112" spans="4:5" x14ac:dyDescent="0.2">
      <c r="D112" s="292"/>
      <c r="E112" s="292"/>
    </row>
    <row r="113" spans="4:5" x14ac:dyDescent="0.2">
      <c r="D113" s="292"/>
      <c r="E113" s="292"/>
    </row>
    <row r="114" spans="4:5" x14ac:dyDescent="0.2">
      <c r="D114" s="292"/>
      <c r="E114" s="292"/>
    </row>
    <row r="115" spans="4:5" x14ac:dyDescent="0.2">
      <c r="D115" s="292"/>
      <c r="E115" s="292"/>
    </row>
    <row r="116" spans="4:5" x14ac:dyDescent="0.2">
      <c r="D116" s="292"/>
      <c r="E116" s="292"/>
    </row>
    <row r="117" spans="4:5" x14ac:dyDescent="0.2">
      <c r="D117" s="292"/>
      <c r="E117" s="292"/>
    </row>
    <row r="118" spans="4:5" x14ac:dyDescent="0.2">
      <c r="D118" s="292"/>
      <c r="E118" s="292"/>
    </row>
    <row r="119" spans="4:5" x14ac:dyDescent="0.2">
      <c r="D119" s="292"/>
      <c r="E119" s="292"/>
    </row>
    <row r="120" spans="4:5" x14ac:dyDescent="0.2">
      <c r="D120" s="292"/>
      <c r="E120" s="292"/>
    </row>
    <row r="121" spans="4:5" x14ac:dyDescent="0.2">
      <c r="D121" s="292"/>
      <c r="E121" s="292"/>
    </row>
    <row r="122" spans="4:5" x14ac:dyDescent="0.2">
      <c r="D122" s="292"/>
      <c r="E122" s="292"/>
    </row>
    <row r="123" spans="4:5" x14ac:dyDescent="0.2">
      <c r="D123" s="292"/>
      <c r="E123" s="292"/>
    </row>
    <row r="124" spans="4:5" x14ac:dyDescent="0.2">
      <c r="D124" s="292"/>
      <c r="E124" s="292"/>
    </row>
    <row r="125" spans="4:5" x14ac:dyDescent="0.2">
      <c r="D125" s="292"/>
      <c r="E125" s="292"/>
    </row>
    <row r="126" spans="4:5" x14ac:dyDescent="0.2">
      <c r="D126" s="292"/>
      <c r="E126" s="292"/>
    </row>
    <row r="127" spans="4:5" x14ac:dyDescent="0.2">
      <c r="D127" s="292"/>
      <c r="E127" s="292"/>
    </row>
    <row r="128" spans="4:5" x14ac:dyDescent="0.2">
      <c r="D128" s="292"/>
      <c r="E128" s="292"/>
    </row>
    <row r="129" spans="4:5" x14ac:dyDescent="0.2">
      <c r="D129" s="292"/>
      <c r="E129" s="292"/>
    </row>
    <row r="130" spans="4:5" x14ac:dyDescent="0.2">
      <c r="D130" s="292"/>
      <c r="E130" s="292"/>
    </row>
    <row r="131" spans="4:5" x14ac:dyDescent="0.2">
      <c r="D131" s="292"/>
      <c r="E131" s="292"/>
    </row>
    <row r="132" spans="4:5" x14ac:dyDescent="0.2">
      <c r="D132" s="292"/>
      <c r="E132" s="292"/>
    </row>
    <row r="133" spans="4:5" x14ac:dyDescent="0.2">
      <c r="D133" s="292"/>
      <c r="E133" s="292"/>
    </row>
    <row r="134" spans="4:5" x14ac:dyDescent="0.2">
      <c r="D134" s="292"/>
      <c r="E134" s="292"/>
    </row>
    <row r="135" spans="4:5" x14ac:dyDescent="0.2">
      <c r="D135" s="292"/>
      <c r="E135" s="292"/>
    </row>
    <row r="136" spans="4:5" x14ac:dyDescent="0.2">
      <c r="D136" s="292"/>
      <c r="E136" s="292"/>
    </row>
    <row r="137" spans="4:5" x14ac:dyDescent="0.2">
      <c r="D137" s="292"/>
      <c r="E137" s="292"/>
    </row>
    <row r="138" spans="4:5" x14ac:dyDescent="0.2">
      <c r="D138" s="292"/>
      <c r="E138" s="292"/>
    </row>
    <row r="139" spans="4:5" x14ac:dyDescent="0.2">
      <c r="D139" s="292"/>
      <c r="E139" s="292"/>
    </row>
    <row r="140" spans="4:5" x14ac:dyDescent="0.2">
      <c r="D140" s="292"/>
      <c r="E140" s="292"/>
    </row>
    <row r="141" spans="4:5" x14ac:dyDescent="0.2">
      <c r="D141" s="292"/>
      <c r="E141" s="292"/>
    </row>
    <row r="142" spans="4:5" x14ac:dyDescent="0.2">
      <c r="D142" s="292"/>
      <c r="E142" s="292"/>
    </row>
    <row r="143" spans="4:5" x14ac:dyDescent="0.2">
      <c r="D143" s="292"/>
      <c r="E143" s="292"/>
    </row>
    <row r="144" spans="4:5" x14ac:dyDescent="0.2">
      <c r="D144" s="292"/>
      <c r="E144" s="292"/>
    </row>
    <row r="145" spans="4:5" x14ac:dyDescent="0.2">
      <c r="D145" s="292"/>
      <c r="E145" s="292"/>
    </row>
    <row r="146" spans="4:5" x14ac:dyDescent="0.2">
      <c r="D146" s="292"/>
      <c r="E146" s="292"/>
    </row>
    <row r="147" spans="4:5" x14ac:dyDescent="0.2">
      <c r="D147" s="292"/>
      <c r="E147" s="292"/>
    </row>
    <row r="148" spans="4:5" x14ac:dyDescent="0.2">
      <c r="D148" s="292"/>
      <c r="E148" s="292"/>
    </row>
    <row r="149" spans="4:5" x14ac:dyDescent="0.2">
      <c r="D149" s="292"/>
      <c r="E149" s="292"/>
    </row>
    <row r="150" spans="4:5" x14ac:dyDescent="0.2">
      <c r="D150" s="292"/>
      <c r="E150" s="292"/>
    </row>
    <row r="151" spans="4:5" x14ac:dyDescent="0.2">
      <c r="D151" s="292"/>
      <c r="E151" s="292"/>
    </row>
    <row r="152" spans="4:5" x14ac:dyDescent="0.2">
      <c r="D152" s="292"/>
      <c r="E152" s="292"/>
    </row>
    <row r="153" spans="4:5" x14ac:dyDescent="0.2">
      <c r="D153" s="292"/>
      <c r="E153" s="292"/>
    </row>
    <row r="154" spans="4:5" x14ac:dyDescent="0.2">
      <c r="D154" s="292"/>
      <c r="E154" s="292"/>
    </row>
    <row r="155" spans="4:5" x14ac:dyDescent="0.2">
      <c r="D155" s="292"/>
      <c r="E155" s="292"/>
    </row>
    <row r="156" spans="4:5" x14ac:dyDescent="0.2">
      <c r="D156" s="292"/>
      <c r="E156" s="292"/>
    </row>
    <row r="157" spans="4:5" x14ac:dyDescent="0.2">
      <c r="D157" s="292"/>
      <c r="E157" s="292"/>
    </row>
    <row r="158" spans="4:5" x14ac:dyDescent="0.2">
      <c r="D158" s="292"/>
      <c r="E158" s="292"/>
    </row>
    <row r="159" spans="4:5" x14ac:dyDescent="0.2">
      <c r="D159" s="292"/>
      <c r="E159" s="292"/>
    </row>
    <row r="160" spans="4:5" x14ac:dyDescent="0.2">
      <c r="D160" s="292"/>
      <c r="E160" s="292"/>
    </row>
    <row r="161" spans="4:5" x14ac:dyDescent="0.2">
      <c r="D161" s="292"/>
      <c r="E161" s="292"/>
    </row>
    <row r="162" spans="4:5" x14ac:dyDescent="0.2">
      <c r="D162" s="292"/>
      <c r="E162" s="292"/>
    </row>
    <row r="163" spans="4:5" x14ac:dyDescent="0.2">
      <c r="D163" s="292"/>
      <c r="E163" s="292"/>
    </row>
    <row r="164" spans="4:5" x14ac:dyDescent="0.2">
      <c r="D164" s="292"/>
      <c r="E164" s="292"/>
    </row>
    <row r="165" spans="4:5" x14ac:dyDescent="0.2">
      <c r="D165" s="292"/>
      <c r="E165" s="292"/>
    </row>
    <row r="166" spans="4:5" x14ac:dyDescent="0.2">
      <c r="D166" s="292"/>
      <c r="E166" s="292"/>
    </row>
    <row r="167" spans="4:5" x14ac:dyDescent="0.2">
      <c r="D167" s="292"/>
      <c r="E167" s="292"/>
    </row>
    <row r="168" spans="4:5" x14ac:dyDescent="0.2">
      <c r="D168" s="292"/>
      <c r="E168" s="292"/>
    </row>
    <row r="169" spans="4:5" x14ac:dyDescent="0.2">
      <c r="D169" s="292"/>
      <c r="E169" s="292"/>
    </row>
    <row r="170" spans="4:5" x14ac:dyDescent="0.2">
      <c r="D170" s="292"/>
      <c r="E170" s="292"/>
    </row>
    <row r="171" spans="4:5" x14ac:dyDescent="0.2">
      <c r="D171" s="292"/>
      <c r="E171" s="292"/>
    </row>
    <row r="172" spans="4:5" x14ac:dyDescent="0.2">
      <c r="D172" s="292"/>
      <c r="E172" s="292"/>
    </row>
    <row r="173" spans="4:5" x14ac:dyDescent="0.2">
      <c r="D173" s="292"/>
      <c r="E173" s="292"/>
    </row>
    <row r="174" spans="4:5" x14ac:dyDescent="0.2">
      <c r="D174" s="292"/>
      <c r="E174" s="292"/>
    </row>
    <row r="175" spans="4:5" x14ac:dyDescent="0.2">
      <c r="D175" s="292"/>
      <c r="E175" s="292"/>
    </row>
    <row r="176" spans="4:5" x14ac:dyDescent="0.2">
      <c r="D176" s="292"/>
      <c r="E176" s="292"/>
    </row>
    <row r="177" spans="4:5" x14ac:dyDescent="0.2">
      <c r="D177" s="292"/>
      <c r="E177" s="292"/>
    </row>
    <row r="178" spans="4:5" x14ac:dyDescent="0.2">
      <c r="D178" s="292"/>
      <c r="E178" s="292"/>
    </row>
    <row r="179" spans="4:5" x14ac:dyDescent="0.2">
      <c r="D179" s="292"/>
      <c r="E179" s="292"/>
    </row>
    <row r="180" spans="4:5" x14ac:dyDescent="0.2">
      <c r="D180" s="292"/>
      <c r="E180" s="292"/>
    </row>
    <row r="181" spans="4:5" x14ac:dyDescent="0.2">
      <c r="D181" s="292"/>
      <c r="E181" s="292"/>
    </row>
    <row r="182" spans="4:5" x14ac:dyDescent="0.2">
      <c r="D182" s="292"/>
      <c r="E182" s="292"/>
    </row>
    <row r="183" spans="4:5" x14ac:dyDescent="0.2">
      <c r="D183" s="292"/>
      <c r="E183" s="292"/>
    </row>
    <row r="184" spans="4:5" x14ac:dyDescent="0.2">
      <c r="D184" s="292"/>
      <c r="E184" s="292"/>
    </row>
    <row r="185" spans="4:5" x14ac:dyDescent="0.2">
      <c r="D185" s="292"/>
      <c r="E185" s="292"/>
    </row>
    <row r="186" spans="4:5" x14ac:dyDescent="0.2">
      <c r="D186" s="292"/>
      <c r="E186" s="292"/>
    </row>
    <row r="187" spans="4:5" x14ac:dyDescent="0.2">
      <c r="D187" s="292"/>
      <c r="E187" s="292"/>
    </row>
    <row r="188" spans="4:5" x14ac:dyDescent="0.2">
      <c r="D188" s="292"/>
      <c r="E188" s="292"/>
    </row>
    <row r="189" spans="4:5" x14ac:dyDescent="0.2">
      <c r="D189" s="292"/>
      <c r="E189" s="292"/>
    </row>
    <row r="190" spans="4:5" x14ac:dyDescent="0.2">
      <c r="D190" s="292"/>
      <c r="E190" s="292"/>
    </row>
    <row r="191" spans="4:5" x14ac:dyDescent="0.2">
      <c r="D191" s="292"/>
      <c r="E191" s="292"/>
    </row>
    <row r="192" spans="4:5" x14ac:dyDescent="0.2">
      <c r="D192" s="292"/>
      <c r="E192" s="292"/>
    </row>
    <row r="193" spans="4:5" x14ac:dyDescent="0.2">
      <c r="D193" s="292"/>
      <c r="E193" s="292"/>
    </row>
    <row r="194" spans="4:5" x14ac:dyDescent="0.2">
      <c r="D194" s="292"/>
      <c r="E194" s="292"/>
    </row>
    <row r="195" spans="4:5" x14ac:dyDescent="0.2">
      <c r="D195" s="292"/>
      <c r="E195" s="292"/>
    </row>
    <row r="196" spans="4:5" x14ac:dyDescent="0.2">
      <c r="D196" s="292"/>
      <c r="E196" s="292"/>
    </row>
    <row r="197" spans="4:5" x14ac:dyDescent="0.2">
      <c r="D197" s="292"/>
      <c r="E197" s="292"/>
    </row>
    <row r="198" spans="4:5" x14ac:dyDescent="0.2">
      <c r="D198" s="292"/>
      <c r="E198" s="292"/>
    </row>
    <row r="199" spans="4:5" x14ac:dyDescent="0.2">
      <c r="D199" s="292"/>
      <c r="E199" s="292"/>
    </row>
    <row r="200" spans="4:5" x14ac:dyDescent="0.2">
      <c r="D200" s="292"/>
      <c r="E200" s="292"/>
    </row>
    <row r="201" spans="4:5" x14ac:dyDescent="0.2">
      <c r="D201" s="292"/>
      <c r="E201" s="292"/>
    </row>
    <row r="202" spans="4:5" x14ac:dyDescent="0.2">
      <c r="D202" s="292"/>
      <c r="E202" s="292"/>
    </row>
    <row r="203" spans="4:5" x14ac:dyDescent="0.2">
      <c r="D203" s="292"/>
      <c r="E203" s="292"/>
    </row>
    <row r="204" spans="4:5" x14ac:dyDescent="0.2">
      <c r="D204" s="292"/>
      <c r="E204" s="292"/>
    </row>
    <row r="205" spans="4:5" x14ac:dyDescent="0.2">
      <c r="D205" s="292"/>
      <c r="E205" s="292"/>
    </row>
    <row r="206" spans="4:5" x14ac:dyDescent="0.2">
      <c r="D206" s="292"/>
      <c r="E206" s="292"/>
    </row>
    <row r="207" spans="4:5" x14ac:dyDescent="0.2">
      <c r="D207" s="292"/>
      <c r="E207" s="292"/>
    </row>
    <row r="208" spans="4:5" x14ac:dyDescent="0.2">
      <c r="D208" s="292"/>
      <c r="E208" s="292"/>
    </row>
    <row r="209" spans="4:5" x14ac:dyDescent="0.2">
      <c r="D209" s="292"/>
      <c r="E209" s="292"/>
    </row>
    <row r="210" spans="4:5" x14ac:dyDescent="0.2">
      <c r="D210" s="292"/>
      <c r="E210" s="292"/>
    </row>
    <row r="211" spans="4:5" x14ac:dyDescent="0.2">
      <c r="D211" s="292"/>
      <c r="E211" s="292"/>
    </row>
    <row r="212" spans="4:5" x14ac:dyDescent="0.2">
      <c r="D212" s="292"/>
      <c r="E212" s="292"/>
    </row>
    <row r="213" spans="4:5" x14ac:dyDescent="0.2">
      <c r="D213" s="292"/>
      <c r="E213" s="292"/>
    </row>
    <row r="214" spans="4:5" x14ac:dyDescent="0.2">
      <c r="D214" s="292"/>
      <c r="E214" s="292"/>
    </row>
    <row r="215" spans="4:5" x14ac:dyDescent="0.2">
      <c r="D215" s="292"/>
      <c r="E215" s="292"/>
    </row>
    <row r="216" spans="4:5" x14ac:dyDescent="0.2">
      <c r="D216" s="292"/>
      <c r="E216" s="292"/>
    </row>
    <row r="217" spans="4:5" x14ac:dyDescent="0.2">
      <c r="D217" s="292"/>
      <c r="E217" s="292"/>
    </row>
    <row r="218" spans="4:5" x14ac:dyDescent="0.2">
      <c r="D218" s="292"/>
      <c r="E218" s="292"/>
    </row>
    <row r="219" spans="4:5" x14ac:dyDescent="0.2">
      <c r="D219" s="292"/>
      <c r="E219" s="292"/>
    </row>
    <row r="220" spans="4:5" x14ac:dyDescent="0.2">
      <c r="D220" s="292"/>
      <c r="E220" s="292"/>
    </row>
    <row r="221" spans="4:5" x14ac:dyDescent="0.2">
      <c r="D221" s="292"/>
      <c r="E221" s="292"/>
    </row>
    <row r="222" spans="4:5" x14ac:dyDescent="0.2">
      <c r="D222" s="292"/>
      <c r="E222" s="292"/>
    </row>
    <row r="223" spans="4:5" x14ac:dyDescent="0.2">
      <c r="D223" s="292"/>
      <c r="E223" s="292"/>
    </row>
    <row r="224" spans="4:5" x14ac:dyDescent="0.2">
      <c r="D224" s="292"/>
      <c r="E224" s="292"/>
    </row>
    <row r="225" spans="4:5" x14ac:dyDescent="0.2">
      <c r="D225" s="292"/>
      <c r="E225" s="292"/>
    </row>
    <row r="226" spans="4:5" x14ac:dyDescent="0.2">
      <c r="D226" s="292"/>
      <c r="E226" s="292"/>
    </row>
    <row r="227" spans="4:5" x14ac:dyDescent="0.2">
      <c r="D227" s="292"/>
      <c r="E227" s="292"/>
    </row>
    <row r="228" spans="4:5" x14ac:dyDescent="0.2">
      <c r="D228" s="292"/>
      <c r="E228" s="292"/>
    </row>
    <row r="229" spans="4:5" x14ac:dyDescent="0.2">
      <c r="D229" s="292"/>
      <c r="E229" s="292"/>
    </row>
    <row r="230" spans="4:5" x14ac:dyDescent="0.2">
      <c r="D230" s="292"/>
      <c r="E230" s="292"/>
    </row>
    <row r="231" spans="4:5" x14ac:dyDescent="0.2">
      <c r="D231" s="292"/>
      <c r="E231" s="292"/>
    </row>
    <row r="232" spans="4:5" x14ac:dyDescent="0.2">
      <c r="D232" s="292"/>
      <c r="E232" s="292"/>
    </row>
    <row r="233" spans="4:5" x14ac:dyDescent="0.2">
      <c r="D233" s="292"/>
      <c r="E233" s="292"/>
    </row>
    <row r="234" spans="4:5" x14ac:dyDescent="0.2">
      <c r="D234" s="292"/>
      <c r="E234" s="292"/>
    </row>
    <row r="235" spans="4:5" x14ac:dyDescent="0.2">
      <c r="D235" s="292"/>
      <c r="E235" s="292"/>
    </row>
    <row r="236" spans="4:5" x14ac:dyDescent="0.2">
      <c r="D236" s="292"/>
      <c r="E236" s="292"/>
    </row>
    <row r="237" spans="4:5" x14ac:dyDescent="0.2">
      <c r="D237" s="292"/>
      <c r="E237" s="292"/>
    </row>
    <row r="238" spans="4:5" x14ac:dyDescent="0.2">
      <c r="D238" s="292"/>
      <c r="E238" s="292"/>
    </row>
    <row r="239" spans="4:5" x14ac:dyDescent="0.2">
      <c r="D239" s="292"/>
      <c r="E239" s="292"/>
    </row>
    <row r="240" spans="4:5" x14ac:dyDescent="0.2">
      <c r="D240" s="292"/>
      <c r="E240" s="292"/>
    </row>
    <row r="241" spans="4:5" x14ac:dyDescent="0.2">
      <c r="D241" s="292"/>
      <c r="E241" s="292"/>
    </row>
    <row r="242" spans="4:5" x14ac:dyDescent="0.2">
      <c r="D242" s="292"/>
      <c r="E242" s="292"/>
    </row>
    <row r="243" spans="4:5" x14ac:dyDescent="0.2">
      <c r="D243" s="292"/>
      <c r="E243" s="292"/>
    </row>
    <row r="244" spans="4:5" x14ac:dyDescent="0.2">
      <c r="D244" s="292"/>
      <c r="E244" s="292"/>
    </row>
    <row r="245" spans="4:5" x14ac:dyDescent="0.2">
      <c r="D245" s="292"/>
      <c r="E245" s="292"/>
    </row>
    <row r="246" spans="4:5" x14ac:dyDescent="0.2">
      <c r="D246" s="292"/>
      <c r="E246" s="292"/>
    </row>
    <row r="247" spans="4:5" x14ac:dyDescent="0.2">
      <c r="D247" s="292"/>
      <c r="E247" s="292"/>
    </row>
    <row r="248" spans="4:5" x14ac:dyDescent="0.2">
      <c r="D248" s="292"/>
      <c r="E248" s="292"/>
    </row>
    <row r="249" spans="4:5" x14ac:dyDescent="0.2">
      <c r="D249" s="292"/>
      <c r="E249" s="292"/>
    </row>
    <row r="250" spans="4:5" x14ac:dyDescent="0.2">
      <c r="D250" s="292"/>
      <c r="E250" s="292"/>
    </row>
    <row r="251" spans="4:5" x14ac:dyDescent="0.2">
      <c r="D251" s="292"/>
      <c r="E251" s="292"/>
    </row>
    <row r="252" spans="4:5" x14ac:dyDescent="0.2">
      <c r="D252" s="292"/>
      <c r="E252" s="292"/>
    </row>
    <row r="253" spans="4:5" x14ac:dyDescent="0.2">
      <c r="D253" s="292"/>
      <c r="E253" s="292"/>
    </row>
    <row r="254" spans="4:5" x14ac:dyDescent="0.2">
      <c r="D254" s="292"/>
      <c r="E254" s="292"/>
    </row>
    <row r="255" spans="4:5" x14ac:dyDescent="0.2">
      <c r="D255" s="292"/>
      <c r="E255" s="292"/>
    </row>
    <row r="256" spans="4:5" x14ac:dyDescent="0.2">
      <c r="D256" s="292"/>
      <c r="E256" s="292"/>
    </row>
    <row r="257" spans="4:5" x14ac:dyDescent="0.2">
      <c r="D257" s="292"/>
      <c r="E257" s="292"/>
    </row>
    <row r="258" spans="4:5" x14ac:dyDescent="0.2">
      <c r="D258" s="292"/>
      <c r="E258" s="292"/>
    </row>
    <row r="259" spans="4:5" x14ac:dyDescent="0.2">
      <c r="D259" s="292"/>
      <c r="E259" s="292"/>
    </row>
    <row r="260" spans="4:5" x14ac:dyDescent="0.2">
      <c r="D260" s="292"/>
      <c r="E260" s="292"/>
    </row>
    <row r="261" spans="4:5" x14ac:dyDescent="0.2">
      <c r="D261" s="292"/>
      <c r="E261" s="292"/>
    </row>
    <row r="262" spans="4:5" x14ac:dyDescent="0.2">
      <c r="D262" s="292"/>
      <c r="E262" s="292"/>
    </row>
    <row r="263" spans="4:5" x14ac:dyDescent="0.2">
      <c r="D263" s="292"/>
      <c r="E263" s="292"/>
    </row>
    <row r="264" spans="4:5" x14ac:dyDescent="0.2">
      <c r="D264" s="292"/>
      <c r="E264" s="292"/>
    </row>
    <row r="265" spans="4:5" x14ac:dyDescent="0.2">
      <c r="D265" s="292"/>
      <c r="E265" s="292"/>
    </row>
    <row r="266" spans="4:5" x14ac:dyDescent="0.2">
      <c r="D266" s="292"/>
      <c r="E266" s="292"/>
    </row>
    <row r="267" spans="4:5" x14ac:dyDescent="0.2">
      <c r="D267" s="292"/>
      <c r="E267" s="292"/>
    </row>
    <row r="268" spans="4:5" x14ac:dyDescent="0.2">
      <c r="D268" s="292"/>
      <c r="E268" s="292"/>
    </row>
    <row r="269" spans="4:5" x14ac:dyDescent="0.2">
      <c r="D269" s="292"/>
      <c r="E269" s="292"/>
    </row>
    <row r="270" spans="4:5" x14ac:dyDescent="0.2">
      <c r="D270" s="292"/>
      <c r="E270" s="292"/>
    </row>
    <row r="271" spans="4:5" x14ac:dyDescent="0.2">
      <c r="D271" s="292"/>
      <c r="E271" s="292"/>
    </row>
    <row r="272" spans="4:5" x14ac:dyDescent="0.2">
      <c r="D272" s="292"/>
      <c r="E272" s="292"/>
    </row>
    <row r="273" spans="4:5" x14ac:dyDescent="0.2">
      <c r="D273" s="292"/>
      <c r="E273" s="292"/>
    </row>
    <row r="274" spans="4:5" x14ac:dyDescent="0.2">
      <c r="D274" s="292"/>
      <c r="E274" s="292"/>
    </row>
    <row r="275" spans="4:5" x14ac:dyDescent="0.2">
      <c r="D275" s="292"/>
      <c r="E275" s="292"/>
    </row>
    <row r="276" spans="4:5" x14ac:dyDescent="0.2">
      <c r="D276" s="292"/>
      <c r="E276" s="292"/>
    </row>
    <row r="277" spans="4:5" x14ac:dyDescent="0.2">
      <c r="D277" s="292"/>
      <c r="E277" s="292"/>
    </row>
    <row r="278" spans="4:5" x14ac:dyDescent="0.2">
      <c r="D278" s="292"/>
      <c r="E278" s="292"/>
    </row>
    <row r="279" spans="4:5" x14ac:dyDescent="0.2">
      <c r="D279" s="292"/>
      <c r="E279" s="292"/>
    </row>
    <row r="280" spans="4:5" x14ac:dyDescent="0.2">
      <c r="D280" s="292"/>
      <c r="E280" s="292"/>
    </row>
    <row r="281" spans="4:5" x14ac:dyDescent="0.2">
      <c r="D281" s="292"/>
      <c r="E281" s="292"/>
    </row>
    <row r="282" spans="4:5" x14ac:dyDescent="0.2">
      <c r="D282" s="292"/>
      <c r="E282" s="292"/>
    </row>
    <row r="283" spans="4:5" x14ac:dyDescent="0.2">
      <c r="D283" s="292"/>
      <c r="E283" s="292"/>
    </row>
    <row r="284" spans="4:5" x14ac:dyDescent="0.2">
      <c r="D284" s="292"/>
      <c r="E284" s="292"/>
    </row>
    <row r="285" spans="4:5" x14ac:dyDescent="0.2">
      <c r="D285" s="292"/>
      <c r="E285" s="292"/>
    </row>
    <row r="286" spans="4:5" x14ac:dyDescent="0.2">
      <c r="D286" s="292"/>
      <c r="E286" s="292"/>
    </row>
    <row r="287" spans="4:5" x14ac:dyDescent="0.2">
      <c r="D287" s="292"/>
      <c r="E287" s="292"/>
    </row>
    <row r="288" spans="4:5" x14ac:dyDescent="0.2">
      <c r="D288" s="292"/>
      <c r="E288" s="292"/>
    </row>
    <row r="289" spans="4:5" x14ac:dyDescent="0.2">
      <c r="D289" s="292"/>
      <c r="E289" s="292"/>
    </row>
    <row r="290" spans="4:5" x14ac:dyDescent="0.2">
      <c r="D290" s="292"/>
      <c r="E290" s="292"/>
    </row>
    <row r="291" spans="4:5" x14ac:dyDescent="0.2">
      <c r="D291" s="292"/>
      <c r="E291" s="292"/>
    </row>
    <row r="292" spans="4:5" x14ac:dyDescent="0.2">
      <c r="D292" s="292"/>
      <c r="E292" s="292"/>
    </row>
    <row r="293" spans="4:5" x14ac:dyDescent="0.2">
      <c r="D293" s="292"/>
      <c r="E293" s="292"/>
    </row>
    <row r="294" spans="4:5" x14ac:dyDescent="0.2">
      <c r="D294" s="292"/>
      <c r="E294" s="292"/>
    </row>
    <row r="295" spans="4:5" x14ac:dyDescent="0.2">
      <c r="D295" s="292"/>
      <c r="E295" s="292"/>
    </row>
    <row r="296" spans="4:5" x14ac:dyDescent="0.2">
      <c r="D296" s="292"/>
      <c r="E296" s="292"/>
    </row>
    <row r="297" spans="4:5" x14ac:dyDescent="0.2">
      <c r="D297" s="292"/>
      <c r="E297" s="292"/>
    </row>
    <row r="298" spans="4:5" x14ac:dyDescent="0.2">
      <c r="D298" s="292"/>
      <c r="E298" s="292"/>
    </row>
    <row r="299" spans="4:5" x14ac:dyDescent="0.2">
      <c r="D299" s="292"/>
      <c r="E299" s="292"/>
    </row>
    <row r="300" spans="4:5" x14ac:dyDescent="0.2">
      <c r="D300" s="292"/>
      <c r="E300" s="292"/>
    </row>
    <row r="301" spans="4:5" x14ac:dyDescent="0.2">
      <c r="D301" s="292"/>
      <c r="E301" s="292"/>
    </row>
    <row r="302" spans="4:5" x14ac:dyDescent="0.2">
      <c r="D302" s="292"/>
      <c r="E302" s="292"/>
    </row>
    <row r="303" spans="4:5" x14ac:dyDescent="0.2">
      <c r="D303" s="292"/>
      <c r="E303" s="292"/>
    </row>
    <row r="304" spans="4:5" x14ac:dyDescent="0.2">
      <c r="D304" s="292"/>
      <c r="E304" s="292"/>
    </row>
    <row r="305" spans="4:5" x14ac:dyDescent="0.2">
      <c r="D305" s="292"/>
      <c r="E305" s="292"/>
    </row>
    <row r="306" spans="4:5" x14ac:dyDescent="0.2">
      <c r="D306" s="292"/>
      <c r="E306" s="292"/>
    </row>
    <row r="307" spans="4:5" x14ac:dyDescent="0.2">
      <c r="D307" s="292"/>
      <c r="E307" s="292"/>
    </row>
    <row r="308" spans="4:5" x14ac:dyDescent="0.2">
      <c r="D308" s="292"/>
      <c r="E308" s="292"/>
    </row>
    <row r="309" spans="4:5" x14ac:dyDescent="0.2">
      <c r="D309" s="292"/>
      <c r="E309" s="292"/>
    </row>
    <row r="310" spans="4:5" x14ac:dyDescent="0.2">
      <c r="D310" s="292"/>
      <c r="E310" s="292"/>
    </row>
    <row r="311" spans="4:5" x14ac:dyDescent="0.2">
      <c r="D311" s="292"/>
      <c r="E311" s="292"/>
    </row>
    <row r="312" spans="4:5" x14ac:dyDescent="0.2">
      <c r="D312" s="292"/>
      <c r="E312" s="292"/>
    </row>
    <row r="313" spans="4:5" x14ac:dyDescent="0.2">
      <c r="D313" s="292"/>
      <c r="E313" s="292"/>
    </row>
    <row r="314" spans="4:5" x14ac:dyDescent="0.2">
      <c r="D314" s="292"/>
      <c r="E314" s="292"/>
    </row>
    <row r="315" spans="4:5" x14ac:dyDescent="0.2">
      <c r="D315" s="292"/>
      <c r="E315" s="292"/>
    </row>
    <row r="316" spans="4:5" x14ac:dyDescent="0.2">
      <c r="D316" s="292"/>
      <c r="E316" s="292"/>
    </row>
    <row r="317" spans="4:5" x14ac:dyDescent="0.2">
      <c r="D317" s="292"/>
      <c r="E317" s="292"/>
    </row>
    <row r="318" spans="4:5" x14ac:dyDescent="0.2">
      <c r="D318" s="292"/>
      <c r="E318" s="292"/>
    </row>
    <row r="319" spans="4:5" x14ac:dyDescent="0.2">
      <c r="D319" s="292"/>
      <c r="E319" s="292"/>
    </row>
    <row r="320" spans="4:5" x14ac:dyDescent="0.2">
      <c r="D320" s="292"/>
      <c r="E320" s="292"/>
    </row>
    <row r="321" spans="4:5" x14ac:dyDescent="0.2">
      <c r="D321" s="292"/>
      <c r="E321" s="292"/>
    </row>
    <row r="322" spans="4:5" x14ac:dyDescent="0.2">
      <c r="D322" s="292"/>
      <c r="E322" s="292"/>
    </row>
    <row r="323" spans="4:5" x14ac:dyDescent="0.2">
      <c r="D323" s="292"/>
      <c r="E323" s="292"/>
    </row>
    <row r="324" spans="4:5" x14ac:dyDescent="0.2">
      <c r="D324" s="292"/>
      <c r="E324" s="292"/>
    </row>
    <row r="325" spans="4:5" x14ac:dyDescent="0.2">
      <c r="D325" s="292"/>
      <c r="E325" s="292"/>
    </row>
    <row r="326" spans="4:5" x14ac:dyDescent="0.2">
      <c r="D326" s="292"/>
      <c r="E326" s="292"/>
    </row>
    <row r="327" spans="4:5" x14ac:dyDescent="0.2">
      <c r="D327" s="292"/>
      <c r="E327" s="292"/>
    </row>
    <row r="328" spans="4:5" x14ac:dyDescent="0.2">
      <c r="D328" s="292"/>
      <c r="E328" s="292"/>
    </row>
    <row r="329" spans="4:5" x14ac:dyDescent="0.2">
      <c r="D329" s="292"/>
      <c r="E329" s="292"/>
    </row>
    <row r="330" spans="4:5" x14ac:dyDescent="0.2">
      <c r="D330" s="292"/>
      <c r="E330" s="292"/>
    </row>
    <row r="331" spans="4:5" x14ac:dyDescent="0.2">
      <c r="D331" s="292"/>
      <c r="E331" s="292"/>
    </row>
    <row r="332" spans="4:5" x14ac:dyDescent="0.2">
      <c r="D332" s="292"/>
      <c r="E332" s="292"/>
    </row>
    <row r="333" spans="4:5" x14ac:dyDescent="0.2">
      <c r="D333" s="292"/>
      <c r="E333" s="292"/>
    </row>
    <row r="334" spans="4:5" x14ac:dyDescent="0.2">
      <c r="D334" s="292"/>
      <c r="E334" s="292"/>
    </row>
    <row r="335" spans="4:5" x14ac:dyDescent="0.2">
      <c r="D335" s="292"/>
      <c r="E335" s="292"/>
    </row>
    <row r="336" spans="4:5" x14ac:dyDescent="0.2">
      <c r="D336" s="292"/>
      <c r="E336" s="292"/>
    </row>
    <row r="337" spans="4:5" x14ac:dyDescent="0.2">
      <c r="D337" s="292"/>
      <c r="E337" s="292"/>
    </row>
    <row r="338" spans="4:5" x14ac:dyDescent="0.2">
      <c r="D338" s="292"/>
      <c r="E338" s="292"/>
    </row>
    <row r="339" spans="4:5" x14ac:dyDescent="0.2">
      <c r="D339" s="292"/>
      <c r="E339" s="292"/>
    </row>
    <row r="340" spans="4:5" x14ac:dyDescent="0.2">
      <c r="D340" s="292"/>
      <c r="E340" s="292"/>
    </row>
    <row r="341" spans="4:5" x14ac:dyDescent="0.2">
      <c r="D341" s="292"/>
      <c r="E341" s="292"/>
    </row>
    <row r="342" spans="4:5" x14ac:dyDescent="0.2">
      <c r="D342" s="292"/>
      <c r="E342" s="292"/>
    </row>
    <row r="343" spans="4:5" x14ac:dyDescent="0.2">
      <c r="D343" s="292"/>
      <c r="E343" s="292"/>
    </row>
    <row r="344" spans="4:5" x14ac:dyDescent="0.2">
      <c r="D344" s="292"/>
      <c r="E344" s="292"/>
    </row>
    <row r="345" spans="4:5" x14ac:dyDescent="0.2">
      <c r="D345" s="292"/>
      <c r="E345" s="292"/>
    </row>
    <row r="346" spans="4:5" x14ac:dyDescent="0.2">
      <c r="D346" s="292"/>
      <c r="E346" s="292"/>
    </row>
    <row r="347" spans="4:5" x14ac:dyDescent="0.2">
      <c r="D347" s="292"/>
      <c r="E347" s="292"/>
    </row>
    <row r="348" spans="4:5" x14ac:dyDescent="0.2">
      <c r="D348" s="292"/>
      <c r="E348" s="292"/>
    </row>
    <row r="349" spans="4:5" x14ac:dyDescent="0.2">
      <c r="D349" s="292"/>
      <c r="E349" s="292"/>
    </row>
    <row r="350" spans="4:5" x14ac:dyDescent="0.2">
      <c r="D350" s="292"/>
      <c r="E350" s="292"/>
    </row>
    <row r="351" spans="4:5" x14ac:dyDescent="0.2">
      <c r="D351" s="292"/>
      <c r="E351" s="292"/>
    </row>
    <row r="352" spans="4:5" x14ac:dyDescent="0.2">
      <c r="D352" s="292"/>
      <c r="E352" s="292"/>
    </row>
    <row r="353" spans="4:5" x14ac:dyDescent="0.2">
      <c r="D353" s="292"/>
      <c r="E353" s="292"/>
    </row>
    <row r="354" spans="4:5" x14ac:dyDescent="0.2">
      <c r="D354" s="292"/>
      <c r="E354" s="292"/>
    </row>
    <row r="355" spans="4:5" x14ac:dyDescent="0.2">
      <c r="D355" s="292"/>
      <c r="E355" s="292"/>
    </row>
    <row r="356" spans="4:5" x14ac:dyDescent="0.2">
      <c r="D356" s="292"/>
      <c r="E356" s="292"/>
    </row>
    <row r="357" spans="4:5" x14ac:dyDescent="0.2">
      <c r="D357" s="292"/>
      <c r="E357" s="292"/>
    </row>
    <row r="358" spans="4:5" x14ac:dyDescent="0.2">
      <c r="D358" s="292"/>
      <c r="E358" s="292"/>
    </row>
    <row r="359" spans="4:5" x14ac:dyDescent="0.2">
      <c r="D359" s="292"/>
      <c r="E359" s="292"/>
    </row>
    <row r="360" spans="4:5" x14ac:dyDescent="0.2">
      <c r="D360" s="292"/>
      <c r="E360" s="292"/>
    </row>
    <row r="361" spans="4:5" x14ac:dyDescent="0.2">
      <c r="D361" s="292"/>
      <c r="E361" s="292"/>
    </row>
    <row r="362" spans="4:5" x14ac:dyDescent="0.2">
      <c r="D362" s="292"/>
      <c r="E362" s="292"/>
    </row>
    <row r="363" spans="4:5" x14ac:dyDescent="0.2">
      <c r="D363" s="292"/>
      <c r="E363" s="292"/>
    </row>
    <row r="364" spans="4:5" x14ac:dyDescent="0.2">
      <c r="D364" s="292"/>
      <c r="E364" s="292"/>
    </row>
    <row r="365" spans="4:5" x14ac:dyDescent="0.2">
      <c r="D365" s="292"/>
      <c r="E365" s="292"/>
    </row>
    <row r="366" spans="4:5" x14ac:dyDescent="0.2">
      <c r="D366" s="292"/>
      <c r="E366" s="292"/>
    </row>
    <row r="367" spans="4:5" x14ac:dyDescent="0.2">
      <c r="D367" s="292"/>
      <c r="E367" s="292"/>
    </row>
    <row r="368" spans="4:5" x14ac:dyDescent="0.2">
      <c r="D368" s="292"/>
      <c r="E368" s="292"/>
    </row>
    <row r="369" spans="4:5" x14ac:dyDescent="0.2">
      <c r="D369" s="292"/>
      <c r="E369" s="292"/>
    </row>
    <row r="370" spans="4:5" x14ac:dyDescent="0.2">
      <c r="D370" s="292"/>
      <c r="E370" s="292"/>
    </row>
    <row r="371" spans="4:5" x14ac:dyDescent="0.2">
      <c r="D371" s="292"/>
      <c r="E371" s="292"/>
    </row>
    <row r="372" spans="4:5" x14ac:dyDescent="0.2">
      <c r="D372" s="292"/>
      <c r="E372" s="292"/>
    </row>
    <row r="373" spans="4:5" x14ac:dyDescent="0.2">
      <c r="D373" s="292"/>
      <c r="E373" s="292"/>
    </row>
    <row r="374" spans="4:5" x14ac:dyDescent="0.2">
      <c r="D374" s="292"/>
      <c r="E374" s="292"/>
    </row>
    <row r="375" spans="4:5" x14ac:dyDescent="0.2">
      <c r="D375" s="292"/>
      <c r="E375" s="292"/>
    </row>
    <row r="376" spans="4:5" x14ac:dyDescent="0.2">
      <c r="D376" s="292"/>
      <c r="E376" s="292"/>
    </row>
    <row r="377" spans="4:5" x14ac:dyDescent="0.2">
      <c r="D377" s="292"/>
      <c r="E377" s="292"/>
    </row>
    <row r="378" spans="4:5" x14ac:dyDescent="0.2">
      <c r="D378" s="292"/>
      <c r="E378" s="292"/>
    </row>
    <row r="379" spans="4:5" x14ac:dyDescent="0.2">
      <c r="D379" s="292"/>
      <c r="E379" s="292"/>
    </row>
    <row r="380" spans="4:5" x14ac:dyDescent="0.2">
      <c r="D380" s="292"/>
      <c r="E380" s="292"/>
    </row>
    <row r="381" spans="4:5" x14ac:dyDescent="0.2">
      <c r="D381" s="292"/>
      <c r="E381" s="292"/>
    </row>
    <row r="382" spans="4:5" x14ac:dyDescent="0.2">
      <c r="D382" s="292"/>
      <c r="E382" s="292"/>
    </row>
    <row r="383" spans="4:5" x14ac:dyDescent="0.2">
      <c r="D383" s="292"/>
      <c r="E383" s="292"/>
    </row>
    <row r="384" spans="4:5" x14ac:dyDescent="0.2">
      <c r="D384" s="292"/>
      <c r="E384" s="292"/>
    </row>
    <row r="385" spans="4:5" x14ac:dyDescent="0.2">
      <c r="D385" s="292"/>
      <c r="E385" s="292"/>
    </row>
    <row r="386" spans="4:5" x14ac:dyDescent="0.2">
      <c r="D386" s="292"/>
      <c r="E386" s="292"/>
    </row>
    <row r="387" spans="4:5" x14ac:dyDescent="0.2">
      <c r="D387" s="292"/>
      <c r="E387" s="292"/>
    </row>
    <row r="388" spans="4:5" x14ac:dyDescent="0.2">
      <c r="D388" s="292"/>
      <c r="E388" s="292"/>
    </row>
    <row r="389" spans="4:5" x14ac:dyDescent="0.2">
      <c r="D389" s="292"/>
      <c r="E389" s="292"/>
    </row>
    <row r="390" spans="4:5" x14ac:dyDescent="0.2">
      <c r="D390" s="292"/>
      <c r="E390" s="292"/>
    </row>
    <row r="391" spans="4:5" x14ac:dyDescent="0.2">
      <c r="D391" s="292"/>
      <c r="E391" s="292"/>
    </row>
    <row r="392" spans="4:5" x14ac:dyDescent="0.2">
      <c r="D392" s="292"/>
      <c r="E392" s="292"/>
    </row>
    <row r="393" spans="4:5" x14ac:dyDescent="0.2">
      <c r="D393" s="292"/>
      <c r="E393" s="292"/>
    </row>
    <row r="394" spans="4:5" x14ac:dyDescent="0.2">
      <c r="D394" s="292"/>
      <c r="E394" s="292"/>
    </row>
    <row r="395" spans="4:5" x14ac:dyDescent="0.2">
      <c r="D395" s="292"/>
      <c r="E395" s="292"/>
    </row>
    <row r="396" spans="4:5" x14ac:dyDescent="0.2">
      <c r="D396" s="292"/>
      <c r="E396" s="292"/>
    </row>
    <row r="397" spans="4:5" x14ac:dyDescent="0.2">
      <c r="D397" s="292"/>
      <c r="E397" s="292"/>
    </row>
    <row r="398" spans="4:5" x14ac:dyDescent="0.2">
      <c r="D398" s="292"/>
      <c r="E398" s="292"/>
    </row>
    <row r="399" spans="4:5" x14ac:dyDescent="0.2">
      <c r="D399" s="292"/>
      <c r="E399" s="292"/>
    </row>
    <row r="400" spans="4:5" x14ac:dyDescent="0.2">
      <c r="D400" s="292"/>
      <c r="E400" s="292"/>
    </row>
    <row r="401" spans="4:5" x14ac:dyDescent="0.2">
      <c r="D401" s="292"/>
      <c r="E401" s="292"/>
    </row>
    <row r="402" spans="4:5" x14ac:dyDescent="0.2">
      <c r="D402" s="292"/>
      <c r="E402" s="292"/>
    </row>
    <row r="403" spans="4:5" x14ac:dyDescent="0.2">
      <c r="D403" s="292"/>
      <c r="E403" s="292"/>
    </row>
    <row r="404" spans="4:5" x14ac:dyDescent="0.2">
      <c r="D404" s="292"/>
      <c r="E404" s="292"/>
    </row>
  </sheetData>
  <mergeCells count="2">
    <mergeCell ref="N22:S22"/>
    <mergeCell ref="B60:L64"/>
  </mergeCells>
  <conditionalFormatting sqref="B8 B10:B52">
    <cfRule type="cellIs" dxfId="12" priority="3" stopIfTrue="1" operator="equal">
      <formula>"Adjustment to Income/Expense/Rate Base:"</formula>
    </cfRule>
  </conditionalFormatting>
  <conditionalFormatting sqref="L1">
    <cfRule type="cellIs" dxfId="11" priority="2" stopIfTrue="1" operator="equal">
      <formula>"x.x"</formula>
    </cfRule>
  </conditionalFormatting>
  <conditionalFormatting sqref="B55:B57">
    <cfRule type="cellIs" dxfId="10" priority="1" stopIfTrue="1" operator="equal">
      <formula>"Adjustment to Income/Expense/Rate Base:"</formula>
    </cfRule>
  </conditionalFormatting>
  <dataValidations count="5">
    <dataValidation type="list" errorStyle="warning" allowBlank="1" showInputMessage="1" showErrorMessage="1" errorTitle="Factor" error="This factor is not included in the drop-down list. Is this the factor you want to use?" sqref="H51:I53 JE52:JE55 ACW52:ACW55 AMS52:AMS55 AWO52:AWO55 BGK52:BGK55 BQG52:BQG55 CAC52:CAC55 CJY52:CJY55 CTU52:CTU55 DDQ52:DDQ55 DNM52:DNM55 DXI52:DXI55 EHE52:EHE55 ERA52:ERA55 FAW52:FAW55 FKS52:FKS55 FUO52:FUO55 GEK52:GEK55 GOG52:GOG55 GYC52:GYC55 HHY52:HHY55 HRU52:HRU55 IBQ52:IBQ55 ILM52:ILM55 IVI52:IVI55 JFE52:JFE55 JPA52:JPA55 JYW52:JYW55 KIS52:KIS55 KSO52:KSO55 LCK52:LCK55 LMG52:LMG55 LWC52:LWC55 MFY52:MFY55 MPU52:MPU55 MZQ52:MZQ55 NJM52:NJM55 NTI52:NTI55 ODE52:ODE55 ONA52:ONA55 OWW52:OWW55 PGS52:PGS55 PQO52:PQO55 QAK52:QAK55 QKG52:QKG55 QUC52:QUC55 RDY52:RDY55 RNU52:RNU55 RXQ52:RXQ55 SHM52:SHM55 SRI52:SRI55 TBE52:TBE55 TLA52:TLA55 TUW52:TUW55 UES52:UES55 UOO52:UOO55 UYK52:UYK55 VIG52:VIG55 VSC52:VSC55 WBY52:WBY55 WLU52:WLU55 WVQ52:WVQ55 JE65582:JE65586 TA65582:TA65586 ACW65582:ACW65586 AMS65582:AMS65586 AWO65582:AWO65586 BGK65582:BGK65586 BQG65582:BQG65586 CAC65582:CAC65586 CJY65582:CJY65586 CTU65582:CTU65586 DDQ65582:DDQ65586 DNM65582:DNM65586 DXI65582:DXI65586 EHE65582:EHE65586 ERA65582:ERA65586 FAW65582:FAW65586 FKS65582:FKS65586 FUO65582:FUO65586 GEK65582:GEK65586 GOG65582:GOG65586 GYC65582:GYC65586 HHY65582:HHY65586 HRU65582:HRU65586 IBQ65582:IBQ65586 ILM65582:ILM65586 IVI65582:IVI65586 JFE65582:JFE65586 JPA65582:JPA65586 JYW65582:JYW65586 KIS65582:KIS65586 KSO65582:KSO65586 LCK65582:LCK65586 LMG65582:LMG65586 LWC65582:LWC65586 MFY65582:MFY65586 MPU65582:MPU65586 MZQ65582:MZQ65586 NJM65582:NJM65586 NTI65582:NTI65586 ODE65582:ODE65586 ONA65582:ONA65586 OWW65582:OWW65586 PGS65582:PGS65586 PQO65582:PQO65586 QAK65582:QAK65586 QKG65582:QKG65586 QUC65582:QUC65586 RDY65582:RDY65586 RNU65582:RNU65586 RXQ65582:RXQ65586 SHM65582:SHM65586 SRI65582:SRI65586 TBE65582:TBE65586 TLA65582:TLA65586 TUW65582:TUW65586 UES65582:UES65586 UOO65582:UOO65586 UYK65582:UYK65586 VIG65582:VIG65586 VSC65582:VSC65586 WBY65582:WBY65586 WLU65582:WLU65586 WVQ65582:WVQ65586 H65582:I65586 JE131118:JE131122 TA131118:TA131122 ACW131118:ACW131122 AMS131118:AMS131122 AWO131118:AWO131122 BGK131118:BGK131122 BQG131118:BQG131122 CAC131118:CAC131122 CJY131118:CJY131122 CTU131118:CTU131122 DDQ131118:DDQ131122 DNM131118:DNM131122 DXI131118:DXI131122 EHE131118:EHE131122 ERA131118:ERA131122 FAW131118:FAW131122 FKS131118:FKS131122 FUO131118:FUO131122 GEK131118:GEK131122 GOG131118:GOG131122 GYC131118:GYC131122 HHY131118:HHY131122 HRU131118:HRU131122 IBQ131118:IBQ131122 ILM131118:ILM131122 IVI131118:IVI131122 JFE131118:JFE131122 JPA131118:JPA131122 JYW131118:JYW131122 KIS131118:KIS131122 KSO131118:KSO131122 LCK131118:LCK131122 LMG131118:LMG131122 LWC131118:LWC131122 MFY131118:MFY131122 MPU131118:MPU131122 MZQ131118:MZQ131122 NJM131118:NJM131122 NTI131118:NTI131122 ODE131118:ODE131122 ONA131118:ONA131122 OWW131118:OWW131122 PGS131118:PGS131122 PQO131118:PQO131122 QAK131118:QAK131122 QKG131118:QKG131122 QUC131118:QUC131122 RDY131118:RDY131122 RNU131118:RNU131122 RXQ131118:RXQ131122 SHM131118:SHM131122 SRI131118:SRI131122 TBE131118:TBE131122 TLA131118:TLA131122 TUW131118:TUW131122 UES131118:UES131122 UOO131118:UOO131122 UYK131118:UYK131122 VIG131118:VIG131122 VSC131118:VSC131122 WBY131118:WBY131122 WLU131118:WLU131122 WVQ131118:WVQ131122 H131118:I131122 JE196654:JE196658 TA196654:TA196658 ACW196654:ACW196658 AMS196654:AMS196658 AWO196654:AWO196658 BGK196654:BGK196658 BQG196654:BQG196658 CAC196654:CAC196658 CJY196654:CJY196658 CTU196654:CTU196658 DDQ196654:DDQ196658 DNM196654:DNM196658 DXI196654:DXI196658 EHE196654:EHE196658 ERA196654:ERA196658 FAW196654:FAW196658 FKS196654:FKS196658 FUO196654:FUO196658 GEK196654:GEK196658 GOG196654:GOG196658 GYC196654:GYC196658 HHY196654:HHY196658 HRU196654:HRU196658 IBQ196654:IBQ196658 ILM196654:ILM196658 IVI196654:IVI196658 JFE196654:JFE196658 JPA196654:JPA196658 JYW196654:JYW196658 KIS196654:KIS196658 KSO196654:KSO196658 LCK196654:LCK196658 LMG196654:LMG196658 LWC196654:LWC196658 MFY196654:MFY196658 MPU196654:MPU196658 MZQ196654:MZQ196658 NJM196654:NJM196658 NTI196654:NTI196658 ODE196654:ODE196658 ONA196654:ONA196658 OWW196654:OWW196658 PGS196654:PGS196658 PQO196654:PQO196658 QAK196654:QAK196658 QKG196654:QKG196658 QUC196654:QUC196658 RDY196654:RDY196658 RNU196654:RNU196658 RXQ196654:RXQ196658 SHM196654:SHM196658 SRI196654:SRI196658 TBE196654:TBE196658 TLA196654:TLA196658 TUW196654:TUW196658 UES196654:UES196658 UOO196654:UOO196658 UYK196654:UYK196658 VIG196654:VIG196658 VSC196654:VSC196658 WBY196654:WBY196658 WLU196654:WLU196658 WVQ196654:WVQ196658 H196654:I196658 JE262190:JE262194 TA262190:TA262194 ACW262190:ACW262194 AMS262190:AMS262194 AWO262190:AWO262194 BGK262190:BGK262194 BQG262190:BQG262194 CAC262190:CAC262194 CJY262190:CJY262194 CTU262190:CTU262194 DDQ262190:DDQ262194 DNM262190:DNM262194 DXI262190:DXI262194 EHE262190:EHE262194 ERA262190:ERA262194 FAW262190:FAW262194 FKS262190:FKS262194 FUO262190:FUO262194 GEK262190:GEK262194 GOG262190:GOG262194 GYC262190:GYC262194 HHY262190:HHY262194 HRU262190:HRU262194 IBQ262190:IBQ262194 ILM262190:ILM262194 IVI262190:IVI262194 JFE262190:JFE262194 JPA262190:JPA262194 JYW262190:JYW262194 KIS262190:KIS262194 KSO262190:KSO262194 LCK262190:LCK262194 LMG262190:LMG262194 LWC262190:LWC262194 MFY262190:MFY262194 MPU262190:MPU262194 MZQ262190:MZQ262194 NJM262190:NJM262194 NTI262190:NTI262194 ODE262190:ODE262194 ONA262190:ONA262194 OWW262190:OWW262194 PGS262190:PGS262194 PQO262190:PQO262194 QAK262190:QAK262194 QKG262190:QKG262194 QUC262190:QUC262194 RDY262190:RDY262194 RNU262190:RNU262194 RXQ262190:RXQ262194 SHM262190:SHM262194 SRI262190:SRI262194 TBE262190:TBE262194 TLA262190:TLA262194 TUW262190:TUW262194 UES262190:UES262194 UOO262190:UOO262194 UYK262190:UYK262194 VIG262190:VIG262194 VSC262190:VSC262194 WBY262190:WBY262194 WLU262190:WLU262194 WVQ262190:WVQ262194 H262190:I262194 JE327726:JE327730 TA327726:TA327730 ACW327726:ACW327730 AMS327726:AMS327730 AWO327726:AWO327730 BGK327726:BGK327730 BQG327726:BQG327730 CAC327726:CAC327730 CJY327726:CJY327730 CTU327726:CTU327730 DDQ327726:DDQ327730 DNM327726:DNM327730 DXI327726:DXI327730 EHE327726:EHE327730 ERA327726:ERA327730 FAW327726:FAW327730 FKS327726:FKS327730 FUO327726:FUO327730 GEK327726:GEK327730 GOG327726:GOG327730 GYC327726:GYC327730 HHY327726:HHY327730 HRU327726:HRU327730 IBQ327726:IBQ327730 ILM327726:ILM327730 IVI327726:IVI327730 JFE327726:JFE327730 JPA327726:JPA327730 JYW327726:JYW327730 KIS327726:KIS327730 KSO327726:KSO327730 LCK327726:LCK327730 LMG327726:LMG327730 LWC327726:LWC327730 MFY327726:MFY327730 MPU327726:MPU327730 MZQ327726:MZQ327730 NJM327726:NJM327730 NTI327726:NTI327730 ODE327726:ODE327730 ONA327726:ONA327730 OWW327726:OWW327730 PGS327726:PGS327730 PQO327726:PQO327730 QAK327726:QAK327730 QKG327726:QKG327730 QUC327726:QUC327730 RDY327726:RDY327730 RNU327726:RNU327730 RXQ327726:RXQ327730 SHM327726:SHM327730 SRI327726:SRI327730 TBE327726:TBE327730 TLA327726:TLA327730 TUW327726:TUW327730 UES327726:UES327730 UOO327726:UOO327730 UYK327726:UYK327730 VIG327726:VIG327730 VSC327726:VSC327730 WBY327726:WBY327730 WLU327726:WLU327730 WVQ327726:WVQ327730 H327726:I327730 JE393262:JE393266 TA393262:TA393266 ACW393262:ACW393266 AMS393262:AMS393266 AWO393262:AWO393266 BGK393262:BGK393266 BQG393262:BQG393266 CAC393262:CAC393266 CJY393262:CJY393266 CTU393262:CTU393266 DDQ393262:DDQ393266 DNM393262:DNM393266 DXI393262:DXI393266 EHE393262:EHE393266 ERA393262:ERA393266 FAW393262:FAW393266 FKS393262:FKS393266 FUO393262:FUO393266 GEK393262:GEK393266 GOG393262:GOG393266 GYC393262:GYC393266 HHY393262:HHY393266 HRU393262:HRU393266 IBQ393262:IBQ393266 ILM393262:ILM393266 IVI393262:IVI393266 JFE393262:JFE393266 JPA393262:JPA393266 JYW393262:JYW393266 KIS393262:KIS393266 KSO393262:KSO393266 LCK393262:LCK393266 LMG393262:LMG393266 LWC393262:LWC393266 MFY393262:MFY393266 MPU393262:MPU393266 MZQ393262:MZQ393266 NJM393262:NJM393266 NTI393262:NTI393266 ODE393262:ODE393266 ONA393262:ONA393266 OWW393262:OWW393266 PGS393262:PGS393266 PQO393262:PQO393266 QAK393262:QAK393266 QKG393262:QKG393266 QUC393262:QUC393266 RDY393262:RDY393266 RNU393262:RNU393266 RXQ393262:RXQ393266 SHM393262:SHM393266 SRI393262:SRI393266 TBE393262:TBE393266 TLA393262:TLA393266 TUW393262:TUW393266 UES393262:UES393266 UOO393262:UOO393266 UYK393262:UYK393266 VIG393262:VIG393266 VSC393262:VSC393266 WBY393262:WBY393266 WLU393262:WLU393266 WVQ393262:WVQ393266 H393262:I393266 JE458798:JE458802 TA458798:TA458802 ACW458798:ACW458802 AMS458798:AMS458802 AWO458798:AWO458802 BGK458798:BGK458802 BQG458798:BQG458802 CAC458798:CAC458802 CJY458798:CJY458802 CTU458798:CTU458802 DDQ458798:DDQ458802 DNM458798:DNM458802 DXI458798:DXI458802 EHE458798:EHE458802 ERA458798:ERA458802 FAW458798:FAW458802 FKS458798:FKS458802 FUO458798:FUO458802 GEK458798:GEK458802 GOG458798:GOG458802 GYC458798:GYC458802 HHY458798:HHY458802 HRU458798:HRU458802 IBQ458798:IBQ458802 ILM458798:ILM458802 IVI458798:IVI458802 JFE458798:JFE458802 JPA458798:JPA458802 JYW458798:JYW458802 KIS458798:KIS458802 KSO458798:KSO458802 LCK458798:LCK458802 LMG458798:LMG458802 LWC458798:LWC458802 MFY458798:MFY458802 MPU458798:MPU458802 MZQ458798:MZQ458802 NJM458798:NJM458802 NTI458798:NTI458802 ODE458798:ODE458802 ONA458798:ONA458802 OWW458798:OWW458802 PGS458798:PGS458802 PQO458798:PQO458802 QAK458798:QAK458802 QKG458798:QKG458802 QUC458798:QUC458802 RDY458798:RDY458802 RNU458798:RNU458802 RXQ458798:RXQ458802 SHM458798:SHM458802 SRI458798:SRI458802 TBE458798:TBE458802 TLA458798:TLA458802 TUW458798:TUW458802 UES458798:UES458802 UOO458798:UOO458802 UYK458798:UYK458802 VIG458798:VIG458802 VSC458798:VSC458802 WBY458798:WBY458802 WLU458798:WLU458802 WVQ458798:WVQ458802 H458798:I458802 JE524334:JE524338 TA524334:TA524338 ACW524334:ACW524338 AMS524334:AMS524338 AWO524334:AWO524338 BGK524334:BGK524338 BQG524334:BQG524338 CAC524334:CAC524338 CJY524334:CJY524338 CTU524334:CTU524338 DDQ524334:DDQ524338 DNM524334:DNM524338 DXI524334:DXI524338 EHE524334:EHE524338 ERA524334:ERA524338 FAW524334:FAW524338 FKS524334:FKS524338 FUO524334:FUO524338 GEK524334:GEK524338 GOG524334:GOG524338 GYC524334:GYC524338 HHY524334:HHY524338 HRU524334:HRU524338 IBQ524334:IBQ524338 ILM524334:ILM524338 IVI524334:IVI524338 JFE524334:JFE524338 JPA524334:JPA524338 JYW524334:JYW524338 KIS524334:KIS524338 KSO524334:KSO524338 LCK524334:LCK524338 LMG524334:LMG524338 LWC524334:LWC524338 MFY524334:MFY524338 MPU524334:MPU524338 MZQ524334:MZQ524338 NJM524334:NJM524338 NTI524334:NTI524338 ODE524334:ODE524338 ONA524334:ONA524338 OWW524334:OWW524338 PGS524334:PGS524338 PQO524334:PQO524338 QAK524334:QAK524338 QKG524334:QKG524338 QUC524334:QUC524338 RDY524334:RDY524338 RNU524334:RNU524338 RXQ524334:RXQ524338 SHM524334:SHM524338 SRI524334:SRI524338 TBE524334:TBE524338 TLA524334:TLA524338 TUW524334:TUW524338 UES524334:UES524338 UOO524334:UOO524338 UYK524334:UYK524338 VIG524334:VIG524338 VSC524334:VSC524338 WBY524334:WBY524338 WLU524334:WLU524338 WVQ524334:WVQ524338 H524334:I524338 JE589870:JE589874 TA589870:TA589874 ACW589870:ACW589874 AMS589870:AMS589874 AWO589870:AWO589874 BGK589870:BGK589874 BQG589870:BQG589874 CAC589870:CAC589874 CJY589870:CJY589874 CTU589870:CTU589874 DDQ589870:DDQ589874 DNM589870:DNM589874 DXI589870:DXI589874 EHE589870:EHE589874 ERA589870:ERA589874 FAW589870:FAW589874 FKS589870:FKS589874 FUO589870:FUO589874 GEK589870:GEK589874 GOG589870:GOG589874 GYC589870:GYC589874 HHY589870:HHY589874 HRU589870:HRU589874 IBQ589870:IBQ589874 ILM589870:ILM589874 IVI589870:IVI589874 JFE589870:JFE589874 JPA589870:JPA589874 JYW589870:JYW589874 KIS589870:KIS589874 KSO589870:KSO589874 LCK589870:LCK589874 LMG589870:LMG589874 LWC589870:LWC589874 MFY589870:MFY589874 MPU589870:MPU589874 MZQ589870:MZQ589874 NJM589870:NJM589874 NTI589870:NTI589874 ODE589870:ODE589874 ONA589870:ONA589874 OWW589870:OWW589874 PGS589870:PGS589874 PQO589870:PQO589874 QAK589870:QAK589874 QKG589870:QKG589874 QUC589870:QUC589874 RDY589870:RDY589874 RNU589870:RNU589874 RXQ589870:RXQ589874 SHM589870:SHM589874 SRI589870:SRI589874 TBE589870:TBE589874 TLA589870:TLA589874 TUW589870:TUW589874 UES589870:UES589874 UOO589870:UOO589874 UYK589870:UYK589874 VIG589870:VIG589874 VSC589870:VSC589874 WBY589870:WBY589874 WLU589870:WLU589874 WVQ589870:WVQ589874 H589870:I589874 JE655406:JE655410 TA655406:TA655410 ACW655406:ACW655410 AMS655406:AMS655410 AWO655406:AWO655410 BGK655406:BGK655410 BQG655406:BQG655410 CAC655406:CAC655410 CJY655406:CJY655410 CTU655406:CTU655410 DDQ655406:DDQ655410 DNM655406:DNM655410 DXI655406:DXI655410 EHE655406:EHE655410 ERA655406:ERA655410 FAW655406:FAW655410 FKS655406:FKS655410 FUO655406:FUO655410 GEK655406:GEK655410 GOG655406:GOG655410 GYC655406:GYC655410 HHY655406:HHY655410 HRU655406:HRU655410 IBQ655406:IBQ655410 ILM655406:ILM655410 IVI655406:IVI655410 JFE655406:JFE655410 JPA655406:JPA655410 JYW655406:JYW655410 KIS655406:KIS655410 KSO655406:KSO655410 LCK655406:LCK655410 LMG655406:LMG655410 LWC655406:LWC655410 MFY655406:MFY655410 MPU655406:MPU655410 MZQ655406:MZQ655410 NJM655406:NJM655410 NTI655406:NTI655410 ODE655406:ODE655410 ONA655406:ONA655410 OWW655406:OWW655410 PGS655406:PGS655410 PQO655406:PQO655410 QAK655406:QAK655410 QKG655406:QKG655410 QUC655406:QUC655410 RDY655406:RDY655410 RNU655406:RNU655410 RXQ655406:RXQ655410 SHM655406:SHM655410 SRI655406:SRI655410 TBE655406:TBE655410 TLA655406:TLA655410 TUW655406:TUW655410 UES655406:UES655410 UOO655406:UOO655410 UYK655406:UYK655410 VIG655406:VIG655410 VSC655406:VSC655410 WBY655406:WBY655410 WLU655406:WLU655410 WVQ655406:WVQ655410 H655406:I655410 JE720942:JE720946 TA720942:TA720946 ACW720942:ACW720946 AMS720942:AMS720946 AWO720942:AWO720946 BGK720942:BGK720946 BQG720942:BQG720946 CAC720942:CAC720946 CJY720942:CJY720946 CTU720942:CTU720946 DDQ720942:DDQ720946 DNM720942:DNM720946 DXI720942:DXI720946 EHE720942:EHE720946 ERA720942:ERA720946 FAW720942:FAW720946 FKS720942:FKS720946 FUO720942:FUO720946 GEK720942:GEK720946 GOG720942:GOG720946 GYC720942:GYC720946 HHY720942:HHY720946 HRU720942:HRU720946 IBQ720942:IBQ720946 ILM720942:ILM720946 IVI720942:IVI720946 JFE720942:JFE720946 JPA720942:JPA720946 JYW720942:JYW720946 KIS720942:KIS720946 KSO720942:KSO720946 LCK720942:LCK720946 LMG720942:LMG720946 LWC720942:LWC720946 MFY720942:MFY720946 MPU720942:MPU720946 MZQ720942:MZQ720946 NJM720942:NJM720946 NTI720942:NTI720946 ODE720942:ODE720946 ONA720942:ONA720946 OWW720942:OWW720946 PGS720942:PGS720946 PQO720942:PQO720946 QAK720942:QAK720946 QKG720942:QKG720946 QUC720942:QUC720946 RDY720942:RDY720946 RNU720942:RNU720946 RXQ720942:RXQ720946 SHM720942:SHM720946 SRI720942:SRI720946 TBE720942:TBE720946 TLA720942:TLA720946 TUW720942:TUW720946 UES720942:UES720946 UOO720942:UOO720946 UYK720942:UYK720946 VIG720942:VIG720946 VSC720942:VSC720946 WBY720942:WBY720946 WLU720942:WLU720946 WVQ720942:WVQ720946 H720942:I720946 JE786478:JE786482 TA786478:TA786482 ACW786478:ACW786482 AMS786478:AMS786482 AWO786478:AWO786482 BGK786478:BGK786482 BQG786478:BQG786482 CAC786478:CAC786482 CJY786478:CJY786482 CTU786478:CTU786482 DDQ786478:DDQ786482 DNM786478:DNM786482 DXI786478:DXI786482 EHE786478:EHE786482 ERA786478:ERA786482 FAW786478:FAW786482 FKS786478:FKS786482 FUO786478:FUO786482 GEK786478:GEK786482 GOG786478:GOG786482 GYC786478:GYC786482 HHY786478:HHY786482 HRU786478:HRU786482 IBQ786478:IBQ786482 ILM786478:ILM786482 IVI786478:IVI786482 JFE786478:JFE786482 JPA786478:JPA786482 JYW786478:JYW786482 KIS786478:KIS786482 KSO786478:KSO786482 LCK786478:LCK786482 LMG786478:LMG786482 LWC786478:LWC786482 MFY786478:MFY786482 MPU786478:MPU786482 MZQ786478:MZQ786482 NJM786478:NJM786482 NTI786478:NTI786482 ODE786478:ODE786482 ONA786478:ONA786482 OWW786478:OWW786482 PGS786478:PGS786482 PQO786478:PQO786482 QAK786478:QAK786482 QKG786478:QKG786482 QUC786478:QUC786482 RDY786478:RDY786482 RNU786478:RNU786482 RXQ786478:RXQ786482 SHM786478:SHM786482 SRI786478:SRI786482 TBE786478:TBE786482 TLA786478:TLA786482 TUW786478:TUW786482 UES786478:UES786482 UOO786478:UOO786482 UYK786478:UYK786482 VIG786478:VIG786482 VSC786478:VSC786482 WBY786478:WBY786482 WLU786478:WLU786482 WVQ786478:WVQ786482 H786478:I786482 JE852014:JE852018 TA852014:TA852018 ACW852014:ACW852018 AMS852014:AMS852018 AWO852014:AWO852018 BGK852014:BGK852018 BQG852014:BQG852018 CAC852014:CAC852018 CJY852014:CJY852018 CTU852014:CTU852018 DDQ852014:DDQ852018 DNM852014:DNM852018 DXI852014:DXI852018 EHE852014:EHE852018 ERA852014:ERA852018 FAW852014:FAW852018 FKS852014:FKS852018 FUO852014:FUO852018 GEK852014:GEK852018 GOG852014:GOG852018 GYC852014:GYC852018 HHY852014:HHY852018 HRU852014:HRU852018 IBQ852014:IBQ852018 ILM852014:ILM852018 IVI852014:IVI852018 JFE852014:JFE852018 JPA852014:JPA852018 JYW852014:JYW852018 KIS852014:KIS852018 KSO852014:KSO852018 LCK852014:LCK852018 LMG852014:LMG852018 LWC852014:LWC852018 MFY852014:MFY852018 MPU852014:MPU852018 MZQ852014:MZQ852018 NJM852014:NJM852018 NTI852014:NTI852018 ODE852014:ODE852018 ONA852014:ONA852018 OWW852014:OWW852018 PGS852014:PGS852018 PQO852014:PQO852018 QAK852014:QAK852018 QKG852014:QKG852018 QUC852014:QUC852018 RDY852014:RDY852018 RNU852014:RNU852018 RXQ852014:RXQ852018 SHM852014:SHM852018 SRI852014:SRI852018 TBE852014:TBE852018 TLA852014:TLA852018 TUW852014:TUW852018 UES852014:UES852018 UOO852014:UOO852018 UYK852014:UYK852018 VIG852014:VIG852018 VSC852014:VSC852018 WBY852014:WBY852018 WLU852014:WLU852018 WVQ852014:WVQ852018 H852014:I852018 JE917550:JE917554 TA917550:TA917554 ACW917550:ACW917554 AMS917550:AMS917554 AWO917550:AWO917554 BGK917550:BGK917554 BQG917550:BQG917554 CAC917550:CAC917554 CJY917550:CJY917554 CTU917550:CTU917554 DDQ917550:DDQ917554 DNM917550:DNM917554 DXI917550:DXI917554 EHE917550:EHE917554 ERA917550:ERA917554 FAW917550:FAW917554 FKS917550:FKS917554 FUO917550:FUO917554 GEK917550:GEK917554 GOG917550:GOG917554 GYC917550:GYC917554 HHY917550:HHY917554 HRU917550:HRU917554 IBQ917550:IBQ917554 ILM917550:ILM917554 IVI917550:IVI917554 JFE917550:JFE917554 JPA917550:JPA917554 JYW917550:JYW917554 KIS917550:KIS917554 KSO917550:KSO917554 LCK917550:LCK917554 LMG917550:LMG917554 LWC917550:LWC917554 MFY917550:MFY917554 MPU917550:MPU917554 MZQ917550:MZQ917554 NJM917550:NJM917554 NTI917550:NTI917554 ODE917550:ODE917554 ONA917550:ONA917554 OWW917550:OWW917554 PGS917550:PGS917554 PQO917550:PQO917554 QAK917550:QAK917554 QKG917550:QKG917554 QUC917550:QUC917554 RDY917550:RDY917554 RNU917550:RNU917554 RXQ917550:RXQ917554 SHM917550:SHM917554 SRI917550:SRI917554 TBE917550:TBE917554 TLA917550:TLA917554 TUW917550:TUW917554 UES917550:UES917554 UOO917550:UOO917554 UYK917550:UYK917554 VIG917550:VIG917554 VSC917550:VSC917554 WBY917550:WBY917554 WLU917550:WLU917554 WVQ917550:WVQ917554 H917550:I917554 JE983086:JE983090 TA983086:TA983090 ACW983086:ACW983090 AMS983086:AMS983090 AWO983086:AWO983090 BGK983086:BGK983090 BQG983086:BQG983090 CAC983086:CAC983090 CJY983086:CJY983090 CTU983086:CTU983090 DDQ983086:DDQ983090 DNM983086:DNM983090 DXI983086:DXI983090 EHE983086:EHE983090 ERA983086:ERA983090 FAW983086:FAW983090 FKS983086:FKS983090 FUO983086:FUO983090 GEK983086:GEK983090 GOG983086:GOG983090 GYC983086:GYC983090 HHY983086:HHY983090 HRU983086:HRU983090 IBQ983086:IBQ983090 ILM983086:ILM983090 IVI983086:IVI983090 JFE983086:JFE983090 JPA983086:JPA983090 JYW983086:JYW983090 KIS983086:KIS983090 KSO983086:KSO983090 LCK983086:LCK983090 LMG983086:LMG983090 LWC983086:LWC983090 MFY983086:MFY983090 MPU983086:MPU983090 MZQ983086:MZQ983090 NJM983086:NJM983090 NTI983086:NTI983090 ODE983086:ODE983090 ONA983086:ONA983090 OWW983086:OWW983090 PGS983086:PGS983090 PQO983086:PQO983090 QAK983086:QAK983090 QKG983086:QKG983090 QUC983086:QUC983090 RDY983086:RDY983090 RNU983086:RNU983090 RXQ983086:RXQ983090 SHM983086:SHM983090 SRI983086:SRI983090 TBE983086:TBE983090 TLA983086:TLA983090 TUW983086:TUW983090 UES983086:UES983090 UOO983086:UOO983090 UYK983086:UYK983090 VIG983086:VIG983090 VSC983086:VSC983090 WBY983086:WBY983090 WLU983086:WLU983090 WVQ983086:WVQ983090 H983086:I983090 TA52:TA55">
      <formula1>$H$70:$H$161</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F65584:F65586 JC65584:JC65586 SY65584:SY65586 ACU65584:ACU65586 AMQ65584:AMQ65586 AWM65584:AWM65586 BGI65584:BGI65586 BQE65584:BQE65586 CAA65584:CAA65586 CJW65584:CJW65586 CTS65584:CTS65586 DDO65584:DDO65586 DNK65584:DNK65586 DXG65584:DXG65586 EHC65584:EHC65586 EQY65584:EQY65586 FAU65584:FAU65586 FKQ65584:FKQ65586 FUM65584:FUM65586 GEI65584:GEI65586 GOE65584:GOE65586 GYA65584:GYA65586 HHW65584:HHW65586 HRS65584:HRS65586 IBO65584:IBO65586 ILK65584:ILK65586 IVG65584:IVG65586 JFC65584:JFC65586 JOY65584:JOY65586 JYU65584:JYU65586 KIQ65584:KIQ65586 KSM65584:KSM65586 LCI65584:LCI65586 LME65584:LME65586 LWA65584:LWA65586 MFW65584:MFW65586 MPS65584:MPS65586 MZO65584:MZO65586 NJK65584:NJK65586 NTG65584:NTG65586 ODC65584:ODC65586 OMY65584:OMY65586 OWU65584:OWU65586 PGQ65584:PGQ65586 PQM65584:PQM65586 QAI65584:QAI65586 QKE65584:QKE65586 QUA65584:QUA65586 RDW65584:RDW65586 RNS65584:RNS65586 RXO65584:RXO65586 SHK65584:SHK65586 SRG65584:SRG65586 TBC65584:TBC65586 TKY65584:TKY65586 TUU65584:TUU65586 UEQ65584:UEQ65586 UOM65584:UOM65586 UYI65584:UYI65586 VIE65584:VIE65586 VSA65584:VSA65586 WBW65584:WBW65586 WLS65584:WLS65586 WVO65584:WVO65586 F131120:F131122 JC131120:JC131122 SY131120:SY131122 ACU131120:ACU131122 AMQ131120:AMQ131122 AWM131120:AWM131122 BGI131120:BGI131122 BQE131120:BQE131122 CAA131120:CAA131122 CJW131120:CJW131122 CTS131120:CTS131122 DDO131120:DDO131122 DNK131120:DNK131122 DXG131120:DXG131122 EHC131120:EHC131122 EQY131120:EQY131122 FAU131120:FAU131122 FKQ131120:FKQ131122 FUM131120:FUM131122 GEI131120:GEI131122 GOE131120:GOE131122 GYA131120:GYA131122 HHW131120:HHW131122 HRS131120:HRS131122 IBO131120:IBO131122 ILK131120:ILK131122 IVG131120:IVG131122 JFC131120:JFC131122 JOY131120:JOY131122 JYU131120:JYU131122 KIQ131120:KIQ131122 KSM131120:KSM131122 LCI131120:LCI131122 LME131120:LME131122 LWA131120:LWA131122 MFW131120:MFW131122 MPS131120:MPS131122 MZO131120:MZO131122 NJK131120:NJK131122 NTG131120:NTG131122 ODC131120:ODC131122 OMY131120:OMY131122 OWU131120:OWU131122 PGQ131120:PGQ131122 PQM131120:PQM131122 QAI131120:QAI131122 QKE131120:QKE131122 QUA131120:QUA131122 RDW131120:RDW131122 RNS131120:RNS131122 RXO131120:RXO131122 SHK131120:SHK131122 SRG131120:SRG131122 TBC131120:TBC131122 TKY131120:TKY131122 TUU131120:TUU131122 UEQ131120:UEQ131122 UOM131120:UOM131122 UYI131120:UYI131122 VIE131120:VIE131122 VSA131120:VSA131122 WBW131120:WBW131122 WLS131120:WLS131122 WVO131120:WVO131122 F196656:F196658 JC196656:JC196658 SY196656:SY196658 ACU196656:ACU196658 AMQ196656:AMQ196658 AWM196656:AWM196658 BGI196656:BGI196658 BQE196656:BQE196658 CAA196656:CAA196658 CJW196656:CJW196658 CTS196656:CTS196658 DDO196656:DDO196658 DNK196656:DNK196658 DXG196656:DXG196658 EHC196656:EHC196658 EQY196656:EQY196658 FAU196656:FAU196658 FKQ196656:FKQ196658 FUM196656:FUM196658 GEI196656:GEI196658 GOE196656:GOE196658 GYA196656:GYA196658 HHW196656:HHW196658 HRS196656:HRS196658 IBO196656:IBO196658 ILK196656:ILK196658 IVG196656:IVG196658 JFC196656:JFC196658 JOY196656:JOY196658 JYU196656:JYU196658 KIQ196656:KIQ196658 KSM196656:KSM196658 LCI196656:LCI196658 LME196656:LME196658 LWA196656:LWA196658 MFW196656:MFW196658 MPS196656:MPS196658 MZO196656:MZO196658 NJK196656:NJK196658 NTG196656:NTG196658 ODC196656:ODC196658 OMY196656:OMY196658 OWU196656:OWU196658 PGQ196656:PGQ196658 PQM196656:PQM196658 QAI196656:QAI196658 QKE196656:QKE196658 QUA196656:QUA196658 RDW196656:RDW196658 RNS196656:RNS196658 RXO196656:RXO196658 SHK196656:SHK196658 SRG196656:SRG196658 TBC196656:TBC196658 TKY196656:TKY196658 TUU196656:TUU196658 UEQ196656:UEQ196658 UOM196656:UOM196658 UYI196656:UYI196658 VIE196656:VIE196658 VSA196656:VSA196658 WBW196656:WBW196658 WLS196656:WLS196658 WVO196656:WVO196658 F262192:F262194 JC262192:JC262194 SY262192:SY262194 ACU262192:ACU262194 AMQ262192:AMQ262194 AWM262192:AWM262194 BGI262192:BGI262194 BQE262192:BQE262194 CAA262192:CAA262194 CJW262192:CJW262194 CTS262192:CTS262194 DDO262192:DDO262194 DNK262192:DNK262194 DXG262192:DXG262194 EHC262192:EHC262194 EQY262192:EQY262194 FAU262192:FAU262194 FKQ262192:FKQ262194 FUM262192:FUM262194 GEI262192:GEI262194 GOE262192:GOE262194 GYA262192:GYA262194 HHW262192:HHW262194 HRS262192:HRS262194 IBO262192:IBO262194 ILK262192:ILK262194 IVG262192:IVG262194 JFC262192:JFC262194 JOY262192:JOY262194 JYU262192:JYU262194 KIQ262192:KIQ262194 KSM262192:KSM262194 LCI262192:LCI262194 LME262192:LME262194 LWA262192:LWA262194 MFW262192:MFW262194 MPS262192:MPS262194 MZO262192:MZO262194 NJK262192:NJK262194 NTG262192:NTG262194 ODC262192:ODC262194 OMY262192:OMY262194 OWU262192:OWU262194 PGQ262192:PGQ262194 PQM262192:PQM262194 QAI262192:QAI262194 QKE262192:QKE262194 QUA262192:QUA262194 RDW262192:RDW262194 RNS262192:RNS262194 RXO262192:RXO262194 SHK262192:SHK262194 SRG262192:SRG262194 TBC262192:TBC262194 TKY262192:TKY262194 TUU262192:TUU262194 UEQ262192:UEQ262194 UOM262192:UOM262194 UYI262192:UYI262194 VIE262192:VIE262194 VSA262192:VSA262194 WBW262192:WBW262194 WLS262192:WLS262194 WVO262192:WVO262194 F327728:F327730 JC327728:JC327730 SY327728:SY327730 ACU327728:ACU327730 AMQ327728:AMQ327730 AWM327728:AWM327730 BGI327728:BGI327730 BQE327728:BQE327730 CAA327728:CAA327730 CJW327728:CJW327730 CTS327728:CTS327730 DDO327728:DDO327730 DNK327728:DNK327730 DXG327728:DXG327730 EHC327728:EHC327730 EQY327728:EQY327730 FAU327728:FAU327730 FKQ327728:FKQ327730 FUM327728:FUM327730 GEI327728:GEI327730 GOE327728:GOE327730 GYA327728:GYA327730 HHW327728:HHW327730 HRS327728:HRS327730 IBO327728:IBO327730 ILK327728:ILK327730 IVG327728:IVG327730 JFC327728:JFC327730 JOY327728:JOY327730 JYU327728:JYU327730 KIQ327728:KIQ327730 KSM327728:KSM327730 LCI327728:LCI327730 LME327728:LME327730 LWA327728:LWA327730 MFW327728:MFW327730 MPS327728:MPS327730 MZO327728:MZO327730 NJK327728:NJK327730 NTG327728:NTG327730 ODC327728:ODC327730 OMY327728:OMY327730 OWU327728:OWU327730 PGQ327728:PGQ327730 PQM327728:PQM327730 QAI327728:QAI327730 QKE327728:QKE327730 QUA327728:QUA327730 RDW327728:RDW327730 RNS327728:RNS327730 RXO327728:RXO327730 SHK327728:SHK327730 SRG327728:SRG327730 TBC327728:TBC327730 TKY327728:TKY327730 TUU327728:TUU327730 UEQ327728:UEQ327730 UOM327728:UOM327730 UYI327728:UYI327730 VIE327728:VIE327730 VSA327728:VSA327730 WBW327728:WBW327730 WLS327728:WLS327730 WVO327728:WVO327730 F393264:F393266 JC393264:JC393266 SY393264:SY393266 ACU393264:ACU393266 AMQ393264:AMQ393266 AWM393264:AWM393266 BGI393264:BGI393266 BQE393264:BQE393266 CAA393264:CAA393266 CJW393264:CJW393266 CTS393264:CTS393266 DDO393264:DDO393266 DNK393264:DNK393266 DXG393264:DXG393266 EHC393264:EHC393266 EQY393264:EQY393266 FAU393264:FAU393266 FKQ393264:FKQ393266 FUM393264:FUM393266 GEI393264:GEI393266 GOE393264:GOE393266 GYA393264:GYA393266 HHW393264:HHW393266 HRS393264:HRS393266 IBO393264:IBO393266 ILK393264:ILK393266 IVG393264:IVG393266 JFC393264:JFC393266 JOY393264:JOY393266 JYU393264:JYU393266 KIQ393264:KIQ393266 KSM393264:KSM393266 LCI393264:LCI393266 LME393264:LME393266 LWA393264:LWA393266 MFW393264:MFW393266 MPS393264:MPS393266 MZO393264:MZO393266 NJK393264:NJK393266 NTG393264:NTG393266 ODC393264:ODC393266 OMY393264:OMY393266 OWU393264:OWU393266 PGQ393264:PGQ393266 PQM393264:PQM393266 QAI393264:QAI393266 QKE393264:QKE393266 QUA393264:QUA393266 RDW393264:RDW393266 RNS393264:RNS393266 RXO393264:RXO393266 SHK393264:SHK393266 SRG393264:SRG393266 TBC393264:TBC393266 TKY393264:TKY393266 TUU393264:TUU393266 UEQ393264:UEQ393266 UOM393264:UOM393266 UYI393264:UYI393266 VIE393264:VIE393266 VSA393264:VSA393266 WBW393264:WBW393266 WLS393264:WLS393266 WVO393264:WVO393266 F458800:F458802 JC458800:JC458802 SY458800:SY458802 ACU458800:ACU458802 AMQ458800:AMQ458802 AWM458800:AWM458802 BGI458800:BGI458802 BQE458800:BQE458802 CAA458800:CAA458802 CJW458800:CJW458802 CTS458800:CTS458802 DDO458800:DDO458802 DNK458800:DNK458802 DXG458800:DXG458802 EHC458800:EHC458802 EQY458800:EQY458802 FAU458800:FAU458802 FKQ458800:FKQ458802 FUM458800:FUM458802 GEI458800:GEI458802 GOE458800:GOE458802 GYA458800:GYA458802 HHW458800:HHW458802 HRS458800:HRS458802 IBO458800:IBO458802 ILK458800:ILK458802 IVG458800:IVG458802 JFC458800:JFC458802 JOY458800:JOY458802 JYU458800:JYU458802 KIQ458800:KIQ458802 KSM458800:KSM458802 LCI458800:LCI458802 LME458800:LME458802 LWA458800:LWA458802 MFW458800:MFW458802 MPS458800:MPS458802 MZO458800:MZO458802 NJK458800:NJK458802 NTG458800:NTG458802 ODC458800:ODC458802 OMY458800:OMY458802 OWU458800:OWU458802 PGQ458800:PGQ458802 PQM458800:PQM458802 QAI458800:QAI458802 QKE458800:QKE458802 QUA458800:QUA458802 RDW458800:RDW458802 RNS458800:RNS458802 RXO458800:RXO458802 SHK458800:SHK458802 SRG458800:SRG458802 TBC458800:TBC458802 TKY458800:TKY458802 TUU458800:TUU458802 UEQ458800:UEQ458802 UOM458800:UOM458802 UYI458800:UYI458802 VIE458800:VIE458802 VSA458800:VSA458802 WBW458800:WBW458802 WLS458800:WLS458802 WVO458800:WVO458802 F524336:F524338 JC524336:JC524338 SY524336:SY524338 ACU524336:ACU524338 AMQ524336:AMQ524338 AWM524336:AWM524338 BGI524336:BGI524338 BQE524336:BQE524338 CAA524336:CAA524338 CJW524336:CJW524338 CTS524336:CTS524338 DDO524336:DDO524338 DNK524336:DNK524338 DXG524336:DXG524338 EHC524336:EHC524338 EQY524336:EQY524338 FAU524336:FAU524338 FKQ524336:FKQ524338 FUM524336:FUM524338 GEI524336:GEI524338 GOE524336:GOE524338 GYA524336:GYA524338 HHW524336:HHW524338 HRS524336:HRS524338 IBO524336:IBO524338 ILK524336:ILK524338 IVG524336:IVG524338 JFC524336:JFC524338 JOY524336:JOY524338 JYU524336:JYU524338 KIQ524336:KIQ524338 KSM524336:KSM524338 LCI524336:LCI524338 LME524336:LME524338 LWA524336:LWA524338 MFW524336:MFW524338 MPS524336:MPS524338 MZO524336:MZO524338 NJK524336:NJK524338 NTG524336:NTG524338 ODC524336:ODC524338 OMY524336:OMY524338 OWU524336:OWU524338 PGQ524336:PGQ524338 PQM524336:PQM524338 QAI524336:QAI524338 QKE524336:QKE524338 QUA524336:QUA524338 RDW524336:RDW524338 RNS524336:RNS524338 RXO524336:RXO524338 SHK524336:SHK524338 SRG524336:SRG524338 TBC524336:TBC524338 TKY524336:TKY524338 TUU524336:TUU524338 UEQ524336:UEQ524338 UOM524336:UOM524338 UYI524336:UYI524338 VIE524336:VIE524338 VSA524336:VSA524338 WBW524336:WBW524338 WLS524336:WLS524338 WVO524336:WVO524338 F589872:F589874 JC589872:JC589874 SY589872:SY589874 ACU589872:ACU589874 AMQ589872:AMQ589874 AWM589872:AWM589874 BGI589872:BGI589874 BQE589872:BQE589874 CAA589872:CAA589874 CJW589872:CJW589874 CTS589872:CTS589874 DDO589872:DDO589874 DNK589872:DNK589874 DXG589872:DXG589874 EHC589872:EHC589874 EQY589872:EQY589874 FAU589872:FAU589874 FKQ589872:FKQ589874 FUM589872:FUM589874 GEI589872:GEI589874 GOE589872:GOE589874 GYA589872:GYA589874 HHW589872:HHW589874 HRS589872:HRS589874 IBO589872:IBO589874 ILK589872:ILK589874 IVG589872:IVG589874 JFC589872:JFC589874 JOY589872:JOY589874 JYU589872:JYU589874 KIQ589872:KIQ589874 KSM589872:KSM589874 LCI589872:LCI589874 LME589872:LME589874 LWA589872:LWA589874 MFW589872:MFW589874 MPS589872:MPS589874 MZO589872:MZO589874 NJK589872:NJK589874 NTG589872:NTG589874 ODC589872:ODC589874 OMY589872:OMY589874 OWU589872:OWU589874 PGQ589872:PGQ589874 PQM589872:PQM589874 QAI589872:QAI589874 QKE589872:QKE589874 QUA589872:QUA589874 RDW589872:RDW589874 RNS589872:RNS589874 RXO589872:RXO589874 SHK589872:SHK589874 SRG589872:SRG589874 TBC589872:TBC589874 TKY589872:TKY589874 TUU589872:TUU589874 UEQ589872:UEQ589874 UOM589872:UOM589874 UYI589872:UYI589874 VIE589872:VIE589874 VSA589872:VSA589874 WBW589872:WBW589874 WLS589872:WLS589874 WVO589872:WVO589874 F655408:F655410 JC655408:JC655410 SY655408:SY655410 ACU655408:ACU655410 AMQ655408:AMQ655410 AWM655408:AWM655410 BGI655408:BGI655410 BQE655408:BQE655410 CAA655408:CAA655410 CJW655408:CJW655410 CTS655408:CTS655410 DDO655408:DDO655410 DNK655408:DNK655410 DXG655408:DXG655410 EHC655408:EHC655410 EQY655408:EQY655410 FAU655408:FAU655410 FKQ655408:FKQ655410 FUM655408:FUM655410 GEI655408:GEI655410 GOE655408:GOE655410 GYA655408:GYA655410 HHW655408:HHW655410 HRS655408:HRS655410 IBO655408:IBO655410 ILK655408:ILK655410 IVG655408:IVG655410 JFC655408:JFC655410 JOY655408:JOY655410 JYU655408:JYU655410 KIQ655408:KIQ655410 KSM655408:KSM655410 LCI655408:LCI655410 LME655408:LME655410 LWA655408:LWA655410 MFW655408:MFW655410 MPS655408:MPS655410 MZO655408:MZO655410 NJK655408:NJK655410 NTG655408:NTG655410 ODC655408:ODC655410 OMY655408:OMY655410 OWU655408:OWU655410 PGQ655408:PGQ655410 PQM655408:PQM655410 QAI655408:QAI655410 QKE655408:QKE655410 QUA655408:QUA655410 RDW655408:RDW655410 RNS655408:RNS655410 RXO655408:RXO655410 SHK655408:SHK655410 SRG655408:SRG655410 TBC655408:TBC655410 TKY655408:TKY655410 TUU655408:TUU655410 UEQ655408:UEQ655410 UOM655408:UOM655410 UYI655408:UYI655410 VIE655408:VIE655410 VSA655408:VSA655410 WBW655408:WBW655410 WLS655408:WLS655410 WVO655408:WVO655410 F720944:F720946 JC720944:JC720946 SY720944:SY720946 ACU720944:ACU720946 AMQ720944:AMQ720946 AWM720944:AWM720946 BGI720944:BGI720946 BQE720944:BQE720946 CAA720944:CAA720946 CJW720944:CJW720946 CTS720944:CTS720946 DDO720944:DDO720946 DNK720944:DNK720946 DXG720944:DXG720946 EHC720944:EHC720946 EQY720944:EQY720946 FAU720944:FAU720946 FKQ720944:FKQ720946 FUM720944:FUM720946 GEI720944:GEI720946 GOE720944:GOE720946 GYA720944:GYA720946 HHW720944:HHW720946 HRS720944:HRS720946 IBO720944:IBO720946 ILK720944:ILK720946 IVG720944:IVG720946 JFC720944:JFC720946 JOY720944:JOY720946 JYU720944:JYU720946 KIQ720944:KIQ720946 KSM720944:KSM720946 LCI720944:LCI720946 LME720944:LME720946 LWA720944:LWA720946 MFW720944:MFW720946 MPS720944:MPS720946 MZO720944:MZO720946 NJK720944:NJK720946 NTG720944:NTG720946 ODC720944:ODC720946 OMY720944:OMY720946 OWU720944:OWU720946 PGQ720944:PGQ720946 PQM720944:PQM720946 QAI720944:QAI720946 QKE720944:QKE720946 QUA720944:QUA720946 RDW720944:RDW720946 RNS720944:RNS720946 RXO720944:RXO720946 SHK720944:SHK720946 SRG720944:SRG720946 TBC720944:TBC720946 TKY720944:TKY720946 TUU720944:TUU720946 UEQ720944:UEQ720946 UOM720944:UOM720946 UYI720944:UYI720946 VIE720944:VIE720946 VSA720944:VSA720946 WBW720944:WBW720946 WLS720944:WLS720946 WVO720944:WVO720946 F786480:F786482 JC786480:JC786482 SY786480:SY786482 ACU786480:ACU786482 AMQ786480:AMQ786482 AWM786480:AWM786482 BGI786480:BGI786482 BQE786480:BQE786482 CAA786480:CAA786482 CJW786480:CJW786482 CTS786480:CTS786482 DDO786480:DDO786482 DNK786480:DNK786482 DXG786480:DXG786482 EHC786480:EHC786482 EQY786480:EQY786482 FAU786480:FAU786482 FKQ786480:FKQ786482 FUM786480:FUM786482 GEI786480:GEI786482 GOE786480:GOE786482 GYA786480:GYA786482 HHW786480:HHW786482 HRS786480:HRS786482 IBO786480:IBO786482 ILK786480:ILK786482 IVG786480:IVG786482 JFC786480:JFC786482 JOY786480:JOY786482 JYU786480:JYU786482 KIQ786480:KIQ786482 KSM786480:KSM786482 LCI786480:LCI786482 LME786480:LME786482 LWA786480:LWA786482 MFW786480:MFW786482 MPS786480:MPS786482 MZO786480:MZO786482 NJK786480:NJK786482 NTG786480:NTG786482 ODC786480:ODC786482 OMY786480:OMY786482 OWU786480:OWU786482 PGQ786480:PGQ786482 PQM786480:PQM786482 QAI786480:QAI786482 QKE786480:QKE786482 QUA786480:QUA786482 RDW786480:RDW786482 RNS786480:RNS786482 RXO786480:RXO786482 SHK786480:SHK786482 SRG786480:SRG786482 TBC786480:TBC786482 TKY786480:TKY786482 TUU786480:TUU786482 UEQ786480:UEQ786482 UOM786480:UOM786482 UYI786480:UYI786482 VIE786480:VIE786482 VSA786480:VSA786482 WBW786480:WBW786482 WLS786480:WLS786482 WVO786480:WVO786482 F852016:F852018 JC852016:JC852018 SY852016:SY852018 ACU852016:ACU852018 AMQ852016:AMQ852018 AWM852016:AWM852018 BGI852016:BGI852018 BQE852016:BQE852018 CAA852016:CAA852018 CJW852016:CJW852018 CTS852016:CTS852018 DDO852016:DDO852018 DNK852016:DNK852018 DXG852016:DXG852018 EHC852016:EHC852018 EQY852016:EQY852018 FAU852016:FAU852018 FKQ852016:FKQ852018 FUM852016:FUM852018 GEI852016:GEI852018 GOE852016:GOE852018 GYA852016:GYA852018 HHW852016:HHW852018 HRS852016:HRS852018 IBO852016:IBO852018 ILK852016:ILK852018 IVG852016:IVG852018 JFC852016:JFC852018 JOY852016:JOY852018 JYU852016:JYU852018 KIQ852016:KIQ852018 KSM852016:KSM852018 LCI852016:LCI852018 LME852016:LME852018 LWA852016:LWA852018 MFW852016:MFW852018 MPS852016:MPS852018 MZO852016:MZO852018 NJK852016:NJK852018 NTG852016:NTG852018 ODC852016:ODC852018 OMY852016:OMY852018 OWU852016:OWU852018 PGQ852016:PGQ852018 PQM852016:PQM852018 QAI852016:QAI852018 QKE852016:QKE852018 QUA852016:QUA852018 RDW852016:RDW852018 RNS852016:RNS852018 RXO852016:RXO852018 SHK852016:SHK852018 SRG852016:SRG852018 TBC852016:TBC852018 TKY852016:TKY852018 TUU852016:TUU852018 UEQ852016:UEQ852018 UOM852016:UOM852018 UYI852016:UYI852018 VIE852016:VIE852018 VSA852016:VSA852018 WBW852016:WBW852018 WLS852016:WLS852018 WVO852016:WVO852018 F917552:F917554 JC917552:JC917554 SY917552:SY917554 ACU917552:ACU917554 AMQ917552:AMQ917554 AWM917552:AWM917554 BGI917552:BGI917554 BQE917552:BQE917554 CAA917552:CAA917554 CJW917552:CJW917554 CTS917552:CTS917554 DDO917552:DDO917554 DNK917552:DNK917554 DXG917552:DXG917554 EHC917552:EHC917554 EQY917552:EQY917554 FAU917552:FAU917554 FKQ917552:FKQ917554 FUM917552:FUM917554 GEI917552:GEI917554 GOE917552:GOE917554 GYA917552:GYA917554 HHW917552:HHW917554 HRS917552:HRS917554 IBO917552:IBO917554 ILK917552:ILK917554 IVG917552:IVG917554 JFC917552:JFC917554 JOY917552:JOY917554 JYU917552:JYU917554 KIQ917552:KIQ917554 KSM917552:KSM917554 LCI917552:LCI917554 LME917552:LME917554 LWA917552:LWA917554 MFW917552:MFW917554 MPS917552:MPS917554 MZO917552:MZO917554 NJK917552:NJK917554 NTG917552:NTG917554 ODC917552:ODC917554 OMY917552:OMY917554 OWU917552:OWU917554 PGQ917552:PGQ917554 PQM917552:PQM917554 QAI917552:QAI917554 QKE917552:QKE917554 QUA917552:QUA917554 RDW917552:RDW917554 RNS917552:RNS917554 RXO917552:RXO917554 SHK917552:SHK917554 SRG917552:SRG917554 TBC917552:TBC917554 TKY917552:TKY917554 TUU917552:TUU917554 UEQ917552:UEQ917554 UOM917552:UOM917554 UYI917552:UYI917554 VIE917552:VIE917554 VSA917552:VSA917554 WBW917552:WBW917554 WLS917552:WLS917554 WVO917552:WVO917554 F983088:F983090 JC983088:JC983090 SY983088:SY983090 ACU983088:ACU983090 AMQ983088:AMQ983090 AWM983088:AWM983090 BGI983088:BGI983090 BQE983088:BQE983090 CAA983088:CAA983090 CJW983088:CJW983090 CTS983088:CTS983090 DDO983088:DDO983090 DNK983088:DNK983090 DXG983088:DXG983090 EHC983088:EHC983090 EQY983088:EQY983090 FAU983088:FAU983090 FKQ983088:FKQ983090 FUM983088:FUM983090 GEI983088:GEI983090 GOE983088:GOE983090 GYA983088:GYA983090 HHW983088:HHW983090 HRS983088:HRS983090 IBO983088:IBO983090 ILK983088:ILK983090 IVG983088:IVG983090 JFC983088:JFC983090 JOY983088:JOY983090 JYU983088:JYU983090 KIQ983088:KIQ983090 KSM983088:KSM983090 LCI983088:LCI983090 LME983088:LME983090 LWA983088:LWA983090 MFW983088:MFW983090 MPS983088:MPS983090 MZO983088:MZO983090 NJK983088:NJK983090 NTG983088:NTG983090 ODC983088:ODC983090 OMY983088:OMY983090 OWU983088:OWU983090 PGQ983088:PGQ983090 PQM983088:PQM983090 QAI983088:QAI983090 QKE983088:QKE983090 QUA983088:QUA983090 RDW983088:RDW983090 RNS983088:RNS983090 RXO983088:RXO983090 SHK983088:SHK983090 SRG983088:SRG983090 TBC983088:TBC983090 TKY983088:TKY983090 TUU983088:TUU983090 UEQ983088:UEQ983090 UOM983088:UOM983090 UYI983088:UYI983090 VIE983088:VIE983090 VSA983088:VSA983090 WBW983088:WBW983090 WLS983088:WLS983090 WVO983088:WVO983090 F53 F58 WVO54:WVO55 WLS54:WLS55 WBW54:WBW55 VSA54:VSA55 VIE54:VIE55 UYI54:UYI55 UOM54:UOM55 UEQ54:UEQ55 TUU54:TUU55 TKY54:TKY55 TBC54:TBC55 SRG54:SRG55 SHK54:SHK55 RXO54:RXO55 RNS54:RNS55 RDW54:RDW55 QUA54:QUA55 QKE54:QKE55 QAI54:QAI55 PQM54:PQM55 PGQ54:PGQ55 OWU54:OWU55 OMY54:OMY55 ODC54:ODC55 NTG54:NTG55 NJK54:NJK55 MZO54:MZO55 MPS54:MPS55 MFW54:MFW55 LWA54:LWA55 LME54:LME55 LCI54:LCI55 KSM54:KSM55 KIQ54:KIQ55 JYU54:JYU55 JOY54:JOY55 JFC54:JFC55 IVG54:IVG55 ILK54:ILK55 IBO54:IBO55 HRS54:HRS55 HHW54:HHW55 GYA54:GYA55 GOE54:GOE55 GEI54:GEI55 FUM54:FUM55 FKQ54:FKQ55 FAU54:FAU55 EQY54:EQY55 EHC54:EHC55 DXG54:DXG55 DNK54:DNK55 DDO54:DDO55 CTS54:CTS55 CJW54:CJW55 CAA54:CAA55 BQE54:BQE55 BGI54:BGI55 AWM54:AWM55 AMQ54:AMQ55 ACU54:ACU55 SY54:SY55 JC54:JC55">
      <formula1>"1, 2, 3"</formula1>
    </dataValidation>
    <dataValidation type="list" errorStyle="warning" allowBlank="1" showInputMessage="1" showErrorMessage="1" errorTitle="FERC ACCOUNT" error="This FERC Account is not included in the drop-down list. Is this the account you want to use?" sqref="D65582:D65586 JA52:JA55 ACS52:ACS55 AMO52:AMO55 AWK52:AWK55 BGG52:BGG55 BQC52:BQC55 BZY52:BZY55 CJU52:CJU55 CTQ52:CTQ55 DDM52:DDM55 DNI52:DNI55 DXE52:DXE55 EHA52:EHA55 EQW52:EQW55 FAS52:FAS55 FKO52:FKO55 FUK52:FUK55 GEG52:GEG55 GOC52:GOC55 GXY52:GXY55 HHU52:HHU55 HRQ52:HRQ55 IBM52:IBM55 ILI52:ILI55 IVE52:IVE55 JFA52:JFA55 JOW52:JOW55 JYS52:JYS55 KIO52:KIO55 KSK52:KSK55 LCG52:LCG55 LMC52:LMC55 LVY52:LVY55 MFU52:MFU55 MPQ52:MPQ55 MZM52:MZM55 NJI52:NJI55 NTE52:NTE55 ODA52:ODA55 OMW52:OMW55 OWS52:OWS55 PGO52:PGO55 PQK52:PQK55 QAG52:QAG55 QKC52:QKC55 QTY52:QTY55 RDU52:RDU55 RNQ52:RNQ55 RXM52:RXM55 SHI52:SHI55 SRE52:SRE55 TBA52:TBA55 TKW52:TKW55 TUS52:TUS55 UEO52:UEO55 UOK52:UOK55 UYG52:UYG55 VIC52:VIC55 VRY52:VRY55 WBU52:WBU55 WLQ52:WLQ55 WVM52:WVM55 JA65582:JA65586 SW65582:SW65586 ACS65582:ACS65586 AMO65582:AMO65586 AWK65582:AWK65586 BGG65582:BGG65586 BQC65582:BQC65586 BZY65582:BZY65586 CJU65582:CJU65586 CTQ65582:CTQ65586 DDM65582:DDM65586 DNI65582:DNI65586 DXE65582:DXE65586 EHA65582:EHA65586 EQW65582:EQW65586 FAS65582:FAS65586 FKO65582:FKO65586 FUK65582:FUK65586 GEG65582:GEG65586 GOC65582:GOC65586 GXY65582:GXY65586 HHU65582:HHU65586 HRQ65582:HRQ65586 IBM65582:IBM65586 ILI65582:ILI65586 IVE65582:IVE65586 JFA65582:JFA65586 JOW65582:JOW65586 JYS65582:JYS65586 KIO65582:KIO65586 KSK65582:KSK65586 LCG65582:LCG65586 LMC65582:LMC65586 LVY65582:LVY65586 MFU65582:MFU65586 MPQ65582:MPQ65586 MZM65582:MZM65586 NJI65582:NJI65586 NTE65582:NTE65586 ODA65582:ODA65586 OMW65582:OMW65586 OWS65582:OWS65586 PGO65582:PGO65586 PQK65582:PQK65586 QAG65582:QAG65586 QKC65582:QKC65586 QTY65582:QTY65586 RDU65582:RDU65586 RNQ65582:RNQ65586 RXM65582:RXM65586 SHI65582:SHI65586 SRE65582:SRE65586 TBA65582:TBA65586 TKW65582:TKW65586 TUS65582:TUS65586 UEO65582:UEO65586 UOK65582:UOK65586 UYG65582:UYG65586 VIC65582:VIC65586 VRY65582:VRY65586 WBU65582:WBU65586 WLQ65582:WLQ65586 WVM65582:WVM65586 D131118:D131122 JA131118:JA131122 SW131118:SW131122 ACS131118:ACS131122 AMO131118:AMO131122 AWK131118:AWK131122 BGG131118:BGG131122 BQC131118:BQC131122 BZY131118:BZY131122 CJU131118:CJU131122 CTQ131118:CTQ131122 DDM131118:DDM131122 DNI131118:DNI131122 DXE131118:DXE131122 EHA131118:EHA131122 EQW131118:EQW131122 FAS131118:FAS131122 FKO131118:FKO131122 FUK131118:FUK131122 GEG131118:GEG131122 GOC131118:GOC131122 GXY131118:GXY131122 HHU131118:HHU131122 HRQ131118:HRQ131122 IBM131118:IBM131122 ILI131118:ILI131122 IVE131118:IVE131122 JFA131118:JFA131122 JOW131118:JOW131122 JYS131118:JYS131122 KIO131118:KIO131122 KSK131118:KSK131122 LCG131118:LCG131122 LMC131118:LMC131122 LVY131118:LVY131122 MFU131118:MFU131122 MPQ131118:MPQ131122 MZM131118:MZM131122 NJI131118:NJI131122 NTE131118:NTE131122 ODA131118:ODA131122 OMW131118:OMW131122 OWS131118:OWS131122 PGO131118:PGO131122 PQK131118:PQK131122 QAG131118:QAG131122 QKC131118:QKC131122 QTY131118:QTY131122 RDU131118:RDU131122 RNQ131118:RNQ131122 RXM131118:RXM131122 SHI131118:SHI131122 SRE131118:SRE131122 TBA131118:TBA131122 TKW131118:TKW131122 TUS131118:TUS131122 UEO131118:UEO131122 UOK131118:UOK131122 UYG131118:UYG131122 VIC131118:VIC131122 VRY131118:VRY131122 WBU131118:WBU131122 WLQ131118:WLQ131122 WVM131118:WVM131122 D196654:D196658 JA196654:JA196658 SW196654:SW196658 ACS196654:ACS196658 AMO196654:AMO196658 AWK196654:AWK196658 BGG196654:BGG196658 BQC196654:BQC196658 BZY196654:BZY196658 CJU196654:CJU196658 CTQ196654:CTQ196658 DDM196654:DDM196658 DNI196654:DNI196658 DXE196654:DXE196658 EHA196654:EHA196658 EQW196654:EQW196658 FAS196654:FAS196658 FKO196654:FKO196658 FUK196654:FUK196658 GEG196654:GEG196658 GOC196654:GOC196658 GXY196654:GXY196658 HHU196654:HHU196658 HRQ196654:HRQ196658 IBM196654:IBM196658 ILI196654:ILI196658 IVE196654:IVE196658 JFA196654:JFA196658 JOW196654:JOW196658 JYS196654:JYS196658 KIO196654:KIO196658 KSK196654:KSK196658 LCG196654:LCG196658 LMC196654:LMC196658 LVY196654:LVY196658 MFU196654:MFU196658 MPQ196654:MPQ196658 MZM196654:MZM196658 NJI196654:NJI196658 NTE196654:NTE196658 ODA196654:ODA196658 OMW196654:OMW196658 OWS196654:OWS196658 PGO196654:PGO196658 PQK196654:PQK196658 QAG196654:QAG196658 QKC196654:QKC196658 QTY196654:QTY196658 RDU196654:RDU196658 RNQ196654:RNQ196658 RXM196654:RXM196658 SHI196654:SHI196658 SRE196654:SRE196658 TBA196654:TBA196658 TKW196654:TKW196658 TUS196654:TUS196658 UEO196654:UEO196658 UOK196654:UOK196658 UYG196654:UYG196658 VIC196654:VIC196658 VRY196654:VRY196658 WBU196654:WBU196658 WLQ196654:WLQ196658 WVM196654:WVM196658 D262190:D262194 JA262190:JA262194 SW262190:SW262194 ACS262190:ACS262194 AMO262190:AMO262194 AWK262190:AWK262194 BGG262190:BGG262194 BQC262190:BQC262194 BZY262190:BZY262194 CJU262190:CJU262194 CTQ262190:CTQ262194 DDM262190:DDM262194 DNI262190:DNI262194 DXE262190:DXE262194 EHA262190:EHA262194 EQW262190:EQW262194 FAS262190:FAS262194 FKO262190:FKO262194 FUK262190:FUK262194 GEG262190:GEG262194 GOC262190:GOC262194 GXY262190:GXY262194 HHU262190:HHU262194 HRQ262190:HRQ262194 IBM262190:IBM262194 ILI262190:ILI262194 IVE262190:IVE262194 JFA262190:JFA262194 JOW262190:JOW262194 JYS262190:JYS262194 KIO262190:KIO262194 KSK262190:KSK262194 LCG262190:LCG262194 LMC262190:LMC262194 LVY262190:LVY262194 MFU262190:MFU262194 MPQ262190:MPQ262194 MZM262190:MZM262194 NJI262190:NJI262194 NTE262190:NTE262194 ODA262190:ODA262194 OMW262190:OMW262194 OWS262190:OWS262194 PGO262190:PGO262194 PQK262190:PQK262194 QAG262190:QAG262194 QKC262190:QKC262194 QTY262190:QTY262194 RDU262190:RDU262194 RNQ262190:RNQ262194 RXM262190:RXM262194 SHI262190:SHI262194 SRE262190:SRE262194 TBA262190:TBA262194 TKW262190:TKW262194 TUS262190:TUS262194 UEO262190:UEO262194 UOK262190:UOK262194 UYG262190:UYG262194 VIC262190:VIC262194 VRY262190:VRY262194 WBU262190:WBU262194 WLQ262190:WLQ262194 WVM262190:WVM262194 D327726:D327730 JA327726:JA327730 SW327726:SW327730 ACS327726:ACS327730 AMO327726:AMO327730 AWK327726:AWK327730 BGG327726:BGG327730 BQC327726:BQC327730 BZY327726:BZY327730 CJU327726:CJU327730 CTQ327726:CTQ327730 DDM327726:DDM327730 DNI327726:DNI327730 DXE327726:DXE327730 EHA327726:EHA327730 EQW327726:EQW327730 FAS327726:FAS327730 FKO327726:FKO327730 FUK327726:FUK327730 GEG327726:GEG327730 GOC327726:GOC327730 GXY327726:GXY327730 HHU327726:HHU327730 HRQ327726:HRQ327730 IBM327726:IBM327730 ILI327726:ILI327730 IVE327726:IVE327730 JFA327726:JFA327730 JOW327726:JOW327730 JYS327726:JYS327730 KIO327726:KIO327730 KSK327726:KSK327730 LCG327726:LCG327730 LMC327726:LMC327730 LVY327726:LVY327730 MFU327726:MFU327730 MPQ327726:MPQ327730 MZM327726:MZM327730 NJI327726:NJI327730 NTE327726:NTE327730 ODA327726:ODA327730 OMW327726:OMW327730 OWS327726:OWS327730 PGO327726:PGO327730 PQK327726:PQK327730 QAG327726:QAG327730 QKC327726:QKC327730 QTY327726:QTY327730 RDU327726:RDU327730 RNQ327726:RNQ327730 RXM327726:RXM327730 SHI327726:SHI327730 SRE327726:SRE327730 TBA327726:TBA327730 TKW327726:TKW327730 TUS327726:TUS327730 UEO327726:UEO327730 UOK327726:UOK327730 UYG327726:UYG327730 VIC327726:VIC327730 VRY327726:VRY327730 WBU327726:WBU327730 WLQ327726:WLQ327730 WVM327726:WVM327730 D393262:D393266 JA393262:JA393266 SW393262:SW393266 ACS393262:ACS393266 AMO393262:AMO393266 AWK393262:AWK393266 BGG393262:BGG393266 BQC393262:BQC393266 BZY393262:BZY393266 CJU393262:CJU393266 CTQ393262:CTQ393266 DDM393262:DDM393266 DNI393262:DNI393266 DXE393262:DXE393266 EHA393262:EHA393266 EQW393262:EQW393266 FAS393262:FAS393266 FKO393262:FKO393266 FUK393262:FUK393266 GEG393262:GEG393266 GOC393262:GOC393266 GXY393262:GXY393266 HHU393262:HHU393266 HRQ393262:HRQ393266 IBM393262:IBM393266 ILI393262:ILI393266 IVE393262:IVE393266 JFA393262:JFA393266 JOW393262:JOW393266 JYS393262:JYS393266 KIO393262:KIO393266 KSK393262:KSK393266 LCG393262:LCG393266 LMC393262:LMC393266 LVY393262:LVY393266 MFU393262:MFU393266 MPQ393262:MPQ393266 MZM393262:MZM393266 NJI393262:NJI393266 NTE393262:NTE393266 ODA393262:ODA393266 OMW393262:OMW393266 OWS393262:OWS393266 PGO393262:PGO393266 PQK393262:PQK393266 QAG393262:QAG393266 QKC393262:QKC393266 QTY393262:QTY393266 RDU393262:RDU393266 RNQ393262:RNQ393266 RXM393262:RXM393266 SHI393262:SHI393266 SRE393262:SRE393266 TBA393262:TBA393266 TKW393262:TKW393266 TUS393262:TUS393266 UEO393262:UEO393266 UOK393262:UOK393266 UYG393262:UYG393266 VIC393262:VIC393266 VRY393262:VRY393266 WBU393262:WBU393266 WLQ393262:WLQ393266 WVM393262:WVM393266 D458798:D458802 JA458798:JA458802 SW458798:SW458802 ACS458798:ACS458802 AMO458798:AMO458802 AWK458798:AWK458802 BGG458798:BGG458802 BQC458798:BQC458802 BZY458798:BZY458802 CJU458798:CJU458802 CTQ458798:CTQ458802 DDM458798:DDM458802 DNI458798:DNI458802 DXE458798:DXE458802 EHA458798:EHA458802 EQW458798:EQW458802 FAS458798:FAS458802 FKO458798:FKO458802 FUK458798:FUK458802 GEG458798:GEG458802 GOC458798:GOC458802 GXY458798:GXY458802 HHU458798:HHU458802 HRQ458798:HRQ458802 IBM458798:IBM458802 ILI458798:ILI458802 IVE458798:IVE458802 JFA458798:JFA458802 JOW458798:JOW458802 JYS458798:JYS458802 KIO458798:KIO458802 KSK458798:KSK458802 LCG458798:LCG458802 LMC458798:LMC458802 LVY458798:LVY458802 MFU458798:MFU458802 MPQ458798:MPQ458802 MZM458798:MZM458802 NJI458798:NJI458802 NTE458798:NTE458802 ODA458798:ODA458802 OMW458798:OMW458802 OWS458798:OWS458802 PGO458798:PGO458802 PQK458798:PQK458802 QAG458798:QAG458802 QKC458798:QKC458802 QTY458798:QTY458802 RDU458798:RDU458802 RNQ458798:RNQ458802 RXM458798:RXM458802 SHI458798:SHI458802 SRE458798:SRE458802 TBA458798:TBA458802 TKW458798:TKW458802 TUS458798:TUS458802 UEO458798:UEO458802 UOK458798:UOK458802 UYG458798:UYG458802 VIC458798:VIC458802 VRY458798:VRY458802 WBU458798:WBU458802 WLQ458798:WLQ458802 WVM458798:WVM458802 D524334:D524338 JA524334:JA524338 SW524334:SW524338 ACS524334:ACS524338 AMO524334:AMO524338 AWK524334:AWK524338 BGG524334:BGG524338 BQC524334:BQC524338 BZY524334:BZY524338 CJU524334:CJU524338 CTQ524334:CTQ524338 DDM524334:DDM524338 DNI524334:DNI524338 DXE524334:DXE524338 EHA524334:EHA524338 EQW524334:EQW524338 FAS524334:FAS524338 FKO524334:FKO524338 FUK524334:FUK524338 GEG524334:GEG524338 GOC524334:GOC524338 GXY524334:GXY524338 HHU524334:HHU524338 HRQ524334:HRQ524338 IBM524334:IBM524338 ILI524334:ILI524338 IVE524334:IVE524338 JFA524334:JFA524338 JOW524334:JOW524338 JYS524334:JYS524338 KIO524334:KIO524338 KSK524334:KSK524338 LCG524334:LCG524338 LMC524334:LMC524338 LVY524334:LVY524338 MFU524334:MFU524338 MPQ524334:MPQ524338 MZM524334:MZM524338 NJI524334:NJI524338 NTE524334:NTE524338 ODA524334:ODA524338 OMW524334:OMW524338 OWS524334:OWS524338 PGO524334:PGO524338 PQK524334:PQK524338 QAG524334:QAG524338 QKC524334:QKC524338 QTY524334:QTY524338 RDU524334:RDU524338 RNQ524334:RNQ524338 RXM524334:RXM524338 SHI524334:SHI524338 SRE524334:SRE524338 TBA524334:TBA524338 TKW524334:TKW524338 TUS524334:TUS524338 UEO524334:UEO524338 UOK524334:UOK524338 UYG524334:UYG524338 VIC524334:VIC524338 VRY524334:VRY524338 WBU524334:WBU524338 WLQ524334:WLQ524338 WVM524334:WVM524338 D589870:D589874 JA589870:JA589874 SW589870:SW589874 ACS589870:ACS589874 AMO589870:AMO589874 AWK589870:AWK589874 BGG589870:BGG589874 BQC589870:BQC589874 BZY589870:BZY589874 CJU589870:CJU589874 CTQ589870:CTQ589874 DDM589870:DDM589874 DNI589870:DNI589874 DXE589870:DXE589874 EHA589870:EHA589874 EQW589870:EQW589874 FAS589870:FAS589874 FKO589870:FKO589874 FUK589870:FUK589874 GEG589870:GEG589874 GOC589870:GOC589874 GXY589870:GXY589874 HHU589870:HHU589874 HRQ589870:HRQ589874 IBM589870:IBM589874 ILI589870:ILI589874 IVE589870:IVE589874 JFA589870:JFA589874 JOW589870:JOW589874 JYS589870:JYS589874 KIO589870:KIO589874 KSK589870:KSK589874 LCG589870:LCG589874 LMC589870:LMC589874 LVY589870:LVY589874 MFU589870:MFU589874 MPQ589870:MPQ589874 MZM589870:MZM589874 NJI589870:NJI589874 NTE589870:NTE589874 ODA589870:ODA589874 OMW589870:OMW589874 OWS589870:OWS589874 PGO589870:PGO589874 PQK589870:PQK589874 QAG589870:QAG589874 QKC589870:QKC589874 QTY589870:QTY589874 RDU589870:RDU589874 RNQ589870:RNQ589874 RXM589870:RXM589874 SHI589870:SHI589874 SRE589870:SRE589874 TBA589870:TBA589874 TKW589870:TKW589874 TUS589870:TUS589874 UEO589870:UEO589874 UOK589870:UOK589874 UYG589870:UYG589874 VIC589870:VIC589874 VRY589870:VRY589874 WBU589870:WBU589874 WLQ589870:WLQ589874 WVM589870:WVM589874 D655406:D655410 JA655406:JA655410 SW655406:SW655410 ACS655406:ACS655410 AMO655406:AMO655410 AWK655406:AWK655410 BGG655406:BGG655410 BQC655406:BQC655410 BZY655406:BZY655410 CJU655406:CJU655410 CTQ655406:CTQ655410 DDM655406:DDM655410 DNI655406:DNI655410 DXE655406:DXE655410 EHA655406:EHA655410 EQW655406:EQW655410 FAS655406:FAS655410 FKO655406:FKO655410 FUK655406:FUK655410 GEG655406:GEG655410 GOC655406:GOC655410 GXY655406:GXY655410 HHU655406:HHU655410 HRQ655406:HRQ655410 IBM655406:IBM655410 ILI655406:ILI655410 IVE655406:IVE655410 JFA655406:JFA655410 JOW655406:JOW655410 JYS655406:JYS655410 KIO655406:KIO655410 KSK655406:KSK655410 LCG655406:LCG655410 LMC655406:LMC655410 LVY655406:LVY655410 MFU655406:MFU655410 MPQ655406:MPQ655410 MZM655406:MZM655410 NJI655406:NJI655410 NTE655406:NTE655410 ODA655406:ODA655410 OMW655406:OMW655410 OWS655406:OWS655410 PGO655406:PGO655410 PQK655406:PQK655410 QAG655406:QAG655410 QKC655406:QKC655410 QTY655406:QTY655410 RDU655406:RDU655410 RNQ655406:RNQ655410 RXM655406:RXM655410 SHI655406:SHI655410 SRE655406:SRE655410 TBA655406:TBA655410 TKW655406:TKW655410 TUS655406:TUS655410 UEO655406:UEO655410 UOK655406:UOK655410 UYG655406:UYG655410 VIC655406:VIC655410 VRY655406:VRY655410 WBU655406:WBU655410 WLQ655406:WLQ655410 WVM655406:WVM655410 D720942:D720946 JA720942:JA720946 SW720942:SW720946 ACS720942:ACS720946 AMO720942:AMO720946 AWK720942:AWK720946 BGG720942:BGG720946 BQC720942:BQC720946 BZY720942:BZY720946 CJU720942:CJU720946 CTQ720942:CTQ720946 DDM720942:DDM720946 DNI720942:DNI720946 DXE720942:DXE720946 EHA720942:EHA720946 EQW720942:EQW720946 FAS720942:FAS720946 FKO720942:FKO720946 FUK720942:FUK720946 GEG720942:GEG720946 GOC720942:GOC720946 GXY720942:GXY720946 HHU720942:HHU720946 HRQ720942:HRQ720946 IBM720942:IBM720946 ILI720942:ILI720946 IVE720942:IVE720946 JFA720942:JFA720946 JOW720942:JOW720946 JYS720942:JYS720946 KIO720942:KIO720946 KSK720942:KSK720946 LCG720942:LCG720946 LMC720942:LMC720946 LVY720942:LVY720946 MFU720942:MFU720946 MPQ720942:MPQ720946 MZM720942:MZM720946 NJI720942:NJI720946 NTE720942:NTE720946 ODA720942:ODA720946 OMW720942:OMW720946 OWS720942:OWS720946 PGO720942:PGO720946 PQK720942:PQK720946 QAG720942:QAG720946 QKC720942:QKC720946 QTY720942:QTY720946 RDU720942:RDU720946 RNQ720942:RNQ720946 RXM720942:RXM720946 SHI720942:SHI720946 SRE720942:SRE720946 TBA720942:TBA720946 TKW720942:TKW720946 TUS720942:TUS720946 UEO720942:UEO720946 UOK720942:UOK720946 UYG720942:UYG720946 VIC720942:VIC720946 VRY720942:VRY720946 WBU720942:WBU720946 WLQ720942:WLQ720946 WVM720942:WVM720946 D786478:D786482 JA786478:JA786482 SW786478:SW786482 ACS786478:ACS786482 AMO786478:AMO786482 AWK786478:AWK786482 BGG786478:BGG786482 BQC786478:BQC786482 BZY786478:BZY786482 CJU786478:CJU786482 CTQ786478:CTQ786482 DDM786478:DDM786482 DNI786478:DNI786482 DXE786478:DXE786482 EHA786478:EHA786482 EQW786478:EQW786482 FAS786478:FAS786482 FKO786478:FKO786482 FUK786478:FUK786482 GEG786478:GEG786482 GOC786478:GOC786482 GXY786478:GXY786482 HHU786478:HHU786482 HRQ786478:HRQ786482 IBM786478:IBM786482 ILI786478:ILI786482 IVE786478:IVE786482 JFA786478:JFA786482 JOW786478:JOW786482 JYS786478:JYS786482 KIO786478:KIO786482 KSK786478:KSK786482 LCG786478:LCG786482 LMC786478:LMC786482 LVY786478:LVY786482 MFU786478:MFU786482 MPQ786478:MPQ786482 MZM786478:MZM786482 NJI786478:NJI786482 NTE786478:NTE786482 ODA786478:ODA786482 OMW786478:OMW786482 OWS786478:OWS786482 PGO786478:PGO786482 PQK786478:PQK786482 QAG786478:QAG786482 QKC786478:QKC786482 QTY786478:QTY786482 RDU786478:RDU786482 RNQ786478:RNQ786482 RXM786478:RXM786482 SHI786478:SHI786482 SRE786478:SRE786482 TBA786478:TBA786482 TKW786478:TKW786482 TUS786478:TUS786482 UEO786478:UEO786482 UOK786478:UOK786482 UYG786478:UYG786482 VIC786478:VIC786482 VRY786478:VRY786482 WBU786478:WBU786482 WLQ786478:WLQ786482 WVM786478:WVM786482 D852014:D852018 JA852014:JA852018 SW852014:SW852018 ACS852014:ACS852018 AMO852014:AMO852018 AWK852014:AWK852018 BGG852014:BGG852018 BQC852014:BQC852018 BZY852014:BZY852018 CJU852014:CJU852018 CTQ852014:CTQ852018 DDM852014:DDM852018 DNI852014:DNI852018 DXE852014:DXE852018 EHA852014:EHA852018 EQW852014:EQW852018 FAS852014:FAS852018 FKO852014:FKO852018 FUK852014:FUK852018 GEG852014:GEG852018 GOC852014:GOC852018 GXY852014:GXY852018 HHU852014:HHU852018 HRQ852014:HRQ852018 IBM852014:IBM852018 ILI852014:ILI852018 IVE852014:IVE852018 JFA852014:JFA852018 JOW852014:JOW852018 JYS852014:JYS852018 KIO852014:KIO852018 KSK852014:KSK852018 LCG852014:LCG852018 LMC852014:LMC852018 LVY852014:LVY852018 MFU852014:MFU852018 MPQ852014:MPQ852018 MZM852014:MZM852018 NJI852014:NJI852018 NTE852014:NTE852018 ODA852014:ODA852018 OMW852014:OMW852018 OWS852014:OWS852018 PGO852014:PGO852018 PQK852014:PQK852018 QAG852014:QAG852018 QKC852014:QKC852018 QTY852014:QTY852018 RDU852014:RDU852018 RNQ852014:RNQ852018 RXM852014:RXM852018 SHI852014:SHI852018 SRE852014:SRE852018 TBA852014:TBA852018 TKW852014:TKW852018 TUS852014:TUS852018 UEO852014:UEO852018 UOK852014:UOK852018 UYG852014:UYG852018 VIC852014:VIC852018 VRY852014:VRY852018 WBU852014:WBU852018 WLQ852014:WLQ852018 WVM852014:WVM852018 D917550:D917554 JA917550:JA917554 SW917550:SW917554 ACS917550:ACS917554 AMO917550:AMO917554 AWK917550:AWK917554 BGG917550:BGG917554 BQC917550:BQC917554 BZY917550:BZY917554 CJU917550:CJU917554 CTQ917550:CTQ917554 DDM917550:DDM917554 DNI917550:DNI917554 DXE917550:DXE917554 EHA917550:EHA917554 EQW917550:EQW917554 FAS917550:FAS917554 FKO917550:FKO917554 FUK917550:FUK917554 GEG917550:GEG917554 GOC917550:GOC917554 GXY917550:GXY917554 HHU917550:HHU917554 HRQ917550:HRQ917554 IBM917550:IBM917554 ILI917550:ILI917554 IVE917550:IVE917554 JFA917550:JFA917554 JOW917550:JOW917554 JYS917550:JYS917554 KIO917550:KIO917554 KSK917550:KSK917554 LCG917550:LCG917554 LMC917550:LMC917554 LVY917550:LVY917554 MFU917550:MFU917554 MPQ917550:MPQ917554 MZM917550:MZM917554 NJI917550:NJI917554 NTE917550:NTE917554 ODA917550:ODA917554 OMW917550:OMW917554 OWS917550:OWS917554 PGO917550:PGO917554 PQK917550:PQK917554 QAG917550:QAG917554 QKC917550:QKC917554 QTY917550:QTY917554 RDU917550:RDU917554 RNQ917550:RNQ917554 RXM917550:RXM917554 SHI917550:SHI917554 SRE917550:SRE917554 TBA917550:TBA917554 TKW917550:TKW917554 TUS917550:TUS917554 UEO917550:UEO917554 UOK917550:UOK917554 UYG917550:UYG917554 VIC917550:VIC917554 VRY917550:VRY917554 WBU917550:WBU917554 WLQ917550:WLQ917554 WVM917550:WVM917554 D983086:D983090 JA983086:JA983090 SW983086:SW983090 ACS983086:ACS983090 AMO983086:AMO983090 AWK983086:AWK983090 BGG983086:BGG983090 BQC983086:BQC983090 BZY983086:BZY983090 CJU983086:CJU983090 CTQ983086:CTQ983090 DDM983086:DDM983090 DNI983086:DNI983090 DXE983086:DXE983090 EHA983086:EHA983090 EQW983086:EQW983090 FAS983086:FAS983090 FKO983086:FKO983090 FUK983086:FUK983090 GEG983086:GEG983090 GOC983086:GOC983090 GXY983086:GXY983090 HHU983086:HHU983090 HRQ983086:HRQ983090 IBM983086:IBM983090 ILI983086:ILI983090 IVE983086:IVE983090 JFA983086:JFA983090 JOW983086:JOW983090 JYS983086:JYS983090 KIO983086:KIO983090 KSK983086:KSK983090 LCG983086:LCG983090 LMC983086:LMC983090 LVY983086:LVY983090 MFU983086:MFU983090 MPQ983086:MPQ983090 MZM983086:MZM983090 NJI983086:NJI983090 NTE983086:NTE983090 ODA983086:ODA983090 OMW983086:OMW983090 OWS983086:OWS983090 PGO983086:PGO983090 PQK983086:PQK983090 QAG983086:QAG983090 QKC983086:QKC983090 QTY983086:QTY983090 RDU983086:RDU983090 RNQ983086:RNQ983090 RXM983086:RXM983090 SHI983086:SHI983090 SRE983086:SRE983090 TBA983086:TBA983090 TKW983086:TKW983090 TUS983086:TUS983090 UEO983086:UEO983090 UOK983086:UOK983090 UYG983086:UYG983090 VIC983086:VIC983090 VRY983086:VRY983090 WBU983086:WBU983090 WLQ983086:WLQ983090 WVM983086:WVM983090 JB54:JB55 SX54:SX55 ACT54:ACT55 AMP54:AMP55 AWL54:AWL55 BGH54:BGH55 BQD54:BQD55 BZZ54:BZZ55 CJV54:CJV55 CTR54:CTR55 DDN54:DDN55 DNJ54:DNJ55 DXF54:DXF55 EHB54:EHB55 EQX54:EQX55 FAT54:FAT55 FKP54:FKP55 FUL54:FUL55 GEH54:GEH55 GOD54:GOD55 GXZ54:GXZ55 HHV54:HHV55 HRR54:HRR55 IBN54:IBN55 ILJ54:ILJ55 IVF54:IVF55 JFB54:JFB55 JOX54:JOX55 JYT54:JYT55 KIP54:KIP55 KSL54:KSL55 LCH54:LCH55 LMD54:LMD55 LVZ54:LVZ55 MFV54:MFV55 MPR54:MPR55 MZN54:MZN55 NJJ54:NJJ55 NTF54:NTF55 ODB54:ODB55 OMX54:OMX55 OWT54:OWT55 PGP54:PGP55 PQL54:PQL55 QAH54:QAH55 QKD54:QKD55 QTZ54:QTZ55 RDV54:RDV55 RNR54:RNR55 RXN54:RXN55 SHJ54:SHJ55 SRF54:SRF55 TBB54:TBB55 TKX54:TKX55 TUT54:TUT55 UEP54:UEP55 UOL54:UOL55 UYH54:UYH55 VID54:VID55 VRZ54:VRZ55 WBV54:WBV55 WLR54:WLR55 WVN54:WVN55 E65584:E65586 JB65584:JB65586 SX65584:SX65586 ACT65584:ACT65586 AMP65584:AMP65586 AWL65584:AWL65586 BGH65584:BGH65586 BQD65584:BQD65586 BZZ65584:BZZ65586 CJV65584:CJV65586 CTR65584:CTR65586 DDN65584:DDN65586 DNJ65584:DNJ65586 DXF65584:DXF65586 EHB65584:EHB65586 EQX65584:EQX65586 FAT65584:FAT65586 FKP65584:FKP65586 FUL65584:FUL65586 GEH65584:GEH65586 GOD65584:GOD65586 GXZ65584:GXZ65586 HHV65584:HHV65586 HRR65584:HRR65586 IBN65584:IBN65586 ILJ65584:ILJ65586 IVF65584:IVF65586 JFB65584:JFB65586 JOX65584:JOX65586 JYT65584:JYT65586 KIP65584:KIP65586 KSL65584:KSL65586 LCH65584:LCH65586 LMD65584:LMD65586 LVZ65584:LVZ65586 MFV65584:MFV65586 MPR65584:MPR65586 MZN65584:MZN65586 NJJ65584:NJJ65586 NTF65584:NTF65586 ODB65584:ODB65586 OMX65584:OMX65586 OWT65584:OWT65586 PGP65584:PGP65586 PQL65584:PQL65586 QAH65584:QAH65586 QKD65584:QKD65586 QTZ65584:QTZ65586 RDV65584:RDV65586 RNR65584:RNR65586 RXN65584:RXN65586 SHJ65584:SHJ65586 SRF65584:SRF65586 TBB65584:TBB65586 TKX65584:TKX65586 TUT65584:TUT65586 UEP65584:UEP65586 UOL65584:UOL65586 UYH65584:UYH65586 VID65584:VID65586 VRZ65584:VRZ65586 WBV65584:WBV65586 WLR65584:WLR65586 WVN65584:WVN65586 E131120:E131122 JB131120:JB131122 SX131120:SX131122 ACT131120:ACT131122 AMP131120:AMP131122 AWL131120:AWL131122 BGH131120:BGH131122 BQD131120:BQD131122 BZZ131120:BZZ131122 CJV131120:CJV131122 CTR131120:CTR131122 DDN131120:DDN131122 DNJ131120:DNJ131122 DXF131120:DXF131122 EHB131120:EHB131122 EQX131120:EQX131122 FAT131120:FAT131122 FKP131120:FKP131122 FUL131120:FUL131122 GEH131120:GEH131122 GOD131120:GOD131122 GXZ131120:GXZ131122 HHV131120:HHV131122 HRR131120:HRR131122 IBN131120:IBN131122 ILJ131120:ILJ131122 IVF131120:IVF131122 JFB131120:JFB131122 JOX131120:JOX131122 JYT131120:JYT131122 KIP131120:KIP131122 KSL131120:KSL131122 LCH131120:LCH131122 LMD131120:LMD131122 LVZ131120:LVZ131122 MFV131120:MFV131122 MPR131120:MPR131122 MZN131120:MZN131122 NJJ131120:NJJ131122 NTF131120:NTF131122 ODB131120:ODB131122 OMX131120:OMX131122 OWT131120:OWT131122 PGP131120:PGP131122 PQL131120:PQL131122 QAH131120:QAH131122 QKD131120:QKD131122 QTZ131120:QTZ131122 RDV131120:RDV131122 RNR131120:RNR131122 RXN131120:RXN131122 SHJ131120:SHJ131122 SRF131120:SRF131122 TBB131120:TBB131122 TKX131120:TKX131122 TUT131120:TUT131122 UEP131120:UEP131122 UOL131120:UOL131122 UYH131120:UYH131122 VID131120:VID131122 VRZ131120:VRZ131122 WBV131120:WBV131122 WLR131120:WLR131122 WVN131120:WVN131122 E196656:E196658 JB196656:JB196658 SX196656:SX196658 ACT196656:ACT196658 AMP196656:AMP196658 AWL196656:AWL196658 BGH196656:BGH196658 BQD196656:BQD196658 BZZ196656:BZZ196658 CJV196656:CJV196658 CTR196656:CTR196658 DDN196656:DDN196658 DNJ196656:DNJ196658 DXF196656:DXF196658 EHB196656:EHB196658 EQX196656:EQX196658 FAT196656:FAT196658 FKP196656:FKP196658 FUL196656:FUL196658 GEH196656:GEH196658 GOD196656:GOD196658 GXZ196656:GXZ196658 HHV196656:HHV196658 HRR196656:HRR196658 IBN196656:IBN196658 ILJ196656:ILJ196658 IVF196656:IVF196658 JFB196656:JFB196658 JOX196656:JOX196658 JYT196656:JYT196658 KIP196656:KIP196658 KSL196656:KSL196658 LCH196656:LCH196658 LMD196656:LMD196658 LVZ196656:LVZ196658 MFV196656:MFV196658 MPR196656:MPR196658 MZN196656:MZN196658 NJJ196656:NJJ196658 NTF196656:NTF196658 ODB196656:ODB196658 OMX196656:OMX196658 OWT196656:OWT196658 PGP196656:PGP196658 PQL196656:PQL196658 QAH196656:QAH196658 QKD196656:QKD196658 QTZ196656:QTZ196658 RDV196656:RDV196658 RNR196656:RNR196658 RXN196656:RXN196658 SHJ196656:SHJ196658 SRF196656:SRF196658 TBB196656:TBB196658 TKX196656:TKX196658 TUT196656:TUT196658 UEP196656:UEP196658 UOL196656:UOL196658 UYH196656:UYH196658 VID196656:VID196658 VRZ196656:VRZ196658 WBV196656:WBV196658 WLR196656:WLR196658 WVN196656:WVN196658 E262192:E262194 JB262192:JB262194 SX262192:SX262194 ACT262192:ACT262194 AMP262192:AMP262194 AWL262192:AWL262194 BGH262192:BGH262194 BQD262192:BQD262194 BZZ262192:BZZ262194 CJV262192:CJV262194 CTR262192:CTR262194 DDN262192:DDN262194 DNJ262192:DNJ262194 DXF262192:DXF262194 EHB262192:EHB262194 EQX262192:EQX262194 FAT262192:FAT262194 FKP262192:FKP262194 FUL262192:FUL262194 GEH262192:GEH262194 GOD262192:GOD262194 GXZ262192:GXZ262194 HHV262192:HHV262194 HRR262192:HRR262194 IBN262192:IBN262194 ILJ262192:ILJ262194 IVF262192:IVF262194 JFB262192:JFB262194 JOX262192:JOX262194 JYT262192:JYT262194 KIP262192:KIP262194 KSL262192:KSL262194 LCH262192:LCH262194 LMD262192:LMD262194 LVZ262192:LVZ262194 MFV262192:MFV262194 MPR262192:MPR262194 MZN262192:MZN262194 NJJ262192:NJJ262194 NTF262192:NTF262194 ODB262192:ODB262194 OMX262192:OMX262194 OWT262192:OWT262194 PGP262192:PGP262194 PQL262192:PQL262194 QAH262192:QAH262194 QKD262192:QKD262194 QTZ262192:QTZ262194 RDV262192:RDV262194 RNR262192:RNR262194 RXN262192:RXN262194 SHJ262192:SHJ262194 SRF262192:SRF262194 TBB262192:TBB262194 TKX262192:TKX262194 TUT262192:TUT262194 UEP262192:UEP262194 UOL262192:UOL262194 UYH262192:UYH262194 VID262192:VID262194 VRZ262192:VRZ262194 WBV262192:WBV262194 WLR262192:WLR262194 WVN262192:WVN262194 E327728:E327730 JB327728:JB327730 SX327728:SX327730 ACT327728:ACT327730 AMP327728:AMP327730 AWL327728:AWL327730 BGH327728:BGH327730 BQD327728:BQD327730 BZZ327728:BZZ327730 CJV327728:CJV327730 CTR327728:CTR327730 DDN327728:DDN327730 DNJ327728:DNJ327730 DXF327728:DXF327730 EHB327728:EHB327730 EQX327728:EQX327730 FAT327728:FAT327730 FKP327728:FKP327730 FUL327728:FUL327730 GEH327728:GEH327730 GOD327728:GOD327730 GXZ327728:GXZ327730 HHV327728:HHV327730 HRR327728:HRR327730 IBN327728:IBN327730 ILJ327728:ILJ327730 IVF327728:IVF327730 JFB327728:JFB327730 JOX327728:JOX327730 JYT327728:JYT327730 KIP327728:KIP327730 KSL327728:KSL327730 LCH327728:LCH327730 LMD327728:LMD327730 LVZ327728:LVZ327730 MFV327728:MFV327730 MPR327728:MPR327730 MZN327728:MZN327730 NJJ327728:NJJ327730 NTF327728:NTF327730 ODB327728:ODB327730 OMX327728:OMX327730 OWT327728:OWT327730 PGP327728:PGP327730 PQL327728:PQL327730 QAH327728:QAH327730 QKD327728:QKD327730 QTZ327728:QTZ327730 RDV327728:RDV327730 RNR327728:RNR327730 RXN327728:RXN327730 SHJ327728:SHJ327730 SRF327728:SRF327730 TBB327728:TBB327730 TKX327728:TKX327730 TUT327728:TUT327730 UEP327728:UEP327730 UOL327728:UOL327730 UYH327728:UYH327730 VID327728:VID327730 VRZ327728:VRZ327730 WBV327728:WBV327730 WLR327728:WLR327730 WVN327728:WVN327730 E393264:E393266 JB393264:JB393266 SX393264:SX393266 ACT393264:ACT393266 AMP393264:AMP393266 AWL393264:AWL393266 BGH393264:BGH393266 BQD393264:BQD393266 BZZ393264:BZZ393266 CJV393264:CJV393266 CTR393264:CTR393266 DDN393264:DDN393266 DNJ393264:DNJ393266 DXF393264:DXF393266 EHB393264:EHB393266 EQX393264:EQX393266 FAT393264:FAT393266 FKP393264:FKP393266 FUL393264:FUL393266 GEH393264:GEH393266 GOD393264:GOD393266 GXZ393264:GXZ393266 HHV393264:HHV393266 HRR393264:HRR393266 IBN393264:IBN393266 ILJ393264:ILJ393266 IVF393264:IVF393266 JFB393264:JFB393266 JOX393264:JOX393266 JYT393264:JYT393266 KIP393264:KIP393266 KSL393264:KSL393266 LCH393264:LCH393266 LMD393264:LMD393266 LVZ393264:LVZ393266 MFV393264:MFV393266 MPR393264:MPR393266 MZN393264:MZN393266 NJJ393264:NJJ393266 NTF393264:NTF393266 ODB393264:ODB393266 OMX393264:OMX393266 OWT393264:OWT393266 PGP393264:PGP393266 PQL393264:PQL393266 QAH393264:QAH393266 QKD393264:QKD393266 QTZ393264:QTZ393266 RDV393264:RDV393266 RNR393264:RNR393266 RXN393264:RXN393266 SHJ393264:SHJ393266 SRF393264:SRF393266 TBB393264:TBB393266 TKX393264:TKX393266 TUT393264:TUT393266 UEP393264:UEP393266 UOL393264:UOL393266 UYH393264:UYH393266 VID393264:VID393266 VRZ393264:VRZ393266 WBV393264:WBV393266 WLR393264:WLR393266 WVN393264:WVN393266 E458800:E458802 JB458800:JB458802 SX458800:SX458802 ACT458800:ACT458802 AMP458800:AMP458802 AWL458800:AWL458802 BGH458800:BGH458802 BQD458800:BQD458802 BZZ458800:BZZ458802 CJV458800:CJV458802 CTR458800:CTR458802 DDN458800:DDN458802 DNJ458800:DNJ458802 DXF458800:DXF458802 EHB458800:EHB458802 EQX458800:EQX458802 FAT458800:FAT458802 FKP458800:FKP458802 FUL458800:FUL458802 GEH458800:GEH458802 GOD458800:GOD458802 GXZ458800:GXZ458802 HHV458800:HHV458802 HRR458800:HRR458802 IBN458800:IBN458802 ILJ458800:ILJ458802 IVF458800:IVF458802 JFB458800:JFB458802 JOX458800:JOX458802 JYT458800:JYT458802 KIP458800:KIP458802 KSL458800:KSL458802 LCH458800:LCH458802 LMD458800:LMD458802 LVZ458800:LVZ458802 MFV458800:MFV458802 MPR458800:MPR458802 MZN458800:MZN458802 NJJ458800:NJJ458802 NTF458800:NTF458802 ODB458800:ODB458802 OMX458800:OMX458802 OWT458800:OWT458802 PGP458800:PGP458802 PQL458800:PQL458802 QAH458800:QAH458802 QKD458800:QKD458802 QTZ458800:QTZ458802 RDV458800:RDV458802 RNR458800:RNR458802 RXN458800:RXN458802 SHJ458800:SHJ458802 SRF458800:SRF458802 TBB458800:TBB458802 TKX458800:TKX458802 TUT458800:TUT458802 UEP458800:UEP458802 UOL458800:UOL458802 UYH458800:UYH458802 VID458800:VID458802 VRZ458800:VRZ458802 WBV458800:WBV458802 WLR458800:WLR458802 WVN458800:WVN458802 E524336:E524338 JB524336:JB524338 SX524336:SX524338 ACT524336:ACT524338 AMP524336:AMP524338 AWL524336:AWL524338 BGH524336:BGH524338 BQD524336:BQD524338 BZZ524336:BZZ524338 CJV524336:CJV524338 CTR524336:CTR524338 DDN524336:DDN524338 DNJ524336:DNJ524338 DXF524336:DXF524338 EHB524336:EHB524338 EQX524336:EQX524338 FAT524336:FAT524338 FKP524336:FKP524338 FUL524336:FUL524338 GEH524336:GEH524338 GOD524336:GOD524338 GXZ524336:GXZ524338 HHV524336:HHV524338 HRR524336:HRR524338 IBN524336:IBN524338 ILJ524336:ILJ524338 IVF524336:IVF524338 JFB524336:JFB524338 JOX524336:JOX524338 JYT524336:JYT524338 KIP524336:KIP524338 KSL524336:KSL524338 LCH524336:LCH524338 LMD524336:LMD524338 LVZ524336:LVZ524338 MFV524336:MFV524338 MPR524336:MPR524338 MZN524336:MZN524338 NJJ524336:NJJ524338 NTF524336:NTF524338 ODB524336:ODB524338 OMX524336:OMX524338 OWT524336:OWT524338 PGP524336:PGP524338 PQL524336:PQL524338 QAH524336:QAH524338 QKD524336:QKD524338 QTZ524336:QTZ524338 RDV524336:RDV524338 RNR524336:RNR524338 RXN524336:RXN524338 SHJ524336:SHJ524338 SRF524336:SRF524338 TBB524336:TBB524338 TKX524336:TKX524338 TUT524336:TUT524338 UEP524336:UEP524338 UOL524336:UOL524338 UYH524336:UYH524338 VID524336:VID524338 VRZ524336:VRZ524338 WBV524336:WBV524338 WLR524336:WLR524338 WVN524336:WVN524338 E589872:E589874 JB589872:JB589874 SX589872:SX589874 ACT589872:ACT589874 AMP589872:AMP589874 AWL589872:AWL589874 BGH589872:BGH589874 BQD589872:BQD589874 BZZ589872:BZZ589874 CJV589872:CJV589874 CTR589872:CTR589874 DDN589872:DDN589874 DNJ589872:DNJ589874 DXF589872:DXF589874 EHB589872:EHB589874 EQX589872:EQX589874 FAT589872:FAT589874 FKP589872:FKP589874 FUL589872:FUL589874 GEH589872:GEH589874 GOD589872:GOD589874 GXZ589872:GXZ589874 HHV589872:HHV589874 HRR589872:HRR589874 IBN589872:IBN589874 ILJ589872:ILJ589874 IVF589872:IVF589874 JFB589872:JFB589874 JOX589872:JOX589874 JYT589872:JYT589874 KIP589872:KIP589874 KSL589872:KSL589874 LCH589872:LCH589874 LMD589872:LMD589874 LVZ589872:LVZ589874 MFV589872:MFV589874 MPR589872:MPR589874 MZN589872:MZN589874 NJJ589872:NJJ589874 NTF589872:NTF589874 ODB589872:ODB589874 OMX589872:OMX589874 OWT589872:OWT589874 PGP589872:PGP589874 PQL589872:PQL589874 QAH589872:QAH589874 QKD589872:QKD589874 QTZ589872:QTZ589874 RDV589872:RDV589874 RNR589872:RNR589874 RXN589872:RXN589874 SHJ589872:SHJ589874 SRF589872:SRF589874 TBB589872:TBB589874 TKX589872:TKX589874 TUT589872:TUT589874 UEP589872:UEP589874 UOL589872:UOL589874 UYH589872:UYH589874 VID589872:VID589874 VRZ589872:VRZ589874 WBV589872:WBV589874 WLR589872:WLR589874 WVN589872:WVN589874 E655408:E655410 JB655408:JB655410 SX655408:SX655410 ACT655408:ACT655410 AMP655408:AMP655410 AWL655408:AWL655410 BGH655408:BGH655410 BQD655408:BQD655410 BZZ655408:BZZ655410 CJV655408:CJV655410 CTR655408:CTR655410 DDN655408:DDN655410 DNJ655408:DNJ655410 DXF655408:DXF655410 EHB655408:EHB655410 EQX655408:EQX655410 FAT655408:FAT655410 FKP655408:FKP655410 FUL655408:FUL655410 GEH655408:GEH655410 GOD655408:GOD655410 GXZ655408:GXZ655410 HHV655408:HHV655410 HRR655408:HRR655410 IBN655408:IBN655410 ILJ655408:ILJ655410 IVF655408:IVF655410 JFB655408:JFB655410 JOX655408:JOX655410 JYT655408:JYT655410 KIP655408:KIP655410 KSL655408:KSL655410 LCH655408:LCH655410 LMD655408:LMD655410 LVZ655408:LVZ655410 MFV655408:MFV655410 MPR655408:MPR655410 MZN655408:MZN655410 NJJ655408:NJJ655410 NTF655408:NTF655410 ODB655408:ODB655410 OMX655408:OMX655410 OWT655408:OWT655410 PGP655408:PGP655410 PQL655408:PQL655410 QAH655408:QAH655410 QKD655408:QKD655410 QTZ655408:QTZ655410 RDV655408:RDV655410 RNR655408:RNR655410 RXN655408:RXN655410 SHJ655408:SHJ655410 SRF655408:SRF655410 TBB655408:TBB655410 TKX655408:TKX655410 TUT655408:TUT655410 UEP655408:UEP655410 UOL655408:UOL655410 UYH655408:UYH655410 VID655408:VID655410 VRZ655408:VRZ655410 WBV655408:WBV655410 WLR655408:WLR655410 WVN655408:WVN655410 E720944:E720946 JB720944:JB720946 SX720944:SX720946 ACT720944:ACT720946 AMP720944:AMP720946 AWL720944:AWL720946 BGH720944:BGH720946 BQD720944:BQD720946 BZZ720944:BZZ720946 CJV720944:CJV720946 CTR720944:CTR720946 DDN720944:DDN720946 DNJ720944:DNJ720946 DXF720944:DXF720946 EHB720944:EHB720946 EQX720944:EQX720946 FAT720944:FAT720946 FKP720944:FKP720946 FUL720944:FUL720946 GEH720944:GEH720946 GOD720944:GOD720946 GXZ720944:GXZ720946 HHV720944:HHV720946 HRR720944:HRR720946 IBN720944:IBN720946 ILJ720944:ILJ720946 IVF720944:IVF720946 JFB720944:JFB720946 JOX720944:JOX720946 JYT720944:JYT720946 KIP720944:KIP720946 KSL720944:KSL720946 LCH720944:LCH720946 LMD720944:LMD720946 LVZ720944:LVZ720946 MFV720944:MFV720946 MPR720944:MPR720946 MZN720944:MZN720946 NJJ720944:NJJ720946 NTF720944:NTF720946 ODB720944:ODB720946 OMX720944:OMX720946 OWT720944:OWT720946 PGP720944:PGP720946 PQL720944:PQL720946 QAH720944:QAH720946 QKD720944:QKD720946 QTZ720944:QTZ720946 RDV720944:RDV720946 RNR720944:RNR720946 RXN720944:RXN720946 SHJ720944:SHJ720946 SRF720944:SRF720946 TBB720944:TBB720946 TKX720944:TKX720946 TUT720944:TUT720946 UEP720944:UEP720946 UOL720944:UOL720946 UYH720944:UYH720946 VID720944:VID720946 VRZ720944:VRZ720946 WBV720944:WBV720946 WLR720944:WLR720946 WVN720944:WVN720946 E786480:E786482 JB786480:JB786482 SX786480:SX786482 ACT786480:ACT786482 AMP786480:AMP786482 AWL786480:AWL786482 BGH786480:BGH786482 BQD786480:BQD786482 BZZ786480:BZZ786482 CJV786480:CJV786482 CTR786480:CTR786482 DDN786480:DDN786482 DNJ786480:DNJ786482 DXF786480:DXF786482 EHB786480:EHB786482 EQX786480:EQX786482 FAT786480:FAT786482 FKP786480:FKP786482 FUL786480:FUL786482 GEH786480:GEH786482 GOD786480:GOD786482 GXZ786480:GXZ786482 HHV786480:HHV786482 HRR786480:HRR786482 IBN786480:IBN786482 ILJ786480:ILJ786482 IVF786480:IVF786482 JFB786480:JFB786482 JOX786480:JOX786482 JYT786480:JYT786482 KIP786480:KIP786482 KSL786480:KSL786482 LCH786480:LCH786482 LMD786480:LMD786482 LVZ786480:LVZ786482 MFV786480:MFV786482 MPR786480:MPR786482 MZN786480:MZN786482 NJJ786480:NJJ786482 NTF786480:NTF786482 ODB786480:ODB786482 OMX786480:OMX786482 OWT786480:OWT786482 PGP786480:PGP786482 PQL786480:PQL786482 QAH786480:QAH786482 QKD786480:QKD786482 QTZ786480:QTZ786482 RDV786480:RDV786482 RNR786480:RNR786482 RXN786480:RXN786482 SHJ786480:SHJ786482 SRF786480:SRF786482 TBB786480:TBB786482 TKX786480:TKX786482 TUT786480:TUT786482 UEP786480:UEP786482 UOL786480:UOL786482 UYH786480:UYH786482 VID786480:VID786482 VRZ786480:VRZ786482 WBV786480:WBV786482 WLR786480:WLR786482 WVN786480:WVN786482 E852016:E852018 JB852016:JB852018 SX852016:SX852018 ACT852016:ACT852018 AMP852016:AMP852018 AWL852016:AWL852018 BGH852016:BGH852018 BQD852016:BQD852018 BZZ852016:BZZ852018 CJV852016:CJV852018 CTR852016:CTR852018 DDN852016:DDN852018 DNJ852016:DNJ852018 DXF852016:DXF852018 EHB852016:EHB852018 EQX852016:EQX852018 FAT852016:FAT852018 FKP852016:FKP852018 FUL852016:FUL852018 GEH852016:GEH852018 GOD852016:GOD852018 GXZ852016:GXZ852018 HHV852016:HHV852018 HRR852016:HRR852018 IBN852016:IBN852018 ILJ852016:ILJ852018 IVF852016:IVF852018 JFB852016:JFB852018 JOX852016:JOX852018 JYT852016:JYT852018 KIP852016:KIP852018 KSL852016:KSL852018 LCH852016:LCH852018 LMD852016:LMD852018 LVZ852016:LVZ852018 MFV852016:MFV852018 MPR852016:MPR852018 MZN852016:MZN852018 NJJ852016:NJJ852018 NTF852016:NTF852018 ODB852016:ODB852018 OMX852016:OMX852018 OWT852016:OWT852018 PGP852016:PGP852018 PQL852016:PQL852018 QAH852016:QAH852018 QKD852016:QKD852018 QTZ852016:QTZ852018 RDV852016:RDV852018 RNR852016:RNR852018 RXN852016:RXN852018 SHJ852016:SHJ852018 SRF852016:SRF852018 TBB852016:TBB852018 TKX852016:TKX852018 TUT852016:TUT852018 UEP852016:UEP852018 UOL852016:UOL852018 UYH852016:UYH852018 VID852016:VID852018 VRZ852016:VRZ852018 WBV852016:WBV852018 WLR852016:WLR852018 WVN852016:WVN852018 E917552:E917554 JB917552:JB917554 SX917552:SX917554 ACT917552:ACT917554 AMP917552:AMP917554 AWL917552:AWL917554 BGH917552:BGH917554 BQD917552:BQD917554 BZZ917552:BZZ917554 CJV917552:CJV917554 CTR917552:CTR917554 DDN917552:DDN917554 DNJ917552:DNJ917554 DXF917552:DXF917554 EHB917552:EHB917554 EQX917552:EQX917554 FAT917552:FAT917554 FKP917552:FKP917554 FUL917552:FUL917554 GEH917552:GEH917554 GOD917552:GOD917554 GXZ917552:GXZ917554 HHV917552:HHV917554 HRR917552:HRR917554 IBN917552:IBN917554 ILJ917552:ILJ917554 IVF917552:IVF917554 JFB917552:JFB917554 JOX917552:JOX917554 JYT917552:JYT917554 KIP917552:KIP917554 KSL917552:KSL917554 LCH917552:LCH917554 LMD917552:LMD917554 LVZ917552:LVZ917554 MFV917552:MFV917554 MPR917552:MPR917554 MZN917552:MZN917554 NJJ917552:NJJ917554 NTF917552:NTF917554 ODB917552:ODB917554 OMX917552:OMX917554 OWT917552:OWT917554 PGP917552:PGP917554 PQL917552:PQL917554 QAH917552:QAH917554 QKD917552:QKD917554 QTZ917552:QTZ917554 RDV917552:RDV917554 RNR917552:RNR917554 RXN917552:RXN917554 SHJ917552:SHJ917554 SRF917552:SRF917554 TBB917552:TBB917554 TKX917552:TKX917554 TUT917552:TUT917554 UEP917552:UEP917554 UOL917552:UOL917554 UYH917552:UYH917554 VID917552:VID917554 VRZ917552:VRZ917554 WBV917552:WBV917554 WLR917552:WLR917554 WVN917552:WVN917554 E983088:E983090 JB983088:JB983090 SX983088:SX983090 ACT983088:ACT983090 AMP983088:AMP983090 AWL983088:AWL983090 BGH983088:BGH983090 BQD983088:BQD983090 BZZ983088:BZZ983090 CJV983088:CJV983090 CTR983088:CTR983090 DDN983088:DDN983090 DNJ983088:DNJ983090 DXF983088:DXF983090 EHB983088:EHB983090 EQX983088:EQX983090 FAT983088:FAT983090 FKP983088:FKP983090 FUL983088:FUL983090 GEH983088:GEH983090 GOD983088:GOD983090 GXZ983088:GXZ983090 HHV983088:HHV983090 HRR983088:HRR983090 IBN983088:IBN983090 ILJ983088:ILJ983090 IVF983088:IVF983090 JFB983088:JFB983090 JOX983088:JOX983090 JYT983088:JYT983090 KIP983088:KIP983090 KSL983088:KSL983090 LCH983088:LCH983090 LMD983088:LMD983090 LVZ983088:LVZ983090 MFV983088:MFV983090 MPR983088:MPR983090 MZN983088:MZN983090 NJJ983088:NJJ983090 NTF983088:NTF983090 ODB983088:ODB983090 OMX983088:OMX983090 OWT983088:OWT983090 PGP983088:PGP983090 PQL983088:PQL983090 QAH983088:QAH983090 QKD983088:QKD983090 QTZ983088:QTZ983090 RDV983088:RDV983090 RNR983088:RNR983090 RXN983088:RXN983090 SHJ983088:SHJ983090 SRF983088:SRF983090 TBB983088:TBB983090 TKX983088:TKX983090 TUT983088:TUT983090 UEP983088:UEP983090 UOL983088:UOL983090 UYH983088:UYH983090 VID983088:VID983090 VRZ983088:VRZ983090 WBV983088:WBV983090 WLR983088:WLR983090 WVN983088:WVN983090 E53 D51:D53 SW52:SW55">
      <formula1>$D$70:$D$404</formula1>
    </dataValidation>
    <dataValidation type="list" errorStyle="warning" allowBlank="1" showInputMessage="1" showErrorMessage="1" errorTitle="Factor" error="This factor is not included in the drop-down list. Is this the factor you want to use?" sqref="H55:I58">
      <formula1>$H$64:$H$151</formula1>
    </dataValidation>
    <dataValidation type="list" errorStyle="warning" allowBlank="1" showInputMessage="1" showErrorMessage="1" errorTitle="FERC ACCOUNT" error="This FERC Account is not included in the drop-down list. Is this the account you want to use?" sqref="D58:E58 E57">
      <formula1>$D$64:$D$394</formula1>
    </dataValidation>
  </dataValidations>
  <pageMargins left="0.7" right="0.7" top="0.75" bottom="0.75" header="0.3" footer="0.3"/>
  <pageSetup scale="84" orientation="portrait" r:id="rId1"/>
  <headerFooter alignWithMargins="0"/>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09"/>
  <sheetViews>
    <sheetView view="pageBreakPreview" zoomScale="80" zoomScaleNormal="100" zoomScaleSheetLayoutView="80" workbookViewId="0">
      <selection activeCell="B4" sqref="B4"/>
    </sheetView>
  </sheetViews>
  <sheetFormatPr defaultColWidth="10" defaultRowHeight="12.75" x14ac:dyDescent="0.2"/>
  <cols>
    <col min="1" max="1" width="2.5703125" style="251" customWidth="1"/>
    <col min="2" max="2" width="7.140625" style="251" customWidth="1"/>
    <col min="3" max="3" width="23.5703125" style="251" customWidth="1"/>
    <col min="4" max="4" width="9.7109375" style="251" customWidth="1"/>
    <col min="5" max="5" width="11.5703125" style="251" hidden="1" customWidth="1"/>
    <col min="6" max="6" width="4.7109375" style="251" customWidth="1"/>
    <col min="7" max="7" width="10.42578125" style="251" bestFit="1" customWidth="1"/>
    <col min="8" max="8" width="11.140625" style="251" customWidth="1"/>
    <col min="9" max="9" width="10.28515625" style="251" customWidth="1"/>
    <col min="10" max="10" width="12.5703125" style="251" bestFit="1" customWidth="1"/>
    <col min="11" max="11" width="8.28515625" style="251" customWidth="1"/>
    <col min="12" max="16" width="10" style="251"/>
    <col min="17" max="17" width="12.85546875" style="251" customWidth="1"/>
    <col min="18" max="18" width="13.140625" style="251" bestFit="1" customWidth="1"/>
    <col min="19" max="256" width="10" style="251"/>
    <col min="257" max="257" width="2.5703125" style="251" customWidth="1"/>
    <col min="258" max="258" width="7.140625" style="251" customWidth="1"/>
    <col min="259" max="259" width="23.5703125" style="251" customWidth="1"/>
    <col min="260" max="260" width="9.7109375" style="251" customWidth="1"/>
    <col min="261" max="261" width="0" style="251" hidden="1" customWidth="1"/>
    <col min="262" max="262" width="4.7109375" style="251" customWidth="1"/>
    <col min="263" max="263" width="14.42578125" style="251" customWidth="1"/>
    <col min="264" max="264" width="11.140625" style="251" customWidth="1"/>
    <col min="265" max="265" width="10.28515625" style="251" customWidth="1"/>
    <col min="266" max="266" width="13" style="251" customWidth="1"/>
    <col min="267" max="267" width="8.28515625" style="251" customWidth="1"/>
    <col min="268" max="512" width="10" style="251"/>
    <col min="513" max="513" width="2.5703125" style="251" customWidth="1"/>
    <col min="514" max="514" width="7.140625" style="251" customWidth="1"/>
    <col min="515" max="515" width="23.5703125" style="251" customWidth="1"/>
    <col min="516" max="516" width="9.7109375" style="251" customWidth="1"/>
    <col min="517" max="517" width="0" style="251" hidden="1" customWidth="1"/>
    <col min="518" max="518" width="4.7109375" style="251" customWidth="1"/>
    <col min="519" max="519" width="14.42578125" style="251" customWidth="1"/>
    <col min="520" max="520" width="11.140625" style="251" customWidth="1"/>
    <col min="521" max="521" width="10.28515625" style="251" customWidth="1"/>
    <col min="522" max="522" width="13" style="251" customWidth="1"/>
    <col min="523" max="523" width="8.28515625" style="251" customWidth="1"/>
    <col min="524" max="768" width="10" style="251"/>
    <col min="769" max="769" width="2.5703125" style="251" customWidth="1"/>
    <col min="770" max="770" width="7.140625" style="251" customWidth="1"/>
    <col min="771" max="771" width="23.5703125" style="251" customWidth="1"/>
    <col min="772" max="772" width="9.7109375" style="251" customWidth="1"/>
    <col min="773" max="773" width="0" style="251" hidden="1" customWidth="1"/>
    <col min="774" max="774" width="4.7109375" style="251" customWidth="1"/>
    <col min="775" max="775" width="14.42578125" style="251" customWidth="1"/>
    <col min="776" max="776" width="11.140625" style="251" customWidth="1"/>
    <col min="777" max="777" width="10.28515625" style="251" customWidth="1"/>
    <col min="778" max="778" width="13" style="251" customWidth="1"/>
    <col min="779" max="779" width="8.28515625" style="251" customWidth="1"/>
    <col min="780" max="1024" width="10" style="251"/>
    <col min="1025" max="1025" width="2.5703125" style="251" customWidth="1"/>
    <col min="1026" max="1026" width="7.140625" style="251" customWidth="1"/>
    <col min="1027" max="1027" width="23.5703125" style="251" customWidth="1"/>
    <col min="1028" max="1028" width="9.7109375" style="251" customWidth="1"/>
    <col min="1029" max="1029" width="0" style="251" hidden="1" customWidth="1"/>
    <col min="1030" max="1030" width="4.7109375" style="251" customWidth="1"/>
    <col min="1031" max="1031" width="14.42578125" style="251" customWidth="1"/>
    <col min="1032" max="1032" width="11.140625" style="251" customWidth="1"/>
    <col min="1033" max="1033" width="10.28515625" style="251" customWidth="1"/>
    <col min="1034" max="1034" width="13" style="251" customWidth="1"/>
    <col min="1035" max="1035" width="8.28515625" style="251" customWidth="1"/>
    <col min="1036" max="1280" width="10" style="251"/>
    <col min="1281" max="1281" width="2.5703125" style="251" customWidth="1"/>
    <col min="1282" max="1282" width="7.140625" style="251" customWidth="1"/>
    <col min="1283" max="1283" width="23.5703125" style="251" customWidth="1"/>
    <col min="1284" max="1284" width="9.7109375" style="251" customWidth="1"/>
    <col min="1285" max="1285" width="0" style="251" hidden="1" customWidth="1"/>
    <col min="1286" max="1286" width="4.7109375" style="251" customWidth="1"/>
    <col min="1287" max="1287" width="14.42578125" style="251" customWidth="1"/>
    <col min="1288" max="1288" width="11.140625" style="251" customWidth="1"/>
    <col min="1289" max="1289" width="10.28515625" style="251" customWidth="1"/>
    <col min="1290" max="1290" width="13" style="251" customWidth="1"/>
    <col min="1291" max="1291" width="8.28515625" style="251" customWidth="1"/>
    <col min="1292" max="1536" width="10" style="251"/>
    <col min="1537" max="1537" width="2.5703125" style="251" customWidth="1"/>
    <col min="1538" max="1538" width="7.140625" style="251" customWidth="1"/>
    <col min="1539" max="1539" width="23.5703125" style="251" customWidth="1"/>
    <col min="1540" max="1540" width="9.7109375" style="251" customWidth="1"/>
    <col min="1541" max="1541" width="0" style="251" hidden="1" customWidth="1"/>
    <col min="1542" max="1542" width="4.7109375" style="251" customWidth="1"/>
    <col min="1543" max="1543" width="14.42578125" style="251" customWidth="1"/>
    <col min="1544" max="1544" width="11.140625" style="251" customWidth="1"/>
    <col min="1545" max="1545" width="10.28515625" style="251" customWidth="1"/>
    <col min="1546" max="1546" width="13" style="251" customWidth="1"/>
    <col min="1547" max="1547" width="8.28515625" style="251" customWidth="1"/>
    <col min="1548" max="1792" width="10" style="251"/>
    <col min="1793" max="1793" width="2.5703125" style="251" customWidth="1"/>
    <col min="1794" max="1794" width="7.140625" style="251" customWidth="1"/>
    <col min="1795" max="1795" width="23.5703125" style="251" customWidth="1"/>
    <col min="1796" max="1796" width="9.7109375" style="251" customWidth="1"/>
    <col min="1797" max="1797" width="0" style="251" hidden="1" customWidth="1"/>
    <col min="1798" max="1798" width="4.7109375" style="251" customWidth="1"/>
    <col min="1799" max="1799" width="14.42578125" style="251" customWidth="1"/>
    <col min="1800" max="1800" width="11.140625" style="251" customWidth="1"/>
    <col min="1801" max="1801" width="10.28515625" style="251" customWidth="1"/>
    <col min="1802" max="1802" width="13" style="251" customWidth="1"/>
    <col min="1803" max="1803" width="8.28515625" style="251" customWidth="1"/>
    <col min="1804" max="2048" width="10" style="251"/>
    <col min="2049" max="2049" width="2.5703125" style="251" customWidth="1"/>
    <col min="2050" max="2050" width="7.140625" style="251" customWidth="1"/>
    <col min="2051" max="2051" width="23.5703125" style="251" customWidth="1"/>
    <col min="2052" max="2052" width="9.7109375" style="251" customWidth="1"/>
    <col min="2053" max="2053" width="0" style="251" hidden="1" customWidth="1"/>
    <col min="2054" max="2054" width="4.7109375" style="251" customWidth="1"/>
    <col min="2055" max="2055" width="14.42578125" style="251" customWidth="1"/>
    <col min="2056" max="2056" width="11.140625" style="251" customWidth="1"/>
    <col min="2057" max="2057" width="10.28515625" style="251" customWidth="1"/>
    <col min="2058" max="2058" width="13" style="251" customWidth="1"/>
    <col min="2059" max="2059" width="8.28515625" style="251" customWidth="1"/>
    <col min="2060" max="2304" width="10" style="251"/>
    <col min="2305" max="2305" width="2.5703125" style="251" customWidth="1"/>
    <col min="2306" max="2306" width="7.140625" style="251" customWidth="1"/>
    <col min="2307" max="2307" width="23.5703125" style="251" customWidth="1"/>
    <col min="2308" max="2308" width="9.7109375" style="251" customWidth="1"/>
    <col min="2309" max="2309" width="0" style="251" hidden="1" customWidth="1"/>
    <col min="2310" max="2310" width="4.7109375" style="251" customWidth="1"/>
    <col min="2311" max="2311" width="14.42578125" style="251" customWidth="1"/>
    <col min="2312" max="2312" width="11.140625" style="251" customWidth="1"/>
    <col min="2313" max="2313" width="10.28515625" style="251" customWidth="1"/>
    <col min="2314" max="2314" width="13" style="251" customWidth="1"/>
    <col min="2315" max="2315" width="8.28515625" style="251" customWidth="1"/>
    <col min="2316" max="2560" width="10" style="251"/>
    <col min="2561" max="2561" width="2.5703125" style="251" customWidth="1"/>
    <col min="2562" max="2562" width="7.140625" style="251" customWidth="1"/>
    <col min="2563" max="2563" width="23.5703125" style="251" customWidth="1"/>
    <col min="2564" max="2564" width="9.7109375" style="251" customWidth="1"/>
    <col min="2565" max="2565" width="0" style="251" hidden="1" customWidth="1"/>
    <col min="2566" max="2566" width="4.7109375" style="251" customWidth="1"/>
    <col min="2567" max="2567" width="14.42578125" style="251" customWidth="1"/>
    <col min="2568" max="2568" width="11.140625" style="251" customWidth="1"/>
    <col min="2569" max="2569" width="10.28515625" style="251" customWidth="1"/>
    <col min="2570" max="2570" width="13" style="251" customWidth="1"/>
    <col min="2571" max="2571" width="8.28515625" style="251" customWidth="1"/>
    <col min="2572" max="2816" width="10" style="251"/>
    <col min="2817" max="2817" width="2.5703125" style="251" customWidth="1"/>
    <col min="2818" max="2818" width="7.140625" style="251" customWidth="1"/>
    <col min="2819" max="2819" width="23.5703125" style="251" customWidth="1"/>
    <col min="2820" max="2820" width="9.7109375" style="251" customWidth="1"/>
    <col min="2821" max="2821" width="0" style="251" hidden="1" customWidth="1"/>
    <col min="2822" max="2822" width="4.7109375" style="251" customWidth="1"/>
    <col min="2823" max="2823" width="14.42578125" style="251" customWidth="1"/>
    <col min="2824" max="2824" width="11.140625" style="251" customWidth="1"/>
    <col min="2825" max="2825" width="10.28515625" style="251" customWidth="1"/>
    <col min="2826" max="2826" width="13" style="251" customWidth="1"/>
    <col min="2827" max="2827" width="8.28515625" style="251" customWidth="1"/>
    <col min="2828" max="3072" width="10" style="251"/>
    <col min="3073" max="3073" width="2.5703125" style="251" customWidth="1"/>
    <col min="3074" max="3074" width="7.140625" style="251" customWidth="1"/>
    <col min="3075" max="3075" width="23.5703125" style="251" customWidth="1"/>
    <col min="3076" max="3076" width="9.7109375" style="251" customWidth="1"/>
    <col min="3077" max="3077" width="0" style="251" hidden="1" customWidth="1"/>
    <col min="3078" max="3078" width="4.7109375" style="251" customWidth="1"/>
    <col min="3079" max="3079" width="14.42578125" style="251" customWidth="1"/>
    <col min="3080" max="3080" width="11.140625" style="251" customWidth="1"/>
    <col min="3081" max="3081" width="10.28515625" style="251" customWidth="1"/>
    <col min="3082" max="3082" width="13" style="251" customWidth="1"/>
    <col min="3083" max="3083" width="8.28515625" style="251" customWidth="1"/>
    <col min="3084" max="3328" width="10" style="251"/>
    <col min="3329" max="3329" width="2.5703125" style="251" customWidth="1"/>
    <col min="3330" max="3330" width="7.140625" style="251" customWidth="1"/>
    <col min="3331" max="3331" width="23.5703125" style="251" customWidth="1"/>
    <col min="3332" max="3332" width="9.7109375" style="251" customWidth="1"/>
    <col min="3333" max="3333" width="0" style="251" hidden="1" customWidth="1"/>
    <col min="3334" max="3334" width="4.7109375" style="251" customWidth="1"/>
    <col min="3335" max="3335" width="14.42578125" style="251" customWidth="1"/>
    <col min="3336" max="3336" width="11.140625" style="251" customWidth="1"/>
    <col min="3337" max="3337" width="10.28515625" style="251" customWidth="1"/>
    <col min="3338" max="3338" width="13" style="251" customWidth="1"/>
    <col min="3339" max="3339" width="8.28515625" style="251" customWidth="1"/>
    <col min="3340" max="3584" width="10" style="251"/>
    <col min="3585" max="3585" width="2.5703125" style="251" customWidth="1"/>
    <col min="3586" max="3586" width="7.140625" style="251" customWidth="1"/>
    <col min="3587" max="3587" width="23.5703125" style="251" customWidth="1"/>
    <col min="3588" max="3588" width="9.7109375" style="251" customWidth="1"/>
    <col min="3589" max="3589" width="0" style="251" hidden="1" customWidth="1"/>
    <col min="3590" max="3590" width="4.7109375" style="251" customWidth="1"/>
    <col min="3591" max="3591" width="14.42578125" style="251" customWidth="1"/>
    <col min="3592" max="3592" width="11.140625" style="251" customWidth="1"/>
    <col min="3593" max="3593" width="10.28515625" style="251" customWidth="1"/>
    <col min="3594" max="3594" width="13" style="251" customWidth="1"/>
    <col min="3595" max="3595" width="8.28515625" style="251" customWidth="1"/>
    <col min="3596" max="3840" width="10" style="251"/>
    <col min="3841" max="3841" width="2.5703125" style="251" customWidth="1"/>
    <col min="3842" max="3842" width="7.140625" style="251" customWidth="1"/>
    <col min="3843" max="3843" width="23.5703125" style="251" customWidth="1"/>
    <col min="3844" max="3844" width="9.7109375" style="251" customWidth="1"/>
    <col min="3845" max="3845" width="0" style="251" hidden="1" customWidth="1"/>
    <col min="3846" max="3846" width="4.7109375" style="251" customWidth="1"/>
    <col min="3847" max="3847" width="14.42578125" style="251" customWidth="1"/>
    <col min="3848" max="3848" width="11.140625" style="251" customWidth="1"/>
    <col min="3849" max="3849" width="10.28515625" style="251" customWidth="1"/>
    <col min="3850" max="3850" width="13" style="251" customWidth="1"/>
    <col min="3851" max="3851" width="8.28515625" style="251" customWidth="1"/>
    <col min="3852" max="4096" width="10" style="251"/>
    <col min="4097" max="4097" width="2.5703125" style="251" customWidth="1"/>
    <col min="4098" max="4098" width="7.140625" style="251" customWidth="1"/>
    <col min="4099" max="4099" width="23.5703125" style="251" customWidth="1"/>
    <col min="4100" max="4100" width="9.7109375" style="251" customWidth="1"/>
    <col min="4101" max="4101" width="0" style="251" hidden="1" customWidth="1"/>
    <col min="4102" max="4102" width="4.7109375" style="251" customWidth="1"/>
    <col min="4103" max="4103" width="14.42578125" style="251" customWidth="1"/>
    <col min="4104" max="4104" width="11.140625" style="251" customWidth="1"/>
    <col min="4105" max="4105" width="10.28515625" style="251" customWidth="1"/>
    <col min="4106" max="4106" width="13" style="251" customWidth="1"/>
    <col min="4107" max="4107" width="8.28515625" style="251" customWidth="1"/>
    <col min="4108" max="4352" width="10" style="251"/>
    <col min="4353" max="4353" width="2.5703125" style="251" customWidth="1"/>
    <col min="4354" max="4354" width="7.140625" style="251" customWidth="1"/>
    <col min="4355" max="4355" width="23.5703125" style="251" customWidth="1"/>
    <col min="4356" max="4356" width="9.7109375" style="251" customWidth="1"/>
    <col min="4357" max="4357" width="0" style="251" hidden="1" customWidth="1"/>
    <col min="4358" max="4358" width="4.7109375" style="251" customWidth="1"/>
    <col min="4359" max="4359" width="14.42578125" style="251" customWidth="1"/>
    <col min="4360" max="4360" width="11.140625" style="251" customWidth="1"/>
    <col min="4361" max="4361" width="10.28515625" style="251" customWidth="1"/>
    <col min="4362" max="4362" width="13" style="251" customWidth="1"/>
    <col min="4363" max="4363" width="8.28515625" style="251" customWidth="1"/>
    <col min="4364" max="4608" width="10" style="251"/>
    <col min="4609" max="4609" width="2.5703125" style="251" customWidth="1"/>
    <col min="4610" max="4610" width="7.140625" style="251" customWidth="1"/>
    <col min="4611" max="4611" width="23.5703125" style="251" customWidth="1"/>
    <col min="4612" max="4612" width="9.7109375" style="251" customWidth="1"/>
    <col min="4613" max="4613" width="0" style="251" hidden="1" customWidth="1"/>
    <col min="4614" max="4614" width="4.7109375" style="251" customWidth="1"/>
    <col min="4615" max="4615" width="14.42578125" style="251" customWidth="1"/>
    <col min="4616" max="4616" width="11.140625" style="251" customWidth="1"/>
    <col min="4617" max="4617" width="10.28515625" style="251" customWidth="1"/>
    <col min="4618" max="4618" width="13" style="251" customWidth="1"/>
    <col min="4619" max="4619" width="8.28515625" style="251" customWidth="1"/>
    <col min="4620" max="4864" width="10" style="251"/>
    <col min="4865" max="4865" width="2.5703125" style="251" customWidth="1"/>
    <col min="4866" max="4866" width="7.140625" style="251" customWidth="1"/>
    <col min="4867" max="4867" width="23.5703125" style="251" customWidth="1"/>
    <col min="4868" max="4868" width="9.7109375" style="251" customWidth="1"/>
    <col min="4869" max="4869" width="0" style="251" hidden="1" customWidth="1"/>
    <col min="4870" max="4870" width="4.7109375" style="251" customWidth="1"/>
    <col min="4871" max="4871" width="14.42578125" style="251" customWidth="1"/>
    <col min="4872" max="4872" width="11.140625" style="251" customWidth="1"/>
    <col min="4873" max="4873" width="10.28515625" style="251" customWidth="1"/>
    <col min="4874" max="4874" width="13" style="251" customWidth="1"/>
    <col min="4875" max="4875" width="8.28515625" style="251" customWidth="1"/>
    <col min="4876" max="5120" width="10" style="251"/>
    <col min="5121" max="5121" width="2.5703125" style="251" customWidth="1"/>
    <col min="5122" max="5122" width="7.140625" style="251" customWidth="1"/>
    <col min="5123" max="5123" width="23.5703125" style="251" customWidth="1"/>
    <col min="5124" max="5124" width="9.7109375" style="251" customWidth="1"/>
    <col min="5125" max="5125" width="0" style="251" hidden="1" customWidth="1"/>
    <col min="5126" max="5126" width="4.7109375" style="251" customWidth="1"/>
    <col min="5127" max="5127" width="14.42578125" style="251" customWidth="1"/>
    <col min="5128" max="5128" width="11.140625" style="251" customWidth="1"/>
    <col min="5129" max="5129" width="10.28515625" style="251" customWidth="1"/>
    <col min="5130" max="5130" width="13" style="251" customWidth="1"/>
    <col min="5131" max="5131" width="8.28515625" style="251" customWidth="1"/>
    <col min="5132" max="5376" width="10" style="251"/>
    <col min="5377" max="5377" width="2.5703125" style="251" customWidth="1"/>
    <col min="5378" max="5378" width="7.140625" style="251" customWidth="1"/>
    <col min="5379" max="5379" width="23.5703125" style="251" customWidth="1"/>
    <col min="5380" max="5380" width="9.7109375" style="251" customWidth="1"/>
    <col min="5381" max="5381" width="0" style="251" hidden="1" customWidth="1"/>
    <col min="5382" max="5382" width="4.7109375" style="251" customWidth="1"/>
    <col min="5383" max="5383" width="14.42578125" style="251" customWidth="1"/>
    <col min="5384" max="5384" width="11.140625" style="251" customWidth="1"/>
    <col min="5385" max="5385" width="10.28515625" style="251" customWidth="1"/>
    <col min="5386" max="5386" width="13" style="251" customWidth="1"/>
    <col min="5387" max="5387" width="8.28515625" style="251" customWidth="1"/>
    <col min="5388" max="5632" width="10" style="251"/>
    <col min="5633" max="5633" width="2.5703125" style="251" customWidth="1"/>
    <col min="5634" max="5634" width="7.140625" style="251" customWidth="1"/>
    <col min="5635" max="5635" width="23.5703125" style="251" customWidth="1"/>
    <col min="5636" max="5636" width="9.7109375" style="251" customWidth="1"/>
    <col min="5637" max="5637" width="0" style="251" hidden="1" customWidth="1"/>
    <col min="5638" max="5638" width="4.7109375" style="251" customWidth="1"/>
    <col min="5639" max="5639" width="14.42578125" style="251" customWidth="1"/>
    <col min="5640" max="5640" width="11.140625" style="251" customWidth="1"/>
    <col min="5641" max="5641" width="10.28515625" style="251" customWidth="1"/>
    <col min="5642" max="5642" width="13" style="251" customWidth="1"/>
    <col min="5643" max="5643" width="8.28515625" style="251" customWidth="1"/>
    <col min="5644" max="5888" width="10" style="251"/>
    <col min="5889" max="5889" width="2.5703125" style="251" customWidth="1"/>
    <col min="5890" max="5890" width="7.140625" style="251" customWidth="1"/>
    <col min="5891" max="5891" width="23.5703125" style="251" customWidth="1"/>
    <col min="5892" max="5892" width="9.7109375" style="251" customWidth="1"/>
    <col min="5893" max="5893" width="0" style="251" hidden="1" customWidth="1"/>
    <col min="5894" max="5894" width="4.7109375" style="251" customWidth="1"/>
    <col min="5895" max="5895" width="14.42578125" style="251" customWidth="1"/>
    <col min="5896" max="5896" width="11.140625" style="251" customWidth="1"/>
    <col min="5897" max="5897" width="10.28515625" style="251" customWidth="1"/>
    <col min="5898" max="5898" width="13" style="251" customWidth="1"/>
    <col min="5899" max="5899" width="8.28515625" style="251" customWidth="1"/>
    <col min="5900" max="6144" width="10" style="251"/>
    <col min="6145" max="6145" width="2.5703125" style="251" customWidth="1"/>
    <col min="6146" max="6146" width="7.140625" style="251" customWidth="1"/>
    <col min="6147" max="6147" width="23.5703125" style="251" customWidth="1"/>
    <col min="6148" max="6148" width="9.7109375" style="251" customWidth="1"/>
    <col min="6149" max="6149" width="0" style="251" hidden="1" customWidth="1"/>
    <col min="6150" max="6150" width="4.7109375" style="251" customWidth="1"/>
    <col min="6151" max="6151" width="14.42578125" style="251" customWidth="1"/>
    <col min="6152" max="6152" width="11.140625" style="251" customWidth="1"/>
    <col min="6153" max="6153" width="10.28515625" style="251" customWidth="1"/>
    <col min="6154" max="6154" width="13" style="251" customWidth="1"/>
    <col min="6155" max="6155" width="8.28515625" style="251" customWidth="1"/>
    <col min="6156" max="6400" width="10" style="251"/>
    <col min="6401" max="6401" width="2.5703125" style="251" customWidth="1"/>
    <col min="6402" max="6402" width="7.140625" style="251" customWidth="1"/>
    <col min="6403" max="6403" width="23.5703125" style="251" customWidth="1"/>
    <col min="6404" max="6404" width="9.7109375" style="251" customWidth="1"/>
    <col min="6405" max="6405" width="0" style="251" hidden="1" customWidth="1"/>
    <col min="6406" max="6406" width="4.7109375" style="251" customWidth="1"/>
    <col min="6407" max="6407" width="14.42578125" style="251" customWidth="1"/>
    <col min="6408" max="6408" width="11.140625" style="251" customWidth="1"/>
    <col min="6409" max="6409" width="10.28515625" style="251" customWidth="1"/>
    <col min="6410" max="6410" width="13" style="251" customWidth="1"/>
    <col min="6411" max="6411" width="8.28515625" style="251" customWidth="1"/>
    <col min="6412" max="6656" width="10" style="251"/>
    <col min="6657" max="6657" width="2.5703125" style="251" customWidth="1"/>
    <col min="6658" max="6658" width="7.140625" style="251" customWidth="1"/>
    <col min="6659" max="6659" width="23.5703125" style="251" customWidth="1"/>
    <col min="6660" max="6660" width="9.7109375" style="251" customWidth="1"/>
    <col min="6661" max="6661" width="0" style="251" hidden="1" customWidth="1"/>
    <col min="6662" max="6662" width="4.7109375" style="251" customWidth="1"/>
    <col min="6663" max="6663" width="14.42578125" style="251" customWidth="1"/>
    <col min="6664" max="6664" width="11.140625" style="251" customWidth="1"/>
    <col min="6665" max="6665" width="10.28515625" style="251" customWidth="1"/>
    <col min="6666" max="6666" width="13" style="251" customWidth="1"/>
    <col min="6667" max="6667" width="8.28515625" style="251" customWidth="1"/>
    <col min="6668" max="6912" width="10" style="251"/>
    <col min="6913" max="6913" width="2.5703125" style="251" customWidth="1"/>
    <col min="6914" max="6914" width="7.140625" style="251" customWidth="1"/>
    <col min="6915" max="6915" width="23.5703125" style="251" customWidth="1"/>
    <col min="6916" max="6916" width="9.7109375" style="251" customWidth="1"/>
    <col min="6917" max="6917" width="0" style="251" hidden="1" customWidth="1"/>
    <col min="6918" max="6918" width="4.7109375" style="251" customWidth="1"/>
    <col min="6919" max="6919" width="14.42578125" style="251" customWidth="1"/>
    <col min="6920" max="6920" width="11.140625" style="251" customWidth="1"/>
    <col min="6921" max="6921" width="10.28515625" style="251" customWidth="1"/>
    <col min="6922" max="6922" width="13" style="251" customWidth="1"/>
    <col min="6923" max="6923" width="8.28515625" style="251" customWidth="1"/>
    <col min="6924" max="7168" width="10" style="251"/>
    <col min="7169" max="7169" width="2.5703125" style="251" customWidth="1"/>
    <col min="7170" max="7170" width="7.140625" style="251" customWidth="1"/>
    <col min="7171" max="7171" width="23.5703125" style="251" customWidth="1"/>
    <col min="7172" max="7172" width="9.7109375" style="251" customWidth="1"/>
    <col min="7173" max="7173" width="0" style="251" hidden="1" customWidth="1"/>
    <col min="7174" max="7174" width="4.7109375" style="251" customWidth="1"/>
    <col min="7175" max="7175" width="14.42578125" style="251" customWidth="1"/>
    <col min="7176" max="7176" width="11.140625" style="251" customWidth="1"/>
    <col min="7177" max="7177" width="10.28515625" style="251" customWidth="1"/>
    <col min="7178" max="7178" width="13" style="251" customWidth="1"/>
    <col min="7179" max="7179" width="8.28515625" style="251" customWidth="1"/>
    <col min="7180" max="7424" width="10" style="251"/>
    <col min="7425" max="7425" width="2.5703125" style="251" customWidth="1"/>
    <col min="7426" max="7426" width="7.140625" style="251" customWidth="1"/>
    <col min="7427" max="7427" width="23.5703125" style="251" customWidth="1"/>
    <col min="7428" max="7428" width="9.7109375" style="251" customWidth="1"/>
    <col min="7429" max="7429" width="0" style="251" hidden="1" customWidth="1"/>
    <col min="7430" max="7430" width="4.7109375" style="251" customWidth="1"/>
    <col min="7431" max="7431" width="14.42578125" style="251" customWidth="1"/>
    <col min="7432" max="7432" width="11.140625" style="251" customWidth="1"/>
    <col min="7433" max="7433" width="10.28515625" style="251" customWidth="1"/>
    <col min="7434" max="7434" width="13" style="251" customWidth="1"/>
    <col min="7435" max="7435" width="8.28515625" style="251" customWidth="1"/>
    <col min="7436" max="7680" width="10" style="251"/>
    <col min="7681" max="7681" width="2.5703125" style="251" customWidth="1"/>
    <col min="7682" max="7682" width="7.140625" style="251" customWidth="1"/>
    <col min="7683" max="7683" width="23.5703125" style="251" customWidth="1"/>
    <col min="7684" max="7684" width="9.7109375" style="251" customWidth="1"/>
    <col min="7685" max="7685" width="0" style="251" hidden="1" customWidth="1"/>
    <col min="7686" max="7686" width="4.7109375" style="251" customWidth="1"/>
    <col min="7687" max="7687" width="14.42578125" style="251" customWidth="1"/>
    <col min="7688" max="7688" width="11.140625" style="251" customWidth="1"/>
    <col min="7689" max="7689" width="10.28515625" style="251" customWidth="1"/>
    <col min="7690" max="7690" width="13" style="251" customWidth="1"/>
    <col min="7691" max="7691" width="8.28515625" style="251" customWidth="1"/>
    <col min="7692" max="7936" width="10" style="251"/>
    <col min="7937" max="7937" width="2.5703125" style="251" customWidth="1"/>
    <col min="7938" max="7938" width="7.140625" style="251" customWidth="1"/>
    <col min="7939" max="7939" width="23.5703125" style="251" customWidth="1"/>
    <col min="7940" max="7940" width="9.7109375" style="251" customWidth="1"/>
    <col min="7941" max="7941" width="0" style="251" hidden="1" customWidth="1"/>
    <col min="7942" max="7942" width="4.7109375" style="251" customWidth="1"/>
    <col min="7943" max="7943" width="14.42578125" style="251" customWidth="1"/>
    <col min="7944" max="7944" width="11.140625" style="251" customWidth="1"/>
    <col min="7945" max="7945" width="10.28515625" style="251" customWidth="1"/>
    <col min="7946" max="7946" width="13" style="251" customWidth="1"/>
    <col min="7947" max="7947" width="8.28515625" style="251" customWidth="1"/>
    <col min="7948" max="8192" width="10" style="251"/>
    <col min="8193" max="8193" width="2.5703125" style="251" customWidth="1"/>
    <col min="8194" max="8194" width="7.140625" style="251" customWidth="1"/>
    <col min="8195" max="8195" width="23.5703125" style="251" customWidth="1"/>
    <col min="8196" max="8196" width="9.7109375" style="251" customWidth="1"/>
    <col min="8197" max="8197" width="0" style="251" hidden="1" customWidth="1"/>
    <col min="8198" max="8198" width="4.7109375" style="251" customWidth="1"/>
    <col min="8199" max="8199" width="14.42578125" style="251" customWidth="1"/>
    <col min="8200" max="8200" width="11.140625" style="251" customWidth="1"/>
    <col min="8201" max="8201" width="10.28515625" style="251" customWidth="1"/>
    <col min="8202" max="8202" width="13" style="251" customWidth="1"/>
    <col min="8203" max="8203" width="8.28515625" style="251" customWidth="1"/>
    <col min="8204" max="8448" width="10" style="251"/>
    <col min="8449" max="8449" width="2.5703125" style="251" customWidth="1"/>
    <col min="8450" max="8450" width="7.140625" style="251" customWidth="1"/>
    <col min="8451" max="8451" width="23.5703125" style="251" customWidth="1"/>
    <col min="8452" max="8452" width="9.7109375" style="251" customWidth="1"/>
    <col min="8453" max="8453" width="0" style="251" hidden="1" customWidth="1"/>
    <col min="8454" max="8454" width="4.7109375" style="251" customWidth="1"/>
    <col min="8455" max="8455" width="14.42578125" style="251" customWidth="1"/>
    <col min="8456" max="8456" width="11.140625" style="251" customWidth="1"/>
    <col min="8457" max="8457" width="10.28515625" style="251" customWidth="1"/>
    <col min="8458" max="8458" width="13" style="251" customWidth="1"/>
    <col min="8459" max="8459" width="8.28515625" style="251" customWidth="1"/>
    <col min="8460" max="8704" width="10" style="251"/>
    <col min="8705" max="8705" width="2.5703125" style="251" customWidth="1"/>
    <col min="8706" max="8706" width="7.140625" style="251" customWidth="1"/>
    <col min="8707" max="8707" width="23.5703125" style="251" customWidth="1"/>
    <col min="8708" max="8708" width="9.7109375" style="251" customWidth="1"/>
    <col min="8709" max="8709" width="0" style="251" hidden="1" customWidth="1"/>
    <col min="8710" max="8710" width="4.7109375" style="251" customWidth="1"/>
    <col min="8711" max="8711" width="14.42578125" style="251" customWidth="1"/>
    <col min="8712" max="8712" width="11.140625" style="251" customWidth="1"/>
    <col min="8713" max="8713" width="10.28515625" style="251" customWidth="1"/>
    <col min="8714" max="8714" width="13" style="251" customWidth="1"/>
    <col min="8715" max="8715" width="8.28515625" style="251" customWidth="1"/>
    <col min="8716" max="8960" width="10" style="251"/>
    <col min="8961" max="8961" width="2.5703125" style="251" customWidth="1"/>
    <col min="8962" max="8962" width="7.140625" style="251" customWidth="1"/>
    <col min="8963" max="8963" width="23.5703125" style="251" customWidth="1"/>
    <col min="8964" max="8964" width="9.7109375" style="251" customWidth="1"/>
    <col min="8965" max="8965" width="0" style="251" hidden="1" customWidth="1"/>
    <col min="8966" max="8966" width="4.7109375" style="251" customWidth="1"/>
    <col min="8967" max="8967" width="14.42578125" style="251" customWidth="1"/>
    <col min="8968" max="8968" width="11.140625" style="251" customWidth="1"/>
    <col min="8969" max="8969" width="10.28515625" style="251" customWidth="1"/>
    <col min="8970" max="8970" width="13" style="251" customWidth="1"/>
    <col min="8971" max="8971" width="8.28515625" style="251" customWidth="1"/>
    <col min="8972" max="9216" width="10" style="251"/>
    <col min="9217" max="9217" width="2.5703125" style="251" customWidth="1"/>
    <col min="9218" max="9218" width="7.140625" style="251" customWidth="1"/>
    <col min="9219" max="9219" width="23.5703125" style="251" customWidth="1"/>
    <col min="9220" max="9220" width="9.7109375" style="251" customWidth="1"/>
    <col min="9221" max="9221" width="0" style="251" hidden="1" customWidth="1"/>
    <col min="9222" max="9222" width="4.7109375" style="251" customWidth="1"/>
    <col min="9223" max="9223" width="14.42578125" style="251" customWidth="1"/>
    <col min="9224" max="9224" width="11.140625" style="251" customWidth="1"/>
    <col min="9225" max="9225" width="10.28515625" style="251" customWidth="1"/>
    <col min="9226" max="9226" width="13" style="251" customWidth="1"/>
    <col min="9227" max="9227" width="8.28515625" style="251" customWidth="1"/>
    <col min="9228" max="9472" width="10" style="251"/>
    <col min="9473" max="9473" width="2.5703125" style="251" customWidth="1"/>
    <col min="9474" max="9474" width="7.140625" style="251" customWidth="1"/>
    <col min="9475" max="9475" width="23.5703125" style="251" customWidth="1"/>
    <col min="9476" max="9476" width="9.7109375" style="251" customWidth="1"/>
    <col min="9477" max="9477" width="0" style="251" hidden="1" customWidth="1"/>
    <col min="9478" max="9478" width="4.7109375" style="251" customWidth="1"/>
    <col min="9479" max="9479" width="14.42578125" style="251" customWidth="1"/>
    <col min="9480" max="9480" width="11.140625" style="251" customWidth="1"/>
    <col min="9481" max="9481" width="10.28515625" style="251" customWidth="1"/>
    <col min="9482" max="9482" width="13" style="251" customWidth="1"/>
    <col min="9483" max="9483" width="8.28515625" style="251" customWidth="1"/>
    <col min="9484" max="9728" width="10" style="251"/>
    <col min="9729" max="9729" width="2.5703125" style="251" customWidth="1"/>
    <col min="9730" max="9730" width="7.140625" style="251" customWidth="1"/>
    <col min="9731" max="9731" width="23.5703125" style="251" customWidth="1"/>
    <col min="9732" max="9732" width="9.7109375" style="251" customWidth="1"/>
    <col min="9733" max="9733" width="0" style="251" hidden="1" customWidth="1"/>
    <col min="9734" max="9734" width="4.7109375" style="251" customWidth="1"/>
    <col min="9735" max="9735" width="14.42578125" style="251" customWidth="1"/>
    <col min="9736" max="9736" width="11.140625" style="251" customWidth="1"/>
    <col min="9737" max="9737" width="10.28515625" style="251" customWidth="1"/>
    <col min="9738" max="9738" width="13" style="251" customWidth="1"/>
    <col min="9739" max="9739" width="8.28515625" style="251" customWidth="1"/>
    <col min="9740" max="9984" width="10" style="251"/>
    <col min="9985" max="9985" width="2.5703125" style="251" customWidth="1"/>
    <col min="9986" max="9986" width="7.140625" style="251" customWidth="1"/>
    <col min="9987" max="9987" width="23.5703125" style="251" customWidth="1"/>
    <col min="9988" max="9988" width="9.7109375" style="251" customWidth="1"/>
    <col min="9989" max="9989" width="0" style="251" hidden="1" customWidth="1"/>
    <col min="9990" max="9990" width="4.7109375" style="251" customWidth="1"/>
    <col min="9991" max="9991" width="14.42578125" style="251" customWidth="1"/>
    <col min="9992" max="9992" width="11.140625" style="251" customWidth="1"/>
    <col min="9993" max="9993" width="10.28515625" style="251" customWidth="1"/>
    <col min="9994" max="9994" width="13" style="251" customWidth="1"/>
    <col min="9995" max="9995" width="8.28515625" style="251" customWidth="1"/>
    <col min="9996" max="10240" width="10" style="251"/>
    <col min="10241" max="10241" width="2.5703125" style="251" customWidth="1"/>
    <col min="10242" max="10242" width="7.140625" style="251" customWidth="1"/>
    <col min="10243" max="10243" width="23.5703125" style="251" customWidth="1"/>
    <col min="10244" max="10244" width="9.7109375" style="251" customWidth="1"/>
    <col min="10245" max="10245" width="0" style="251" hidden="1" customWidth="1"/>
    <col min="10246" max="10246" width="4.7109375" style="251" customWidth="1"/>
    <col min="10247" max="10247" width="14.42578125" style="251" customWidth="1"/>
    <col min="10248" max="10248" width="11.140625" style="251" customWidth="1"/>
    <col min="10249" max="10249" width="10.28515625" style="251" customWidth="1"/>
    <col min="10250" max="10250" width="13" style="251" customWidth="1"/>
    <col min="10251" max="10251" width="8.28515625" style="251" customWidth="1"/>
    <col min="10252" max="10496" width="10" style="251"/>
    <col min="10497" max="10497" width="2.5703125" style="251" customWidth="1"/>
    <col min="10498" max="10498" width="7.140625" style="251" customWidth="1"/>
    <col min="10499" max="10499" width="23.5703125" style="251" customWidth="1"/>
    <col min="10500" max="10500" width="9.7109375" style="251" customWidth="1"/>
    <col min="10501" max="10501" width="0" style="251" hidden="1" customWidth="1"/>
    <col min="10502" max="10502" width="4.7109375" style="251" customWidth="1"/>
    <col min="10503" max="10503" width="14.42578125" style="251" customWidth="1"/>
    <col min="10504" max="10504" width="11.140625" style="251" customWidth="1"/>
    <col min="10505" max="10505" width="10.28515625" style="251" customWidth="1"/>
    <col min="10506" max="10506" width="13" style="251" customWidth="1"/>
    <col min="10507" max="10507" width="8.28515625" style="251" customWidth="1"/>
    <col min="10508" max="10752" width="10" style="251"/>
    <col min="10753" max="10753" width="2.5703125" style="251" customWidth="1"/>
    <col min="10754" max="10754" width="7.140625" style="251" customWidth="1"/>
    <col min="10755" max="10755" width="23.5703125" style="251" customWidth="1"/>
    <col min="10756" max="10756" width="9.7109375" style="251" customWidth="1"/>
    <col min="10757" max="10757" width="0" style="251" hidden="1" customWidth="1"/>
    <col min="10758" max="10758" width="4.7109375" style="251" customWidth="1"/>
    <col min="10759" max="10759" width="14.42578125" style="251" customWidth="1"/>
    <col min="10760" max="10760" width="11.140625" style="251" customWidth="1"/>
    <col min="10761" max="10761" width="10.28515625" style="251" customWidth="1"/>
    <col min="10762" max="10762" width="13" style="251" customWidth="1"/>
    <col min="10763" max="10763" width="8.28515625" style="251" customWidth="1"/>
    <col min="10764" max="11008" width="10" style="251"/>
    <col min="11009" max="11009" width="2.5703125" style="251" customWidth="1"/>
    <col min="11010" max="11010" width="7.140625" style="251" customWidth="1"/>
    <col min="11011" max="11011" width="23.5703125" style="251" customWidth="1"/>
    <col min="11012" max="11012" width="9.7109375" style="251" customWidth="1"/>
    <col min="11013" max="11013" width="0" style="251" hidden="1" customWidth="1"/>
    <col min="11014" max="11014" width="4.7109375" style="251" customWidth="1"/>
    <col min="11015" max="11015" width="14.42578125" style="251" customWidth="1"/>
    <col min="11016" max="11016" width="11.140625" style="251" customWidth="1"/>
    <col min="11017" max="11017" width="10.28515625" style="251" customWidth="1"/>
    <col min="11018" max="11018" width="13" style="251" customWidth="1"/>
    <col min="11019" max="11019" width="8.28515625" style="251" customWidth="1"/>
    <col min="11020" max="11264" width="10" style="251"/>
    <col min="11265" max="11265" width="2.5703125" style="251" customWidth="1"/>
    <col min="11266" max="11266" width="7.140625" style="251" customWidth="1"/>
    <col min="11267" max="11267" width="23.5703125" style="251" customWidth="1"/>
    <col min="11268" max="11268" width="9.7109375" style="251" customWidth="1"/>
    <col min="11269" max="11269" width="0" style="251" hidden="1" customWidth="1"/>
    <col min="11270" max="11270" width="4.7109375" style="251" customWidth="1"/>
    <col min="11271" max="11271" width="14.42578125" style="251" customWidth="1"/>
    <col min="11272" max="11272" width="11.140625" style="251" customWidth="1"/>
    <col min="11273" max="11273" width="10.28515625" style="251" customWidth="1"/>
    <col min="11274" max="11274" width="13" style="251" customWidth="1"/>
    <col min="11275" max="11275" width="8.28515625" style="251" customWidth="1"/>
    <col min="11276" max="11520" width="10" style="251"/>
    <col min="11521" max="11521" width="2.5703125" style="251" customWidth="1"/>
    <col min="11522" max="11522" width="7.140625" style="251" customWidth="1"/>
    <col min="11523" max="11523" width="23.5703125" style="251" customWidth="1"/>
    <col min="11524" max="11524" width="9.7109375" style="251" customWidth="1"/>
    <col min="11525" max="11525" width="0" style="251" hidden="1" customWidth="1"/>
    <col min="11526" max="11526" width="4.7109375" style="251" customWidth="1"/>
    <col min="11527" max="11527" width="14.42578125" style="251" customWidth="1"/>
    <col min="11528" max="11528" width="11.140625" style="251" customWidth="1"/>
    <col min="11529" max="11529" width="10.28515625" style="251" customWidth="1"/>
    <col min="11530" max="11530" width="13" style="251" customWidth="1"/>
    <col min="11531" max="11531" width="8.28515625" style="251" customWidth="1"/>
    <col min="11532" max="11776" width="10" style="251"/>
    <col min="11777" max="11777" width="2.5703125" style="251" customWidth="1"/>
    <col min="11778" max="11778" width="7.140625" style="251" customWidth="1"/>
    <col min="11779" max="11779" width="23.5703125" style="251" customWidth="1"/>
    <col min="11780" max="11780" width="9.7109375" style="251" customWidth="1"/>
    <col min="11781" max="11781" width="0" style="251" hidden="1" customWidth="1"/>
    <col min="11782" max="11782" width="4.7109375" style="251" customWidth="1"/>
    <col min="11783" max="11783" width="14.42578125" style="251" customWidth="1"/>
    <col min="11784" max="11784" width="11.140625" style="251" customWidth="1"/>
    <col min="11785" max="11785" width="10.28515625" style="251" customWidth="1"/>
    <col min="11786" max="11786" width="13" style="251" customWidth="1"/>
    <col min="11787" max="11787" width="8.28515625" style="251" customWidth="1"/>
    <col min="11788" max="12032" width="10" style="251"/>
    <col min="12033" max="12033" width="2.5703125" style="251" customWidth="1"/>
    <col min="12034" max="12034" width="7.140625" style="251" customWidth="1"/>
    <col min="12035" max="12035" width="23.5703125" style="251" customWidth="1"/>
    <col min="12036" max="12036" width="9.7109375" style="251" customWidth="1"/>
    <col min="12037" max="12037" width="0" style="251" hidden="1" customWidth="1"/>
    <col min="12038" max="12038" width="4.7109375" style="251" customWidth="1"/>
    <col min="12039" max="12039" width="14.42578125" style="251" customWidth="1"/>
    <col min="12040" max="12040" width="11.140625" style="251" customWidth="1"/>
    <col min="12041" max="12041" width="10.28515625" style="251" customWidth="1"/>
    <col min="12042" max="12042" width="13" style="251" customWidth="1"/>
    <col min="12043" max="12043" width="8.28515625" style="251" customWidth="1"/>
    <col min="12044" max="12288" width="10" style="251"/>
    <col min="12289" max="12289" width="2.5703125" style="251" customWidth="1"/>
    <col min="12290" max="12290" width="7.140625" style="251" customWidth="1"/>
    <col min="12291" max="12291" width="23.5703125" style="251" customWidth="1"/>
    <col min="12292" max="12292" width="9.7109375" style="251" customWidth="1"/>
    <col min="12293" max="12293" width="0" style="251" hidden="1" customWidth="1"/>
    <col min="12294" max="12294" width="4.7109375" style="251" customWidth="1"/>
    <col min="12295" max="12295" width="14.42578125" style="251" customWidth="1"/>
    <col min="12296" max="12296" width="11.140625" style="251" customWidth="1"/>
    <col min="12297" max="12297" width="10.28515625" style="251" customWidth="1"/>
    <col min="12298" max="12298" width="13" style="251" customWidth="1"/>
    <col min="12299" max="12299" width="8.28515625" style="251" customWidth="1"/>
    <col min="12300" max="12544" width="10" style="251"/>
    <col min="12545" max="12545" width="2.5703125" style="251" customWidth="1"/>
    <col min="12546" max="12546" width="7.140625" style="251" customWidth="1"/>
    <col min="12547" max="12547" width="23.5703125" style="251" customWidth="1"/>
    <col min="12548" max="12548" width="9.7109375" style="251" customWidth="1"/>
    <col min="12549" max="12549" width="0" style="251" hidden="1" customWidth="1"/>
    <col min="12550" max="12550" width="4.7109375" style="251" customWidth="1"/>
    <col min="12551" max="12551" width="14.42578125" style="251" customWidth="1"/>
    <col min="12552" max="12552" width="11.140625" style="251" customWidth="1"/>
    <col min="12553" max="12553" width="10.28515625" style="251" customWidth="1"/>
    <col min="12554" max="12554" width="13" style="251" customWidth="1"/>
    <col min="12555" max="12555" width="8.28515625" style="251" customWidth="1"/>
    <col min="12556" max="12800" width="10" style="251"/>
    <col min="12801" max="12801" width="2.5703125" style="251" customWidth="1"/>
    <col min="12802" max="12802" width="7.140625" style="251" customWidth="1"/>
    <col min="12803" max="12803" width="23.5703125" style="251" customWidth="1"/>
    <col min="12804" max="12804" width="9.7109375" style="251" customWidth="1"/>
    <col min="12805" max="12805" width="0" style="251" hidden="1" customWidth="1"/>
    <col min="12806" max="12806" width="4.7109375" style="251" customWidth="1"/>
    <col min="12807" max="12807" width="14.42578125" style="251" customWidth="1"/>
    <col min="12808" max="12808" width="11.140625" style="251" customWidth="1"/>
    <col min="12809" max="12809" width="10.28515625" style="251" customWidth="1"/>
    <col min="12810" max="12810" width="13" style="251" customWidth="1"/>
    <col min="12811" max="12811" width="8.28515625" style="251" customWidth="1"/>
    <col min="12812" max="13056" width="10" style="251"/>
    <col min="13057" max="13057" width="2.5703125" style="251" customWidth="1"/>
    <col min="13058" max="13058" width="7.140625" style="251" customWidth="1"/>
    <col min="13059" max="13059" width="23.5703125" style="251" customWidth="1"/>
    <col min="13060" max="13060" width="9.7109375" style="251" customWidth="1"/>
    <col min="13061" max="13061" width="0" style="251" hidden="1" customWidth="1"/>
    <col min="13062" max="13062" width="4.7109375" style="251" customWidth="1"/>
    <col min="13063" max="13063" width="14.42578125" style="251" customWidth="1"/>
    <col min="13064" max="13064" width="11.140625" style="251" customWidth="1"/>
    <col min="13065" max="13065" width="10.28515625" style="251" customWidth="1"/>
    <col min="13066" max="13066" width="13" style="251" customWidth="1"/>
    <col min="13067" max="13067" width="8.28515625" style="251" customWidth="1"/>
    <col min="13068" max="13312" width="10" style="251"/>
    <col min="13313" max="13313" width="2.5703125" style="251" customWidth="1"/>
    <col min="13314" max="13314" width="7.140625" style="251" customWidth="1"/>
    <col min="13315" max="13315" width="23.5703125" style="251" customWidth="1"/>
    <col min="13316" max="13316" width="9.7109375" style="251" customWidth="1"/>
    <col min="13317" max="13317" width="0" style="251" hidden="1" customWidth="1"/>
    <col min="13318" max="13318" width="4.7109375" style="251" customWidth="1"/>
    <col min="13319" max="13319" width="14.42578125" style="251" customWidth="1"/>
    <col min="13320" max="13320" width="11.140625" style="251" customWidth="1"/>
    <col min="13321" max="13321" width="10.28515625" style="251" customWidth="1"/>
    <col min="13322" max="13322" width="13" style="251" customWidth="1"/>
    <col min="13323" max="13323" width="8.28515625" style="251" customWidth="1"/>
    <col min="13324" max="13568" width="10" style="251"/>
    <col min="13569" max="13569" width="2.5703125" style="251" customWidth="1"/>
    <col min="13570" max="13570" width="7.140625" style="251" customWidth="1"/>
    <col min="13571" max="13571" width="23.5703125" style="251" customWidth="1"/>
    <col min="13572" max="13572" width="9.7109375" style="251" customWidth="1"/>
    <col min="13573" max="13573" width="0" style="251" hidden="1" customWidth="1"/>
    <col min="13574" max="13574" width="4.7109375" style="251" customWidth="1"/>
    <col min="13575" max="13575" width="14.42578125" style="251" customWidth="1"/>
    <col min="13576" max="13576" width="11.140625" style="251" customWidth="1"/>
    <col min="13577" max="13577" width="10.28515625" style="251" customWidth="1"/>
    <col min="13578" max="13578" width="13" style="251" customWidth="1"/>
    <col min="13579" max="13579" width="8.28515625" style="251" customWidth="1"/>
    <col min="13580" max="13824" width="10" style="251"/>
    <col min="13825" max="13825" width="2.5703125" style="251" customWidth="1"/>
    <col min="13826" max="13826" width="7.140625" style="251" customWidth="1"/>
    <col min="13827" max="13827" width="23.5703125" style="251" customWidth="1"/>
    <col min="13828" max="13828" width="9.7109375" style="251" customWidth="1"/>
    <col min="13829" max="13829" width="0" style="251" hidden="1" customWidth="1"/>
    <col min="13830" max="13830" width="4.7109375" style="251" customWidth="1"/>
    <col min="13831" max="13831" width="14.42578125" style="251" customWidth="1"/>
    <col min="13832" max="13832" width="11.140625" style="251" customWidth="1"/>
    <col min="13833" max="13833" width="10.28515625" style="251" customWidth="1"/>
    <col min="13834" max="13834" width="13" style="251" customWidth="1"/>
    <col min="13835" max="13835" width="8.28515625" style="251" customWidth="1"/>
    <col min="13836" max="14080" width="10" style="251"/>
    <col min="14081" max="14081" width="2.5703125" style="251" customWidth="1"/>
    <col min="14082" max="14082" width="7.140625" style="251" customWidth="1"/>
    <col min="14083" max="14083" width="23.5703125" style="251" customWidth="1"/>
    <col min="14084" max="14084" width="9.7109375" style="251" customWidth="1"/>
    <col min="14085" max="14085" width="0" style="251" hidden="1" customWidth="1"/>
    <col min="14086" max="14086" width="4.7109375" style="251" customWidth="1"/>
    <col min="14087" max="14087" width="14.42578125" style="251" customWidth="1"/>
    <col min="14088" max="14088" width="11.140625" style="251" customWidth="1"/>
    <col min="14089" max="14089" width="10.28515625" style="251" customWidth="1"/>
    <col min="14090" max="14090" width="13" style="251" customWidth="1"/>
    <col min="14091" max="14091" width="8.28515625" style="251" customWidth="1"/>
    <col min="14092" max="14336" width="10" style="251"/>
    <col min="14337" max="14337" width="2.5703125" style="251" customWidth="1"/>
    <col min="14338" max="14338" width="7.140625" style="251" customWidth="1"/>
    <col min="14339" max="14339" width="23.5703125" style="251" customWidth="1"/>
    <col min="14340" max="14340" width="9.7109375" style="251" customWidth="1"/>
    <col min="14341" max="14341" width="0" style="251" hidden="1" customWidth="1"/>
    <col min="14342" max="14342" width="4.7109375" style="251" customWidth="1"/>
    <col min="14343" max="14343" width="14.42578125" style="251" customWidth="1"/>
    <col min="14344" max="14344" width="11.140625" style="251" customWidth="1"/>
    <col min="14345" max="14345" width="10.28515625" style="251" customWidth="1"/>
    <col min="14346" max="14346" width="13" style="251" customWidth="1"/>
    <col min="14347" max="14347" width="8.28515625" style="251" customWidth="1"/>
    <col min="14348" max="14592" width="10" style="251"/>
    <col min="14593" max="14593" width="2.5703125" style="251" customWidth="1"/>
    <col min="14594" max="14594" width="7.140625" style="251" customWidth="1"/>
    <col min="14595" max="14595" width="23.5703125" style="251" customWidth="1"/>
    <col min="14596" max="14596" width="9.7109375" style="251" customWidth="1"/>
    <col min="14597" max="14597" width="0" style="251" hidden="1" customWidth="1"/>
    <col min="14598" max="14598" width="4.7109375" style="251" customWidth="1"/>
    <col min="14599" max="14599" width="14.42578125" style="251" customWidth="1"/>
    <col min="14600" max="14600" width="11.140625" style="251" customWidth="1"/>
    <col min="14601" max="14601" width="10.28515625" style="251" customWidth="1"/>
    <col min="14602" max="14602" width="13" style="251" customWidth="1"/>
    <col min="14603" max="14603" width="8.28515625" style="251" customWidth="1"/>
    <col min="14604" max="14848" width="10" style="251"/>
    <col min="14849" max="14849" width="2.5703125" style="251" customWidth="1"/>
    <col min="14850" max="14850" width="7.140625" style="251" customWidth="1"/>
    <col min="14851" max="14851" width="23.5703125" style="251" customWidth="1"/>
    <col min="14852" max="14852" width="9.7109375" style="251" customWidth="1"/>
    <col min="14853" max="14853" width="0" style="251" hidden="1" customWidth="1"/>
    <col min="14854" max="14854" width="4.7109375" style="251" customWidth="1"/>
    <col min="14855" max="14855" width="14.42578125" style="251" customWidth="1"/>
    <col min="14856" max="14856" width="11.140625" style="251" customWidth="1"/>
    <col min="14857" max="14857" width="10.28515625" style="251" customWidth="1"/>
    <col min="14858" max="14858" width="13" style="251" customWidth="1"/>
    <col min="14859" max="14859" width="8.28515625" style="251" customWidth="1"/>
    <col min="14860" max="15104" width="10" style="251"/>
    <col min="15105" max="15105" width="2.5703125" style="251" customWidth="1"/>
    <col min="15106" max="15106" width="7.140625" style="251" customWidth="1"/>
    <col min="15107" max="15107" width="23.5703125" style="251" customWidth="1"/>
    <col min="15108" max="15108" width="9.7109375" style="251" customWidth="1"/>
    <col min="15109" max="15109" width="0" style="251" hidden="1" customWidth="1"/>
    <col min="15110" max="15110" width="4.7109375" style="251" customWidth="1"/>
    <col min="15111" max="15111" width="14.42578125" style="251" customWidth="1"/>
    <col min="15112" max="15112" width="11.140625" style="251" customWidth="1"/>
    <col min="15113" max="15113" width="10.28515625" style="251" customWidth="1"/>
    <col min="15114" max="15114" width="13" style="251" customWidth="1"/>
    <col min="15115" max="15115" width="8.28515625" style="251" customWidth="1"/>
    <col min="15116" max="15360" width="10" style="251"/>
    <col min="15361" max="15361" width="2.5703125" style="251" customWidth="1"/>
    <col min="15362" max="15362" width="7.140625" style="251" customWidth="1"/>
    <col min="15363" max="15363" width="23.5703125" style="251" customWidth="1"/>
    <col min="15364" max="15364" width="9.7109375" style="251" customWidth="1"/>
    <col min="15365" max="15365" width="0" style="251" hidden="1" customWidth="1"/>
    <col min="15366" max="15366" width="4.7109375" style="251" customWidth="1"/>
    <col min="15367" max="15367" width="14.42578125" style="251" customWidth="1"/>
    <col min="15368" max="15368" width="11.140625" style="251" customWidth="1"/>
    <col min="15369" max="15369" width="10.28515625" style="251" customWidth="1"/>
    <col min="15370" max="15370" width="13" style="251" customWidth="1"/>
    <col min="15371" max="15371" width="8.28515625" style="251" customWidth="1"/>
    <col min="15372" max="15616" width="10" style="251"/>
    <col min="15617" max="15617" width="2.5703125" style="251" customWidth="1"/>
    <col min="15618" max="15618" width="7.140625" style="251" customWidth="1"/>
    <col min="15619" max="15619" width="23.5703125" style="251" customWidth="1"/>
    <col min="15620" max="15620" width="9.7109375" style="251" customWidth="1"/>
    <col min="15621" max="15621" width="0" style="251" hidden="1" customWidth="1"/>
    <col min="15622" max="15622" width="4.7109375" style="251" customWidth="1"/>
    <col min="15623" max="15623" width="14.42578125" style="251" customWidth="1"/>
    <col min="15624" max="15624" width="11.140625" style="251" customWidth="1"/>
    <col min="15625" max="15625" width="10.28515625" style="251" customWidth="1"/>
    <col min="15626" max="15626" width="13" style="251" customWidth="1"/>
    <col min="15627" max="15627" width="8.28515625" style="251" customWidth="1"/>
    <col min="15628" max="15872" width="10" style="251"/>
    <col min="15873" max="15873" width="2.5703125" style="251" customWidth="1"/>
    <col min="15874" max="15874" width="7.140625" style="251" customWidth="1"/>
    <col min="15875" max="15875" width="23.5703125" style="251" customWidth="1"/>
    <col min="15876" max="15876" width="9.7109375" style="251" customWidth="1"/>
    <col min="15877" max="15877" width="0" style="251" hidden="1" customWidth="1"/>
    <col min="15878" max="15878" width="4.7109375" style="251" customWidth="1"/>
    <col min="15879" max="15879" width="14.42578125" style="251" customWidth="1"/>
    <col min="15880" max="15880" width="11.140625" style="251" customWidth="1"/>
    <col min="15881" max="15881" width="10.28515625" style="251" customWidth="1"/>
    <col min="15882" max="15882" width="13" style="251" customWidth="1"/>
    <col min="15883" max="15883" width="8.28515625" style="251" customWidth="1"/>
    <col min="15884" max="16128" width="10" style="251"/>
    <col min="16129" max="16129" width="2.5703125" style="251" customWidth="1"/>
    <col min="16130" max="16130" width="7.140625" style="251" customWidth="1"/>
    <col min="16131" max="16131" width="23.5703125" style="251" customWidth="1"/>
    <col min="16132" max="16132" width="9.7109375" style="251" customWidth="1"/>
    <col min="16133" max="16133" width="0" style="251" hidden="1" customWidth="1"/>
    <col min="16134" max="16134" width="4.7109375" style="251" customWidth="1"/>
    <col min="16135" max="16135" width="14.42578125" style="251" customWidth="1"/>
    <col min="16136" max="16136" width="11.140625" style="251" customWidth="1"/>
    <col min="16137" max="16137" width="10.28515625" style="251" customWidth="1"/>
    <col min="16138" max="16138" width="13" style="251" customWidth="1"/>
    <col min="16139" max="16139" width="8.28515625" style="251" customWidth="1"/>
    <col min="16140" max="16384" width="10" style="251"/>
  </cols>
  <sheetData>
    <row r="1" spans="1:18" ht="12" customHeight="1" x14ac:dyDescent="0.2">
      <c r="B1" s="110" t="str">
        <f>'Page 6.5'!B1</f>
        <v>PacifiCorp</v>
      </c>
      <c r="D1" s="249"/>
      <c r="E1" s="249"/>
      <c r="F1" s="249"/>
      <c r="G1" s="249"/>
      <c r="H1" s="249"/>
      <c r="I1" s="249"/>
      <c r="J1" s="249"/>
      <c r="K1" s="252"/>
      <c r="Q1" s="110"/>
      <c r="R1" s="110"/>
    </row>
    <row r="2" spans="1:18" ht="12" customHeight="1" x14ac:dyDescent="0.2">
      <c r="B2" s="110" t="str">
        <f>'Page 6.5'!B2</f>
        <v>Washington General Rate Case - 2021</v>
      </c>
      <c r="D2" s="249"/>
      <c r="E2" s="249"/>
      <c r="F2" s="249"/>
      <c r="G2" s="249"/>
      <c r="H2" s="249"/>
      <c r="I2" s="249"/>
      <c r="J2" s="249"/>
      <c r="K2" s="252"/>
      <c r="R2" s="74"/>
    </row>
    <row r="3" spans="1:18" ht="12" customHeight="1" x14ac:dyDescent="0.2">
      <c r="B3" s="110" t="s">
        <v>294</v>
      </c>
      <c r="D3" s="249"/>
      <c r="E3" s="249"/>
      <c r="F3" s="249"/>
      <c r="G3" s="249"/>
      <c r="H3" s="249"/>
      <c r="I3" s="249"/>
      <c r="J3" s="249"/>
      <c r="K3" s="252"/>
      <c r="R3" s="74"/>
    </row>
    <row r="4" spans="1:18" ht="12" customHeight="1" x14ac:dyDescent="0.2">
      <c r="D4" s="249"/>
      <c r="E4" s="249"/>
      <c r="F4" s="249"/>
      <c r="G4" s="249"/>
      <c r="H4" s="249"/>
      <c r="I4" s="249"/>
      <c r="J4" s="249"/>
      <c r="K4" s="252"/>
      <c r="R4" s="74"/>
    </row>
    <row r="5" spans="1:18" ht="12" customHeight="1" x14ac:dyDescent="0.2">
      <c r="D5" s="249"/>
      <c r="E5" s="249"/>
      <c r="F5" s="249"/>
      <c r="G5" s="249"/>
      <c r="H5" s="249"/>
      <c r="I5" s="249"/>
      <c r="J5" s="249"/>
      <c r="K5" s="252"/>
      <c r="R5" s="74"/>
    </row>
    <row r="6" spans="1:18" ht="12" customHeight="1" x14ac:dyDescent="0.2">
      <c r="D6" s="249"/>
      <c r="E6" s="249"/>
      <c r="F6" s="249"/>
      <c r="G6" s="249" t="s">
        <v>1</v>
      </c>
      <c r="H6" s="249"/>
      <c r="I6" s="249"/>
      <c r="J6" s="249" t="s">
        <v>266</v>
      </c>
      <c r="K6" s="252"/>
      <c r="R6" s="74"/>
    </row>
    <row r="7" spans="1:18" ht="12" customHeight="1" x14ac:dyDescent="0.2">
      <c r="D7" s="253" t="s">
        <v>3</v>
      </c>
      <c r="E7" s="253"/>
      <c r="F7" s="253" t="s">
        <v>4</v>
      </c>
      <c r="G7" s="253" t="s">
        <v>5</v>
      </c>
      <c r="H7" s="253" t="s">
        <v>6</v>
      </c>
      <c r="I7" s="253" t="s">
        <v>7</v>
      </c>
      <c r="J7" s="253" t="s">
        <v>8</v>
      </c>
      <c r="K7" s="254" t="s">
        <v>9</v>
      </c>
      <c r="R7" s="74"/>
    </row>
    <row r="8" spans="1:18" ht="12" customHeight="1" x14ac:dyDescent="0.2">
      <c r="A8" s="255"/>
      <c r="B8" s="54" t="s">
        <v>83</v>
      </c>
      <c r="C8" s="255"/>
      <c r="D8" s="257"/>
      <c r="E8" s="257"/>
      <c r="F8" s="257"/>
      <c r="G8" s="257"/>
      <c r="H8" s="257"/>
      <c r="I8" s="257"/>
      <c r="J8" s="261"/>
      <c r="K8" s="267"/>
      <c r="R8" s="74"/>
    </row>
    <row r="9" spans="1:18" ht="12" customHeight="1" x14ac:dyDescent="0.2">
      <c r="A9" s="255"/>
      <c r="B9" s="269" t="s">
        <v>97</v>
      </c>
      <c r="C9" s="255"/>
      <c r="D9" s="257" t="s">
        <v>55</v>
      </c>
      <c r="E9" s="257" t="str">
        <f t="shared" ref="E9:E35" si="0">D9&amp;H9</f>
        <v>111IPCA</v>
      </c>
      <c r="F9" s="257" t="s">
        <v>13</v>
      </c>
      <c r="G9" s="261">
        <f>SUMIF('Page 6.5.11 - 6.5.14'!$I$12:$I$144,'Page 6.5.4'!E9,'Page 6.5.11 - 6.5.14'!$AJ$12:$AJ$144)</f>
        <v>-1119.6450800109155</v>
      </c>
      <c r="H9" s="293" t="s">
        <v>27</v>
      </c>
      <c r="I9" s="264" t="s">
        <v>269</v>
      </c>
      <c r="J9" s="56">
        <f>IF(I9="Situs",IF(H9="WA",G9,0),I9*G9)</f>
        <v>0</v>
      </c>
      <c r="K9" s="267"/>
      <c r="L9" s="73"/>
      <c r="M9" s="61"/>
      <c r="R9" s="74"/>
    </row>
    <row r="10" spans="1:18" ht="12" customHeight="1" x14ac:dyDescent="0.2">
      <c r="A10" s="255"/>
      <c r="B10" s="269" t="s">
        <v>97</v>
      </c>
      <c r="C10" s="255"/>
      <c r="D10" s="257" t="s">
        <v>55</v>
      </c>
      <c r="E10" s="257" t="str">
        <f t="shared" si="0"/>
        <v>111IPCN</v>
      </c>
      <c r="F10" s="257" t="s">
        <v>13</v>
      </c>
      <c r="G10" s="261">
        <f>SUMIF('Page 6.5.11 - 6.5.14'!$I$12:$I$144,'Page 6.5.4'!E10,'Page 6.5.11 - 6.5.14'!$AJ$12:$AJ$144)</f>
        <v>6200.7814321313053</v>
      </c>
      <c r="H10" s="293" t="s">
        <v>40</v>
      </c>
      <c r="I10" s="264">
        <v>6.9360885492844845E-2</v>
      </c>
      <c r="J10" s="56">
        <f t="shared" ref="J10:J35" si="1">IF(I10="Situs",IF(H10="WA",G10,0),I10*G10)</f>
        <v>430.09169088021793</v>
      </c>
      <c r="K10" s="267"/>
      <c r="L10" s="271"/>
      <c r="M10" s="61"/>
      <c r="R10" s="74"/>
    </row>
    <row r="11" spans="1:18" ht="12" customHeight="1" x14ac:dyDescent="0.2">
      <c r="A11" s="255"/>
      <c r="B11" s="269" t="s">
        <v>97</v>
      </c>
      <c r="C11" s="255"/>
      <c r="D11" s="257" t="s">
        <v>55</v>
      </c>
      <c r="E11" s="257" t="str">
        <f t="shared" si="0"/>
        <v>111IPID</v>
      </c>
      <c r="F11" s="257" t="s">
        <v>13</v>
      </c>
      <c r="G11" s="261">
        <f>SUMIF('Page 6.5.11 - 6.5.14'!$I$12:$I$144,'Page 6.5.4'!E11,'Page 6.5.11 - 6.5.14'!$AJ$12:$AJ$144)</f>
        <v>1.36391532448215</v>
      </c>
      <c r="H11" s="294" t="s">
        <v>28</v>
      </c>
      <c r="I11" s="264" t="s">
        <v>269</v>
      </c>
      <c r="J11" s="56">
        <f t="shared" si="1"/>
        <v>0</v>
      </c>
      <c r="K11" s="267"/>
      <c r="L11" s="271"/>
      <c r="M11" s="61"/>
      <c r="R11" s="74"/>
    </row>
    <row r="12" spans="1:18" ht="12" customHeight="1" x14ac:dyDescent="0.2">
      <c r="A12" s="255"/>
      <c r="B12" s="269" t="s">
        <v>97</v>
      </c>
      <c r="C12" s="255"/>
      <c r="D12" s="257" t="s">
        <v>55</v>
      </c>
      <c r="E12" s="257" t="str">
        <f t="shared" si="0"/>
        <v>111IPCAGE</v>
      </c>
      <c r="F12" s="257" t="s">
        <v>13</v>
      </c>
      <c r="G12" s="261">
        <f>SUMIF('Page 6.5.11 - 6.5.14'!$I$12:$I$144,'Page 6.5.4'!E12,'Page 6.5.11 - 6.5.14'!$AJ$12:$AJ$144)</f>
        <v>13574.458244191483</v>
      </c>
      <c r="H12" s="294" t="s">
        <v>14</v>
      </c>
      <c r="I12" s="264">
        <v>0</v>
      </c>
      <c r="J12" s="56">
        <f t="shared" si="1"/>
        <v>0</v>
      </c>
      <c r="K12" s="267"/>
      <c r="L12" s="271"/>
      <c r="M12" s="61"/>
      <c r="R12" s="74"/>
    </row>
    <row r="13" spans="1:18" ht="12" customHeight="1" x14ac:dyDescent="0.2">
      <c r="A13" s="255"/>
      <c r="B13" s="269" t="s">
        <v>97</v>
      </c>
      <c r="C13" s="255"/>
      <c r="D13" s="257" t="s">
        <v>55</v>
      </c>
      <c r="E13" s="257" t="str">
        <f t="shared" si="0"/>
        <v>111IPOR</v>
      </c>
      <c r="F13" s="257" t="s">
        <v>13</v>
      </c>
      <c r="G13" s="261">
        <f>SUMIF('Page 6.5.11 - 6.5.14'!$I$12:$I$144,'Page 6.5.4'!E13,'Page 6.5.11 - 6.5.14'!$AJ$12:$AJ$144)</f>
        <v>-388.024006244068</v>
      </c>
      <c r="H13" s="293" t="s">
        <v>29</v>
      </c>
      <c r="I13" s="264" t="s">
        <v>269</v>
      </c>
      <c r="J13" s="56">
        <f t="shared" si="1"/>
        <v>0</v>
      </c>
      <c r="K13" s="267"/>
      <c r="L13" s="271"/>
      <c r="M13" s="61"/>
      <c r="R13" s="74"/>
    </row>
    <row r="14" spans="1:18" ht="12" customHeight="1" x14ac:dyDescent="0.2">
      <c r="A14" s="255"/>
      <c r="B14" s="269" t="s">
        <v>97</v>
      </c>
      <c r="C14" s="255"/>
      <c r="D14" s="257" t="s">
        <v>55</v>
      </c>
      <c r="E14" s="257" t="str">
        <f t="shared" si="0"/>
        <v>111IPCAEE</v>
      </c>
      <c r="F14" s="257" t="s">
        <v>13</v>
      </c>
      <c r="G14" s="261">
        <f>SUMIF('Page 6.5.11 - 6.5.14'!$I$12:$I$144,'Page 6.5.4'!E14,'Page 6.5.11 - 6.5.14'!$AJ$12:$AJ$144)</f>
        <v>0</v>
      </c>
      <c r="H14" s="293" t="s">
        <v>41</v>
      </c>
      <c r="I14" s="264">
        <v>0</v>
      </c>
      <c r="J14" s="56">
        <f t="shared" si="1"/>
        <v>0</v>
      </c>
      <c r="K14" s="267"/>
      <c r="L14" s="271"/>
      <c r="M14" s="61"/>
      <c r="R14" s="74"/>
    </row>
    <row r="15" spans="1:18" ht="12" customHeight="1" x14ac:dyDescent="0.2">
      <c r="A15" s="255"/>
      <c r="B15" s="269" t="s">
        <v>97</v>
      </c>
      <c r="C15" s="255"/>
      <c r="D15" s="257" t="s">
        <v>55</v>
      </c>
      <c r="E15" s="257" t="str">
        <f t="shared" si="0"/>
        <v>111IPSG</v>
      </c>
      <c r="F15" s="257" t="s">
        <v>13</v>
      </c>
      <c r="G15" s="261">
        <f>SUMIF('Page 6.5.11 - 6.5.14'!$I$12:$I$144,'Page 6.5.4'!E15,'Page 6.5.11 - 6.5.14'!$AJ$12:$AJ$144)</f>
        <v>0</v>
      </c>
      <c r="H15" s="293" t="s">
        <v>16</v>
      </c>
      <c r="I15" s="264">
        <v>7.8111041399714837E-2</v>
      </c>
      <c r="J15" s="56">
        <f t="shared" si="1"/>
        <v>0</v>
      </c>
      <c r="K15" s="267"/>
      <c r="L15" s="271"/>
      <c r="M15" s="61"/>
      <c r="R15" s="74"/>
    </row>
    <row r="16" spans="1:18" ht="12" customHeight="1" x14ac:dyDescent="0.2">
      <c r="A16" s="255"/>
      <c r="B16" s="269" t="s">
        <v>97</v>
      </c>
      <c r="C16" s="255"/>
      <c r="D16" s="257" t="s">
        <v>55</v>
      </c>
      <c r="E16" s="257" t="str">
        <f t="shared" si="0"/>
        <v>111IPCAGW</v>
      </c>
      <c r="F16" s="257" t="s">
        <v>13</v>
      </c>
      <c r="G16" s="261">
        <f>SUMIF('Page 6.5.11 - 6.5.14'!$I$12:$I$144,'Page 6.5.4'!E16,'Page 6.5.11 - 6.5.14'!$AJ$12:$AJ$144)</f>
        <v>23837.550913163926</v>
      </c>
      <c r="H16" s="293" t="s">
        <v>15</v>
      </c>
      <c r="I16" s="264">
        <v>0.21577192756641544</v>
      </c>
      <c r="J16" s="56">
        <f t="shared" si="1"/>
        <v>5143.4743089959475</v>
      </c>
      <c r="K16" s="267"/>
      <c r="L16" s="271"/>
      <c r="M16" s="61"/>
      <c r="R16" s="74"/>
    </row>
    <row r="17" spans="1:18" ht="12" customHeight="1" x14ac:dyDescent="0.2">
      <c r="A17" s="255"/>
      <c r="B17" s="269" t="s">
        <v>97</v>
      </c>
      <c r="C17" s="255"/>
      <c r="D17" s="257" t="s">
        <v>55</v>
      </c>
      <c r="E17" s="257" t="str">
        <f t="shared" si="0"/>
        <v>111IPJBG</v>
      </c>
      <c r="F17" s="257" t="s">
        <v>13</v>
      </c>
      <c r="G17" s="261">
        <f>SUMIF('Page 6.5.11 - 6.5.14'!$I$12:$I$144,'Page 6.5.4'!E17,'Page 6.5.11 - 6.5.14'!$AJ$12:$AJ$144)</f>
        <v>0</v>
      </c>
      <c r="H17" s="293" t="s">
        <v>18</v>
      </c>
      <c r="I17" s="264">
        <v>0.21577192756641544</v>
      </c>
      <c r="J17" s="56">
        <f t="shared" si="1"/>
        <v>0</v>
      </c>
      <c r="K17" s="257"/>
      <c r="L17" s="271"/>
      <c r="M17" s="61"/>
      <c r="R17" s="74"/>
    </row>
    <row r="18" spans="1:18" ht="12" customHeight="1" x14ac:dyDescent="0.2">
      <c r="A18" s="255"/>
      <c r="B18" s="269" t="s">
        <v>97</v>
      </c>
      <c r="C18" s="255"/>
      <c r="D18" s="257" t="s">
        <v>55</v>
      </c>
      <c r="E18" s="257" t="str">
        <f t="shared" si="0"/>
        <v>111IPSO</v>
      </c>
      <c r="F18" s="257" t="s">
        <v>13</v>
      </c>
      <c r="G18" s="261">
        <f>SUMIF('Page 6.5.11 - 6.5.14'!$I$12:$I$144,'Page 6.5.4'!E18,'Page 6.5.11 - 6.5.14'!$AJ$12:$AJ$144)</f>
        <v>-290577.02365788259</v>
      </c>
      <c r="H18" s="293" t="s">
        <v>38</v>
      </c>
      <c r="I18" s="264">
        <v>6.7017620954721469E-2</v>
      </c>
      <c r="J18" s="56">
        <f t="shared" si="1"/>
        <v>-19473.780829655108</v>
      </c>
      <c r="K18" s="257"/>
      <c r="L18" s="271"/>
      <c r="M18" s="61"/>
      <c r="R18" s="74"/>
    </row>
    <row r="19" spans="1:18" s="298" customFormat="1" ht="12" customHeight="1" x14ac:dyDescent="0.2">
      <c r="A19" s="295"/>
      <c r="B19" s="269" t="s">
        <v>97</v>
      </c>
      <c r="C19" s="255"/>
      <c r="D19" s="257" t="s">
        <v>55</v>
      </c>
      <c r="E19" s="257" t="str">
        <f t="shared" si="0"/>
        <v>111IPUT</v>
      </c>
      <c r="F19" s="257" t="s">
        <v>13</v>
      </c>
      <c r="G19" s="261">
        <f>SUMIF('Page 6.5.11 - 6.5.14'!$I$12:$I$144,'Page 6.5.4'!E19,'Page 6.5.11 - 6.5.14'!$AJ$12:$AJ$144)</f>
        <v>541.3035690493416</v>
      </c>
      <c r="H19" s="293" t="s">
        <v>30</v>
      </c>
      <c r="I19" s="264" t="s">
        <v>269</v>
      </c>
      <c r="J19" s="56">
        <f t="shared" si="1"/>
        <v>0</v>
      </c>
      <c r="K19" s="296"/>
      <c r="L19" s="297"/>
      <c r="M19" s="91"/>
      <c r="R19" s="89"/>
    </row>
    <row r="20" spans="1:18" ht="12" customHeight="1" x14ac:dyDescent="0.2">
      <c r="A20" s="255"/>
      <c r="B20" s="269" t="s">
        <v>97</v>
      </c>
      <c r="C20" s="255"/>
      <c r="D20" s="257" t="s">
        <v>55</v>
      </c>
      <c r="E20" s="257" t="str">
        <f t="shared" si="0"/>
        <v>111IPWA</v>
      </c>
      <c r="F20" s="257" t="s">
        <v>13</v>
      </c>
      <c r="G20" s="261">
        <f>SUMIF('Page 6.5.11 - 6.5.14'!$I$12:$I$144,'Page 6.5.4'!E20,'Page 6.5.11 - 6.5.14'!$AJ$12:$AJ$144)</f>
        <v>0</v>
      </c>
      <c r="H20" s="293" t="s">
        <v>31</v>
      </c>
      <c r="I20" s="264" t="s">
        <v>269</v>
      </c>
      <c r="J20" s="56">
        <f t="shared" si="1"/>
        <v>0</v>
      </c>
      <c r="K20" s="276"/>
      <c r="L20" s="271"/>
      <c r="M20" s="61"/>
      <c r="R20" s="74"/>
    </row>
    <row r="21" spans="1:18" ht="12" customHeight="1" x14ac:dyDescent="0.2">
      <c r="A21" s="255"/>
      <c r="B21" s="269" t="s">
        <v>97</v>
      </c>
      <c r="C21" s="255"/>
      <c r="D21" s="257" t="s">
        <v>55</v>
      </c>
      <c r="E21" s="257" t="str">
        <f t="shared" si="0"/>
        <v>111IPWY-ALL</v>
      </c>
      <c r="F21" s="257" t="s">
        <v>13</v>
      </c>
      <c r="G21" s="261">
        <f>SUMIF('Page 6.5.11 - 6.5.14'!$I$12:$I$144,D21&amp;"WYP",'Page 6.5.11 - 6.5.14'!$AJ$12:$AJ$144)</f>
        <v>789.59511564461718</v>
      </c>
      <c r="H21" s="293" t="s">
        <v>268</v>
      </c>
      <c r="I21" s="264" t="s">
        <v>269</v>
      </c>
      <c r="J21" s="56">
        <f t="shared" si="1"/>
        <v>0</v>
      </c>
      <c r="K21" s="276"/>
      <c r="L21" s="271"/>
      <c r="M21" s="61"/>
      <c r="R21" s="74"/>
    </row>
    <row r="22" spans="1:18" ht="12" customHeight="1" x14ac:dyDescent="0.2">
      <c r="A22" s="255"/>
      <c r="B22" s="269" t="s">
        <v>97</v>
      </c>
      <c r="C22" s="255"/>
      <c r="D22" s="257" t="s">
        <v>55</v>
      </c>
      <c r="E22" s="257" t="str">
        <f t="shared" si="0"/>
        <v>111IPWY-ALL</v>
      </c>
      <c r="F22" s="257" t="s">
        <v>13</v>
      </c>
      <c r="G22" s="261">
        <f>SUMIF('Page 6.5.11 - 6.5.14'!$I$12:$I$144,D22&amp;"WYU",'Page 6.5.11 - 6.5.14'!$AJ$12:$AJ$144)</f>
        <v>0</v>
      </c>
      <c r="H22" s="293" t="s">
        <v>268</v>
      </c>
      <c r="I22" s="264" t="s">
        <v>269</v>
      </c>
      <c r="J22" s="56">
        <f t="shared" si="1"/>
        <v>0</v>
      </c>
      <c r="K22" s="276"/>
      <c r="L22" s="255"/>
      <c r="M22" s="61"/>
      <c r="R22" s="74"/>
    </row>
    <row r="23" spans="1:18" ht="12" customHeight="1" x14ac:dyDescent="0.2">
      <c r="A23" s="255"/>
      <c r="B23" s="269" t="s">
        <v>98</v>
      </c>
      <c r="C23" s="255"/>
      <c r="D23" s="257" t="s">
        <v>99</v>
      </c>
      <c r="E23" s="257" t="str">
        <f t="shared" si="0"/>
        <v>111HPCAGE</v>
      </c>
      <c r="F23" s="257" t="s">
        <v>13</v>
      </c>
      <c r="G23" s="261">
        <f>SUMIF('Page 6.5.11 - 6.5.14'!$I$12:$I$144,'Page 6.5.4'!E23,'Page 6.5.11 - 6.5.14'!$AJ$12:$AJ$144)</f>
        <v>0</v>
      </c>
      <c r="H23" s="270" t="s">
        <v>14</v>
      </c>
      <c r="I23" s="264">
        <v>0</v>
      </c>
      <c r="J23" s="56">
        <f t="shared" si="1"/>
        <v>0</v>
      </c>
      <c r="K23" s="276"/>
      <c r="L23" s="255"/>
      <c r="M23" s="61"/>
      <c r="R23" s="74"/>
    </row>
    <row r="24" spans="1:18" s="298" customFormat="1" ht="12" customHeight="1" x14ac:dyDescent="0.2">
      <c r="A24" s="295"/>
      <c r="B24" s="269" t="s">
        <v>98</v>
      </c>
      <c r="C24" s="255"/>
      <c r="D24" s="257" t="s">
        <v>99</v>
      </c>
      <c r="E24" s="257" t="str">
        <f t="shared" si="0"/>
        <v>111HPCAGW</v>
      </c>
      <c r="F24" s="257" t="s">
        <v>13</v>
      </c>
      <c r="G24" s="261">
        <f>SUMIF('Page 6.5.11 - 6.5.14'!$I$12:$I$144,'Page 6.5.4'!E24,'Page 6.5.11 - 6.5.14'!$AJ$12:$AJ$144)</f>
        <v>0</v>
      </c>
      <c r="H24" s="270" t="s">
        <v>15</v>
      </c>
      <c r="I24" s="264">
        <v>0.21577192756641544</v>
      </c>
      <c r="J24" s="56">
        <f t="shared" si="1"/>
        <v>0</v>
      </c>
      <c r="K24" s="299"/>
      <c r="L24" s="295"/>
      <c r="M24" s="91"/>
      <c r="R24" s="89"/>
    </row>
    <row r="25" spans="1:18" ht="12" customHeight="1" x14ac:dyDescent="0.2">
      <c r="A25" s="255"/>
      <c r="B25" s="269" t="s">
        <v>100</v>
      </c>
      <c r="C25" s="255"/>
      <c r="D25" s="257" t="s">
        <v>101</v>
      </c>
      <c r="E25" s="257" t="str">
        <f t="shared" si="0"/>
        <v>111OPCAGE</v>
      </c>
      <c r="F25" s="257" t="s">
        <v>13</v>
      </c>
      <c r="G25" s="261">
        <f>SUMIF('Page 6.5.11 - 6.5.14'!$I$12:$I$144,'Page 6.5.4'!E25,'Page 6.5.11 - 6.5.14'!$AJ$12:$AJ$144)</f>
        <v>0</v>
      </c>
      <c r="H25" s="270" t="s">
        <v>14</v>
      </c>
      <c r="I25" s="264">
        <v>0</v>
      </c>
      <c r="J25" s="56">
        <f t="shared" si="1"/>
        <v>0</v>
      </c>
      <c r="M25" s="61"/>
      <c r="R25" s="74"/>
    </row>
    <row r="26" spans="1:18" ht="12" customHeight="1" x14ac:dyDescent="0.2">
      <c r="A26" s="255"/>
      <c r="B26" s="269" t="s">
        <v>102</v>
      </c>
      <c r="C26" s="255"/>
      <c r="D26" s="257" t="s">
        <v>103</v>
      </c>
      <c r="E26" s="257" t="str">
        <f t="shared" si="0"/>
        <v>111GPCA</v>
      </c>
      <c r="F26" s="257" t="s">
        <v>13</v>
      </c>
      <c r="G26" s="261">
        <f>SUMIF('Page 6.5.11 - 6.5.14'!$I$12:$I$144,'Page 6.5.4'!E26,'Page 6.5.11 - 6.5.14'!$AJ$12:$AJ$144)</f>
        <v>0</v>
      </c>
      <c r="H26" s="270" t="s">
        <v>27</v>
      </c>
      <c r="I26" s="264" t="s">
        <v>269</v>
      </c>
      <c r="J26" s="56">
        <f t="shared" si="1"/>
        <v>0</v>
      </c>
      <c r="M26" s="61"/>
      <c r="N26" s="300"/>
      <c r="R26" s="74"/>
    </row>
    <row r="27" spans="1:18" s="298" customFormat="1" ht="12" customHeight="1" x14ac:dyDescent="0.2">
      <c r="A27" s="295"/>
      <c r="B27" s="269" t="s">
        <v>102</v>
      </c>
      <c r="C27" s="255"/>
      <c r="D27" s="257" t="s">
        <v>103</v>
      </c>
      <c r="E27" s="257" t="str">
        <f t="shared" si="0"/>
        <v>111GPCN</v>
      </c>
      <c r="F27" s="257" t="s">
        <v>13</v>
      </c>
      <c r="G27" s="261">
        <f>SUMIF('Page 6.5.11 - 6.5.14'!$I$12:$I$144,'Page 6.5.4'!E27,'Page 6.5.11 - 6.5.14'!$AJ$12:$AJ$144)</f>
        <v>0</v>
      </c>
      <c r="H27" s="270" t="s">
        <v>40</v>
      </c>
      <c r="I27" s="264">
        <v>6.9360885492844845E-2</v>
      </c>
      <c r="J27" s="56">
        <f t="shared" si="1"/>
        <v>0</v>
      </c>
      <c r="M27" s="91"/>
      <c r="N27" s="301"/>
      <c r="R27" s="89"/>
    </row>
    <row r="28" spans="1:18" ht="12" customHeight="1" x14ac:dyDescent="0.2">
      <c r="A28" s="255"/>
      <c r="B28" s="269" t="s">
        <v>102</v>
      </c>
      <c r="C28" s="255"/>
      <c r="D28" s="257" t="s">
        <v>103</v>
      </c>
      <c r="E28" s="257" t="str">
        <f t="shared" si="0"/>
        <v>111GPSG</v>
      </c>
      <c r="F28" s="257" t="s">
        <v>13</v>
      </c>
      <c r="G28" s="261">
        <f>SUMIF('Page 6.5.11 - 6.5.14'!$I$12:$I$144,'Page 6.5.4'!E28,'Page 6.5.11 - 6.5.14'!$AJ$12:$AJ$144)</f>
        <v>0</v>
      </c>
      <c r="H28" s="270" t="s">
        <v>16</v>
      </c>
      <c r="I28" s="264">
        <v>7.8111041399714837E-2</v>
      </c>
      <c r="J28" s="56">
        <f t="shared" si="1"/>
        <v>0</v>
      </c>
      <c r="K28" s="273"/>
      <c r="M28" s="61"/>
      <c r="N28" s="300"/>
      <c r="R28" s="74"/>
    </row>
    <row r="29" spans="1:18" ht="12" customHeight="1" x14ac:dyDescent="0.2">
      <c r="A29" s="255"/>
      <c r="B29" s="269" t="s">
        <v>102</v>
      </c>
      <c r="C29" s="255"/>
      <c r="D29" s="257" t="s">
        <v>103</v>
      </c>
      <c r="E29" s="257" t="str">
        <f t="shared" si="0"/>
        <v>111GPOR</v>
      </c>
      <c r="F29" s="257" t="s">
        <v>13</v>
      </c>
      <c r="G29" s="261">
        <f>SUMIF('Page 6.5.11 - 6.5.14'!$I$12:$I$144,'Page 6.5.4'!E29,'Page 6.5.11 - 6.5.14'!$AJ$12:$AJ$144)</f>
        <v>0</v>
      </c>
      <c r="H29" s="270" t="s">
        <v>29</v>
      </c>
      <c r="I29" s="264" t="s">
        <v>269</v>
      </c>
      <c r="J29" s="56">
        <f t="shared" si="1"/>
        <v>0</v>
      </c>
      <c r="K29" s="273"/>
      <c r="M29" s="61"/>
      <c r="N29" s="300"/>
      <c r="R29" s="74"/>
    </row>
    <row r="30" spans="1:18" ht="12" customHeight="1" x14ac:dyDescent="0.2">
      <c r="A30" s="255"/>
      <c r="B30" s="269" t="s">
        <v>102</v>
      </c>
      <c r="C30" s="255"/>
      <c r="D30" s="257" t="s">
        <v>103</v>
      </c>
      <c r="E30" s="257" t="str">
        <f t="shared" si="0"/>
        <v>111GPSO</v>
      </c>
      <c r="F30" s="257" t="s">
        <v>13</v>
      </c>
      <c r="G30" s="261">
        <f>SUMIF('Page 6.5.11 - 6.5.14'!$I$12:$I$144,'Page 6.5.4'!E30,'Page 6.5.11 - 6.5.14'!$AJ$12:$AJ$144)</f>
        <v>0</v>
      </c>
      <c r="H30" s="270" t="s">
        <v>38</v>
      </c>
      <c r="I30" s="264">
        <v>6.7017620954721469E-2</v>
      </c>
      <c r="J30" s="56">
        <f t="shared" si="1"/>
        <v>0</v>
      </c>
      <c r="K30" s="257"/>
      <c r="M30" s="61"/>
      <c r="N30" s="300"/>
      <c r="R30" s="74"/>
    </row>
    <row r="31" spans="1:18" ht="12" customHeight="1" x14ac:dyDescent="0.2">
      <c r="A31" s="255"/>
      <c r="B31" s="269" t="s">
        <v>102</v>
      </c>
      <c r="C31" s="255"/>
      <c r="D31" s="257" t="s">
        <v>103</v>
      </c>
      <c r="E31" s="257" t="str">
        <f t="shared" si="0"/>
        <v>111GPID</v>
      </c>
      <c r="F31" s="257" t="s">
        <v>13</v>
      </c>
      <c r="G31" s="261">
        <f>SUMIF('Page 6.5.11 - 6.5.14'!$I$12:$I$144,'Page 6.5.4'!E31,'Page 6.5.11 - 6.5.14'!$AJ$12:$AJ$144)</f>
        <v>0</v>
      </c>
      <c r="H31" s="270" t="s">
        <v>28</v>
      </c>
      <c r="I31" s="264" t="s">
        <v>269</v>
      </c>
      <c r="J31" s="56">
        <f t="shared" si="1"/>
        <v>0</v>
      </c>
      <c r="K31" s="276"/>
      <c r="M31" s="61"/>
      <c r="N31" s="300"/>
      <c r="R31" s="74"/>
    </row>
    <row r="32" spans="1:18" ht="12" customHeight="1" x14ac:dyDescent="0.2">
      <c r="A32" s="255"/>
      <c r="B32" s="269" t="s">
        <v>102</v>
      </c>
      <c r="C32" s="255"/>
      <c r="D32" s="257" t="s">
        <v>103</v>
      </c>
      <c r="E32" s="257" t="str">
        <f t="shared" si="0"/>
        <v>111GPUT</v>
      </c>
      <c r="F32" s="257" t="s">
        <v>13</v>
      </c>
      <c r="G32" s="261">
        <f>SUMIF('Page 6.5.11 - 6.5.14'!$I$12:$I$144,'Page 6.5.4'!E32,'Page 6.5.11 - 6.5.14'!$AJ$12:$AJ$144)</f>
        <v>0</v>
      </c>
      <c r="H32" s="270" t="s">
        <v>30</v>
      </c>
      <c r="I32" s="264" t="s">
        <v>269</v>
      </c>
      <c r="J32" s="56">
        <f t="shared" si="1"/>
        <v>0</v>
      </c>
      <c r="K32" s="276"/>
      <c r="M32" s="61"/>
      <c r="R32" s="74"/>
    </row>
    <row r="33" spans="1:18" ht="12" customHeight="1" x14ac:dyDescent="0.2">
      <c r="A33" s="255"/>
      <c r="B33" s="269" t="s">
        <v>102</v>
      </c>
      <c r="C33" s="255"/>
      <c r="D33" s="257" t="s">
        <v>103</v>
      </c>
      <c r="E33" s="257" t="str">
        <f t="shared" si="0"/>
        <v>111GPWA</v>
      </c>
      <c r="F33" s="257" t="s">
        <v>13</v>
      </c>
      <c r="G33" s="261">
        <f>SUMIF('Page 6.5.11 - 6.5.14'!$I$12:$I$144,'Page 6.5.4'!E33,'Page 6.5.11 - 6.5.14'!$AJ$12:$AJ$144)</f>
        <v>0</v>
      </c>
      <c r="H33" s="270" t="s">
        <v>31</v>
      </c>
      <c r="I33" s="264" t="s">
        <v>269</v>
      </c>
      <c r="J33" s="56">
        <f t="shared" si="1"/>
        <v>0</v>
      </c>
      <c r="K33" s="276"/>
      <c r="M33" s="61"/>
      <c r="R33" s="74"/>
    </row>
    <row r="34" spans="1:18" ht="12" customHeight="1" x14ac:dyDescent="0.2">
      <c r="A34" s="255"/>
      <c r="B34" s="269" t="s">
        <v>102</v>
      </c>
      <c r="C34" s="255"/>
      <c r="D34" s="257" t="s">
        <v>103</v>
      </c>
      <c r="E34" s="257" t="str">
        <f t="shared" si="0"/>
        <v>111GPWY-ALL</v>
      </c>
      <c r="F34" s="257" t="s">
        <v>13</v>
      </c>
      <c r="G34" s="261">
        <f>SUMIF('Page 6.5.11 - 6.5.14'!$I$12:$I$144,D34&amp;"WYP",'Page 6.5.11 - 6.5.14'!$AJ$12:$AJ$144)</f>
        <v>0</v>
      </c>
      <c r="H34" s="270" t="s">
        <v>268</v>
      </c>
      <c r="I34" s="264" t="s">
        <v>269</v>
      </c>
      <c r="J34" s="56">
        <f t="shared" si="1"/>
        <v>0</v>
      </c>
      <c r="K34" s="276"/>
      <c r="M34" s="61"/>
      <c r="R34" s="74"/>
    </row>
    <row r="35" spans="1:18" ht="12" customHeight="1" x14ac:dyDescent="0.2">
      <c r="A35" s="255"/>
      <c r="B35" s="269" t="s">
        <v>102</v>
      </c>
      <c r="C35" s="255"/>
      <c r="D35" s="257" t="s">
        <v>103</v>
      </c>
      <c r="E35" s="257" t="str">
        <f t="shared" si="0"/>
        <v>111GPWY-ALL</v>
      </c>
      <c r="F35" s="257" t="s">
        <v>13</v>
      </c>
      <c r="G35" s="261">
        <f>SUMIF('Page 6.5.11 - 6.5.14'!$I$12:$I$144,D35&amp;"WYU",'Page 6.5.11 - 6.5.14'!$AJ$12:$AJ$144)</f>
        <v>0</v>
      </c>
      <c r="H35" s="270" t="s">
        <v>268</v>
      </c>
      <c r="I35" s="264" t="s">
        <v>269</v>
      </c>
      <c r="J35" s="56">
        <f t="shared" si="1"/>
        <v>0</v>
      </c>
      <c r="K35" s="276"/>
      <c r="M35" s="61"/>
      <c r="R35" s="74"/>
    </row>
    <row r="36" spans="1:18" ht="12" customHeight="1" x14ac:dyDescent="0.2">
      <c r="B36" s="269"/>
      <c r="C36" s="255"/>
      <c r="D36" s="257"/>
      <c r="E36" s="257"/>
      <c r="F36" s="257"/>
      <c r="G36" s="302">
        <f>SUM(G9:G35)</f>
        <v>-247139.63955463242</v>
      </c>
      <c r="H36" s="257"/>
      <c r="J36" s="302">
        <f>SUM(J9:J35)</f>
        <v>-13900.214829778943</v>
      </c>
      <c r="K36" s="249" t="s">
        <v>95</v>
      </c>
      <c r="M36" s="61"/>
      <c r="R36" s="74"/>
    </row>
    <row r="37" spans="1:18" ht="12" customHeight="1" x14ac:dyDescent="0.2">
      <c r="B37" s="269"/>
      <c r="C37" s="255"/>
      <c r="D37" s="257"/>
      <c r="E37" s="257"/>
      <c r="F37" s="257"/>
      <c r="G37" s="261"/>
      <c r="H37" s="257"/>
      <c r="M37" s="61"/>
      <c r="R37" s="74"/>
    </row>
    <row r="38" spans="1:18" ht="12" customHeight="1" x14ac:dyDescent="0.2">
      <c r="B38" s="269"/>
      <c r="C38" s="255"/>
      <c r="D38" s="257"/>
      <c r="E38" s="257"/>
      <c r="F38" s="257"/>
      <c r="G38" s="261"/>
      <c r="H38" s="257"/>
      <c r="M38" s="61"/>
      <c r="R38" s="74"/>
    </row>
    <row r="39" spans="1:18" ht="12" customHeight="1" x14ac:dyDescent="0.2">
      <c r="B39" s="269"/>
      <c r="C39" s="255"/>
      <c r="D39" s="257"/>
      <c r="E39" s="257"/>
      <c r="F39" s="257"/>
      <c r="G39" s="261"/>
      <c r="H39" s="257"/>
      <c r="R39" s="74"/>
    </row>
    <row r="40" spans="1:18" ht="12" customHeight="1" x14ac:dyDescent="0.2">
      <c r="B40" s="269"/>
      <c r="C40" s="255"/>
      <c r="D40" s="257"/>
      <c r="E40" s="257"/>
      <c r="F40" s="257"/>
      <c r="G40" s="261"/>
      <c r="H40" s="257"/>
      <c r="I40" s="280"/>
      <c r="J40" s="56"/>
      <c r="K40" s="273"/>
      <c r="R40" s="74"/>
    </row>
    <row r="41" spans="1:18" ht="12" customHeight="1" x14ac:dyDescent="0.2">
      <c r="B41" s="269"/>
      <c r="C41" s="255"/>
      <c r="D41" s="257"/>
      <c r="E41" s="257"/>
      <c r="F41" s="257"/>
      <c r="G41" s="303"/>
      <c r="H41" s="296"/>
      <c r="I41" s="280"/>
      <c r="J41" s="56"/>
      <c r="K41" s="273"/>
      <c r="R41" s="74"/>
    </row>
    <row r="42" spans="1:18" ht="12" customHeight="1" x14ac:dyDescent="0.2">
      <c r="A42" s="255"/>
      <c r="B42" s="269"/>
      <c r="C42" s="255"/>
      <c r="D42" s="257"/>
      <c r="E42" s="257"/>
      <c r="F42" s="257"/>
      <c r="G42" s="261"/>
      <c r="H42" s="257"/>
      <c r="I42" s="280"/>
      <c r="J42" s="281"/>
      <c r="K42" s="273"/>
      <c r="R42" s="74"/>
    </row>
    <row r="43" spans="1:18" ht="12" customHeight="1" x14ac:dyDescent="0.2">
      <c r="A43" s="255"/>
      <c r="B43" s="275"/>
      <c r="C43" s="275"/>
      <c r="D43" s="276"/>
      <c r="E43" s="276"/>
      <c r="F43" s="276"/>
      <c r="G43" s="56"/>
      <c r="H43" s="276"/>
      <c r="I43" s="274"/>
      <c r="J43" s="56"/>
      <c r="K43" s="273"/>
      <c r="R43" s="74"/>
    </row>
    <row r="44" spans="1:18" ht="12" customHeight="1" x14ac:dyDescent="0.2">
      <c r="A44" s="255"/>
      <c r="B44" s="275"/>
      <c r="C44" s="275"/>
      <c r="D44" s="276"/>
      <c r="E44" s="276"/>
      <c r="F44" s="276"/>
      <c r="G44" s="56"/>
      <c r="H44" s="276"/>
      <c r="I44" s="274"/>
      <c r="J44" s="56"/>
      <c r="K44" s="273"/>
      <c r="R44" s="74"/>
    </row>
    <row r="45" spans="1:18" ht="12" customHeight="1" x14ac:dyDescent="0.2">
      <c r="A45" s="255"/>
      <c r="B45" s="283"/>
      <c r="C45" s="275"/>
      <c r="D45" s="276"/>
      <c r="E45" s="276"/>
      <c r="F45" s="276"/>
      <c r="G45" s="56"/>
      <c r="H45" s="276"/>
      <c r="I45" s="274"/>
      <c r="J45" s="56"/>
      <c r="K45" s="273"/>
      <c r="R45" s="74"/>
    </row>
    <row r="46" spans="1:18" ht="12" customHeight="1" x14ac:dyDescent="0.2">
      <c r="A46" s="255"/>
      <c r="B46" s="304"/>
      <c r="C46" s="286"/>
      <c r="D46" s="257"/>
      <c r="E46" s="257"/>
      <c r="F46" s="257"/>
      <c r="G46" s="257"/>
      <c r="H46" s="257"/>
      <c r="I46" s="274"/>
      <c r="J46" s="56"/>
      <c r="K46" s="273"/>
      <c r="R46" s="74"/>
    </row>
    <row r="47" spans="1:18" ht="12" customHeight="1" x14ac:dyDescent="0.2">
      <c r="A47" s="255"/>
      <c r="B47" s="286"/>
      <c r="C47" s="286"/>
      <c r="D47" s="257"/>
      <c r="E47" s="257"/>
      <c r="F47" s="257"/>
      <c r="G47" s="257"/>
      <c r="H47" s="257"/>
      <c r="I47" s="274"/>
      <c r="J47" s="56"/>
      <c r="K47" s="273"/>
      <c r="R47" s="74"/>
    </row>
    <row r="48" spans="1:18" ht="12" customHeight="1" x14ac:dyDescent="0.2">
      <c r="A48" s="255"/>
      <c r="B48" s="285"/>
      <c r="C48" s="286"/>
      <c r="D48" s="257"/>
      <c r="E48" s="257"/>
      <c r="F48" s="257"/>
      <c r="G48" s="257"/>
      <c r="H48" s="257"/>
      <c r="I48" s="274"/>
      <c r="J48" s="56"/>
      <c r="K48" s="273"/>
      <c r="R48" s="74"/>
    </row>
    <row r="49" spans="1:18" ht="12" customHeight="1" x14ac:dyDescent="0.2">
      <c r="A49" s="255"/>
      <c r="B49" s="285"/>
      <c r="C49" s="286"/>
      <c r="D49" s="257"/>
      <c r="E49" s="257"/>
      <c r="F49" s="257"/>
      <c r="G49" s="257"/>
      <c r="H49" s="257"/>
      <c r="I49" s="257"/>
      <c r="J49" s="257"/>
      <c r="K49" s="267"/>
      <c r="R49" s="74"/>
    </row>
    <row r="50" spans="1:18" ht="12" customHeight="1" x14ac:dyDescent="0.2">
      <c r="A50" s="255"/>
      <c r="B50" s="255"/>
      <c r="C50" s="255"/>
      <c r="D50" s="255"/>
      <c r="E50" s="255"/>
      <c r="F50" s="255"/>
      <c r="G50" s="255"/>
      <c r="H50" s="255"/>
      <c r="I50" s="257"/>
      <c r="J50" s="257"/>
      <c r="K50" s="257"/>
      <c r="R50" s="74"/>
    </row>
    <row r="51" spans="1:18" ht="12" customHeight="1" x14ac:dyDescent="0.2">
      <c r="A51" s="255"/>
      <c r="B51" s="285"/>
      <c r="C51" s="255"/>
      <c r="D51" s="257"/>
      <c r="E51" s="257"/>
      <c r="F51" s="257"/>
      <c r="G51" s="257"/>
      <c r="H51" s="257"/>
      <c r="I51" s="257"/>
      <c r="J51" s="257"/>
      <c r="K51" s="267"/>
      <c r="R51" s="74"/>
    </row>
    <row r="52" spans="1:18" ht="12" customHeight="1" x14ac:dyDescent="0.2">
      <c r="A52" s="255"/>
      <c r="B52" s="285"/>
      <c r="C52" s="255"/>
      <c r="D52" s="257"/>
      <c r="E52" s="257"/>
      <c r="F52" s="257"/>
      <c r="G52" s="289"/>
      <c r="H52" s="257"/>
      <c r="I52" s="257"/>
      <c r="J52" s="257"/>
      <c r="K52" s="267"/>
      <c r="R52" s="74"/>
    </row>
    <row r="53" spans="1:18" ht="12" customHeight="1" thickBot="1" x14ac:dyDescent="0.25">
      <c r="A53" s="255"/>
      <c r="B53" s="263" t="s">
        <v>47</v>
      </c>
      <c r="C53" s="255"/>
      <c r="D53" s="257"/>
      <c r="E53" s="257"/>
      <c r="F53" s="257"/>
      <c r="G53" s="257"/>
      <c r="H53" s="257"/>
      <c r="I53" s="257"/>
      <c r="J53" s="257"/>
      <c r="K53" s="267"/>
      <c r="R53" s="74"/>
    </row>
    <row r="54" spans="1:18" ht="12" customHeight="1" x14ac:dyDescent="0.2">
      <c r="A54" s="287"/>
      <c r="B54" s="370" t="s">
        <v>289</v>
      </c>
      <c r="C54" s="370"/>
      <c r="D54" s="370"/>
      <c r="E54" s="370"/>
      <c r="F54" s="370"/>
      <c r="G54" s="370"/>
      <c r="H54" s="370"/>
      <c r="I54" s="370"/>
      <c r="J54" s="370"/>
      <c r="K54" s="371"/>
      <c r="R54" s="74"/>
    </row>
    <row r="55" spans="1:18" ht="12" customHeight="1" x14ac:dyDescent="0.2">
      <c r="A55" s="288"/>
      <c r="B55" s="372"/>
      <c r="C55" s="372"/>
      <c r="D55" s="372"/>
      <c r="E55" s="372"/>
      <c r="F55" s="372"/>
      <c r="G55" s="372"/>
      <c r="H55" s="372"/>
      <c r="I55" s="372"/>
      <c r="J55" s="372"/>
      <c r="K55" s="373"/>
      <c r="R55" s="74"/>
    </row>
    <row r="56" spans="1:18" ht="12" customHeight="1" x14ac:dyDescent="0.2">
      <c r="A56" s="288"/>
      <c r="B56" s="372"/>
      <c r="C56" s="372"/>
      <c r="D56" s="372"/>
      <c r="E56" s="372"/>
      <c r="F56" s="372"/>
      <c r="G56" s="372"/>
      <c r="H56" s="372"/>
      <c r="I56" s="372"/>
      <c r="J56" s="372"/>
      <c r="K56" s="373"/>
      <c r="R56" s="74"/>
    </row>
    <row r="57" spans="1:18" ht="12" customHeight="1" x14ac:dyDescent="0.2">
      <c r="A57" s="288"/>
      <c r="B57" s="372"/>
      <c r="C57" s="372"/>
      <c r="D57" s="372"/>
      <c r="E57" s="372"/>
      <c r="F57" s="372"/>
      <c r="G57" s="372"/>
      <c r="H57" s="372"/>
      <c r="I57" s="372"/>
      <c r="J57" s="372"/>
      <c r="K57" s="373"/>
      <c r="R57" s="74"/>
    </row>
    <row r="58" spans="1:18" ht="12" customHeight="1" x14ac:dyDescent="0.2">
      <c r="A58" s="288"/>
      <c r="B58" s="372"/>
      <c r="C58" s="372"/>
      <c r="D58" s="372"/>
      <c r="E58" s="372"/>
      <c r="F58" s="372"/>
      <c r="G58" s="372"/>
      <c r="H58" s="372"/>
      <c r="I58" s="372"/>
      <c r="J58" s="372"/>
      <c r="K58" s="373"/>
      <c r="R58" s="74"/>
    </row>
    <row r="59" spans="1:18" ht="12" customHeight="1" x14ac:dyDescent="0.2">
      <c r="A59" s="288"/>
      <c r="B59" s="372"/>
      <c r="C59" s="372"/>
      <c r="D59" s="372"/>
      <c r="E59" s="372"/>
      <c r="F59" s="372"/>
      <c r="G59" s="372"/>
      <c r="H59" s="372"/>
      <c r="I59" s="372"/>
      <c r="J59" s="372"/>
      <c r="K59" s="373"/>
      <c r="R59" s="74"/>
    </row>
    <row r="60" spans="1:18" ht="12" customHeight="1" x14ac:dyDescent="0.2">
      <c r="A60" s="288"/>
      <c r="B60" s="372"/>
      <c r="C60" s="372"/>
      <c r="D60" s="372"/>
      <c r="E60" s="372"/>
      <c r="F60" s="372"/>
      <c r="G60" s="372"/>
      <c r="H60" s="372"/>
      <c r="I60" s="372"/>
      <c r="J60" s="372"/>
      <c r="K60" s="373"/>
      <c r="R60" s="74"/>
    </row>
    <row r="61" spans="1:18" ht="12" customHeight="1" x14ac:dyDescent="0.2">
      <c r="A61" s="288"/>
      <c r="B61" s="372"/>
      <c r="C61" s="372"/>
      <c r="D61" s="372"/>
      <c r="E61" s="372"/>
      <c r="F61" s="372"/>
      <c r="G61" s="372"/>
      <c r="H61" s="372"/>
      <c r="I61" s="372"/>
      <c r="J61" s="372"/>
      <c r="K61" s="373"/>
      <c r="R61" s="74"/>
    </row>
    <row r="62" spans="1:18" ht="12" customHeight="1" thickBot="1" x14ac:dyDescent="0.25">
      <c r="A62" s="290"/>
      <c r="B62" s="374"/>
      <c r="C62" s="374"/>
      <c r="D62" s="374"/>
      <c r="E62" s="374"/>
      <c r="F62" s="374"/>
      <c r="G62" s="374"/>
      <c r="H62" s="374"/>
      <c r="I62" s="374"/>
      <c r="J62" s="374"/>
      <c r="K62" s="375"/>
      <c r="R62" s="74"/>
    </row>
    <row r="63" spans="1:18" ht="12" customHeight="1" x14ac:dyDescent="0.2">
      <c r="A63" s="255"/>
      <c r="I63" s="257"/>
      <c r="J63" s="257"/>
      <c r="K63" s="257"/>
      <c r="R63" s="74"/>
    </row>
    <row r="64" spans="1:18" ht="12" customHeight="1" x14ac:dyDescent="0.2">
      <c r="A64" s="255"/>
      <c r="D64" s="253"/>
      <c r="E64" s="253"/>
      <c r="H64" s="291"/>
      <c r="I64" s="257"/>
      <c r="J64" s="257"/>
      <c r="K64" s="257"/>
      <c r="R64" s="74"/>
    </row>
    <row r="65" spans="4:18" ht="12" customHeight="1" x14ac:dyDescent="0.2">
      <c r="D65" s="292"/>
      <c r="E65" s="292"/>
      <c r="R65" s="74"/>
    </row>
    <row r="66" spans="4:18" x14ac:dyDescent="0.2">
      <c r="D66" s="292"/>
      <c r="E66" s="292"/>
      <c r="R66" s="74"/>
    </row>
    <row r="67" spans="4:18" x14ac:dyDescent="0.2">
      <c r="D67" s="292"/>
      <c r="E67" s="292"/>
      <c r="R67" s="74"/>
    </row>
    <row r="68" spans="4:18" x14ac:dyDescent="0.2">
      <c r="D68" s="292"/>
      <c r="E68" s="292"/>
      <c r="R68" s="74"/>
    </row>
    <row r="69" spans="4:18" x14ac:dyDescent="0.2">
      <c r="D69" s="292"/>
      <c r="E69" s="292"/>
      <c r="R69" s="74"/>
    </row>
    <row r="70" spans="4:18" x14ac:dyDescent="0.2">
      <c r="D70" s="292"/>
      <c r="E70" s="292"/>
      <c r="R70" s="74"/>
    </row>
    <row r="71" spans="4:18" x14ac:dyDescent="0.2">
      <c r="D71" s="292"/>
      <c r="E71" s="292"/>
      <c r="R71" s="74"/>
    </row>
    <row r="72" spans="4:18" x14ac:dyDescent="0.2">
      <c r="D72" s="292"/>
      <c r="E72" s="292"/>
      <c r="R72" s="74"/>
    </row>
    <row r="73" spans="4:18" x14ac:dyDescent="0.2">
      <c r="D73" s="292"/>
      <c r="E73" s="292"/>
      <c r="R73" s="74"/>
    </row>
    <row r="74" spans="4:18" x14ac:dyDescent="0.2">
      <c r="D74" s="292"/>
      <c r="E74" s="292"/>
      <c r="R74" s="305"/>
    </row>
    <row r="75" spans="4:18" x14ac:dyDescent="0.2">
      <c r="D75" s="292"/>
      <c r="E75" s="292"/>
      <c r="R75" s="306"/>
    </row>
    <row r="76" spans="4:18" x14ac:dyDescent="0.2">
      <c r="D76" s="292"/>
      <c r="E76" s="292"/>
      <c r="Q76" s="49"/>
    </row>
    <row r="77" spans="4:18" x14ac:dyDescent="0.2">
      <c r="D77" s="292"/>
      <c r="E77" s="292"/>
      <c r="Q77" s="49"/>
    </row>
    <row r="78" spans="4:18" x14ac:dyDescent="0.2">
      <c r="D78" s="292"/>
      <c r="E78" s="292"/>
      <c r="Q78" s="49"/>
    </row>
    <row r="79" spans="4:18" x14ac:dyDescent="0.2">
      <c r="D79" s="292"/>
      <c r="E79" s="292"/>
      <c r="Q79" s="49"/>
    </row>
    <row r="80" spans="4:18" x14ac:dyDescent="0.2">
      <c r="D80" s="292"/>
      <c r="E80" s="292"/>
      <c r="Q80" s="49"/>
    </row>
    <row r="81" spans="4:17" x14ac:dyDescent="0.2">
      <c r="D81" s="292"/>
      <c r="E81" s="292"/>
      <c r="Q81" s="49"/>
    </row>
    <row r="82" spans="4:17" x14ac:dyDescent="0.2">
      <c r="D82" s="292"/>
      <c r="E82" s="292"/>
      <c r="Q82" s="49"/>
    </row>
    <row r="83" spans="4:17" x14ac:dyDescent="0.2">
      <c r="D83" s="292"/>
      <c r="E83" s="292"/>
      <c r="Q83" s="49"/>
    </row>
    <row r="84" spans="4:17" x14ac:dyDescent="0.2">
      <c r="D84" s="292"/>
      <c r="E84" s="292"/>
      <c r="Q84" s="49"/>
    </row>
    <row r="85" spans="4:17" x14ac:dyDescent="0.2">
      <c r="D85" s="292"/>
      <c r="E85" s="292"/>
      <c r="Q85" s="49"/>
    </row>
    <row r="86" spans="4:17" x14ac:dyDescent="0.2">
      <c r="D86" s="292"/>
      <c r="E86" s="292"/>
      <c r="Q86" s="49"/>
    </row>
    <row r="87" spans="4:17" x14ac:dyDescent="0.2">
      <c r="D87" s="292"/>
      <c r="E87" s="292"/>
      <c r="Q87" s="49"/>
    </row>
    <row r="88" spans="4:17" x14ac:dyDescent="0.2">
      <c r="D88" s="292"/>
      <c r="E88" s="292"/>
      <c r="Q88" s="49"/>
    </row>
    <row r="89" spans="4:17" x14ac:dyDescent="0.2">
      <c r="D89" s="292"/>
      <c r="E89" s="292"/>
      <c r="Q89" s="49"/>
    </row>
    <row r="90" spans="4:17" x14ac:dyDescent="0.2">
      <c r="D90" s="292"/>
      <c r="E90" s="292"/>
      <c r="Q90" s="49"/>
    </row>
    <row r="91" spans="4:17" x14ac:dyDescent="0.2">
      <c r="D91" s="292"/>
      <c r="E91" s="292"/>
      <c r="Q91" s="49"/>
    </row>
    <row r="92" spans="4:17" x14ac:dyDescent="0.2">
      <c r="D92" s="292"/>
      <c r="E92" s="292"/>
      <c r="Q92" s="49"/>
    </row>
    <row r="93" spans="4:17" x14ac:dyDescent="0.2">
      <c r="D93" s="292"/>
      <c r="E93" s="292"/>
      <c r="Q93" s="49"/>
    </row>
    <row r="94" spans="4:17" x14ac:dyDescent="0.2">
      <c r="D94" s="292"/>
      <c r="E94" s="292"/>
      <c r="Q94" s="49"/>
    </row>
    <row r="95" spans="4:17" x14ac:dyDescent="0.2">
      <c r="D95" s="292"/>
      <c r="E95" s="292"/>
      <c r="Q95" s="49"/>
    </row>
    <row r="96" spans="4:17" x14ac:dyDescent="0.2">
      <c r="D96" s="292"/>
      <c r="E96" s="292"/>
      <c r="Q96" s="49"/>
    </row>
    <row r="97" spans="4:17" x14ac:dyDescent="0.2">
      <c r="D97" s="292"/>
      <c r="E97" s="292"/>
      <c r="Q97" s="49"/>
    </row>
    <row r="98" spans="4:17" x14ac:dyDescent="0.2">
      <c r="D98" s="292"/>
      <c r="E98" s="292"/>
      <c r="Q98" s="49"/>
    </row>
    <row r="99" spans="4:17" x14ac:dyDescent="0.2">
      <c r="D99" s="292"/>
      <c r="E99" s="292"/>
      <c r="Q99" s="49"/>
    </row>
    <row r="100" spans="4:17" x14ac:dyDescent="0.2">
      <c r="D100" s="292"/>
      <c r="E100" s="292"/>
      <c r="Q100" s="49"/>
    </row>
    <row r="101" spans="4:17" x14ac:dyDescent="0.2">
      <c r="D101" s="292"/>
      <c r="E101" s="292"/>
      <c r="Q101" s="49"/>
    </row>
    <row r="102" spans="4:17" x14ac:dyDescent="0.2">
      <c r="D102" s="292"/>
      <c r="E102" s="292"/>
      <c r="Q102" s="49"/>
    </row>
    <row r="103" spans="4:17" x14ac:dyDescent="0.2">
      <c r="D103" s="292"/>
      <c r="E103" s="292"/>
      <c r="Q103" s="49"/>
    </row>
    <row r="104" spans="4:17" x14ac:dyDescent="0.2">
      <c r="D104" s="292"/>
      <c r="E104" s="292"/>
      <c r="Q104" s="49"/>
    </row>
    <row r="105" spans="4:17" x14ac:dyDescent="0.2">
      <c r="D105" s="292"/>
      <c r="E105" s="292"/>
      <c r="Q105" s="49"/>
    </row>
    <row r="106" spans="4:17" x14ac:dyDescent="0.2">
      <c r="D106" s="292"/>
      <c r="E106" s="292"/>
      <c r="Q106" s="49"/>
    </row>
    <row r="107" spans="4:17" x14ac:dyDescent="0.2">
      <c r="D107" s="292"/>
      <c r="E107" s="292"/>
      <c r="Q107" s="49"/>
    </row>
    <row r="108" spans="4:17" x14ac:dyDescent="0.2">
      <c r="D108" s="292"/>
      <c r="E108" s="292"/>
      <c r="Q108" s="49"/>
    </row>
    <row r="109" spans="4:17" x14ac:dyDescent="0.2">
      <c r="D109" s="292"/>
      <c r="E109" s="292"/>
      <c r="Q109" s="49"/>
    </row>
    <row r="110" spans="4:17" x14ac:dyDescent="0.2">
      <c r="D110" s="292"/>
      <c r="E110" s="292"/>
      <c r="Q110" s="49"/>
    </row>
    <row r="111" spans="4:17" x14ac:dyDescent="0.2">
      <c r="D111" s="292"/>
      <c r="E111" s="292"/>
      <c r="Q111" s="49"/>
    </row>
    <row r="112" spans="4:17" x14ac:dyDescent="0.2">
      <c r="D112" s="292"/>
      <c r="E112" s="292"/>
      <c r="Q112" s="49"/>
    </row>
    <row r="113" spans="4:17" x14ac:dyDescent="0.2">
      <c r="D113" s="292"/>
      <c r="E113" s="292"/>
      <c r="Q113" s="49"/>
    </row>
    <row r="114" spans="4:17" x14ac:dyDescent="0.2">
      <c r="D114" s="292"/>
      <c r="E114" s="292"/>
      <c r="Q114" s="49"/>
    </row>
    <row r="115" spans="4:17" x14ac:dyDescent="0.2">
      <c r="D115" s="292"/>
      <c r="E115" s="292"/>
      <c r="Q115" s="49"/>
    </row>
    <row r="116" spans="4:17" x14ac:dyDescent="0.2">
      <c r="D116" s="292"/>
      <c r="E116" s="292"/>
      <c r="Q116" s="49"/>
    </row>
    <row r="117" spans="4:17" x14ac:dyDescent="0.2">
      <c r="D117" s="292"/>
      <c r="E117" s="292"/>
      <c r="Q117" s="49"/>
    </row>
    <row r="118" spans="4:17" x14ac:dyDescent="0.2">
      <c r="D118" s="292"/>
      <c r="E118" s="292"/>
      <c r="Q118" s="49"/>
    </row>
    <row r="119" spans="4:17" x14ac:dyDescent="0.2">
      <c r="D119" s="292"/>
      <c r="E119" s="292"/>
      <c r="Q119" s="49"/>
    </row>
    <row r="120" spans="4:17" x14ac:dyDescent="0.2">
      <c r="D120" s="292"/>
      <c r="E120" s="292"/>
      <c r="Q120" s="49"/>
    </row>
    <row r="121" spans="4:17" x14ac:dyDescent="0.2">
      <c r="D121" s="292"/>
      <c r="E121" s="292"/>
      <c r="Q121" s="49"/>
    </row>
    <row r="122" spans="4:17" x14ac:dyDescent="0.2">
      <c r="D122" s="292"/>
      <c r="E122" s="292"/>
      <c r="Q122" s="49"/>
    </row>
    <row r="123" spans="4:17" x14ac:dyDescent="0.2">
      <c r="D123" s="292"/>
      <c r="E123" s="292"/>
      <c r="Q123" s="49"/>
    </row>
    <row r="124" spans="4:17" x14ac:dyDescent="0.2">
      <c r="D124" s="292"/>
      <c r="E124" s="292"/>
      <c r="Q124" s="49"/>
    </row>
    <row r="125" spans="4:17" x14ac:dyDescent="0.2">
      <c r="D125" s="292"/>
      <c r="E125" s="292"/>
      <c r="Q125" s="49"/>
    </row>
    <row r="126" spans="4:17" x14ac:dyDescent="0.2">
      <c r="D126" s="292"/>
      <c r="E126" s="292"/>
      <c r="Q126" s="49"/>
    </row>
    <row r="127" spans="4:17" x14ac:dyDescent="0.2">
      <c r="D127" s="292"/>
      <c r="E127" s="292"/>
      <c r="Q127" s="49"/>
    </row>
    <row r="128" spans="4:17" x14ac:dyDescent="0.2">
      <c r="D128" s="292"/>
      <c r="E128" s="292"/>
      <c r="Q128" s="49"/>
    </row>
    <row r="129" spans="4:17" x14ac:dyDescent="0.2">
      <c r="D129" s="292"/>
      <c r="E129" s="292"/>
      <c r="Q129" s="49"/>
    </row>
    <row r="130" spans="4:17" x14ac:dyDescent="0.2">
      <c r="D130" s="292"/>
      <c r="E130" s="292"/>
      <c r="Q130" s="49"/>
    </row>
    <row r="131" spans="4:17" x14ac:dyDescent="0.2">
      <c r="D131" s="292"/>
      <c r="E131" s="292"/>
      <c r="Q131" s="49"/>
    </row>
    <row r="132" spans="4:17" x14ac:dyDescent="0.2">
      <c r="D132" s="292"/>
      <c r="E132" s="292"/>
      <c r="Q132" s="49"/>
    </row>
    <row r="133" spans="4:17" x14ac:dyDescent="0.2">
      <c r="D133" s="292"/>
      <c r="E133" s="292"/>
      <c r="Q133" s="49"/>
    </row>
    <row r="134" spans="4:17" x14ac:dyDescent="0.2">
      <c r="D134" s="292"/>
      <c r="E134" s="292"/>
      <c r="Q134" s="49"/>
    </row>
    <row r="135" spans="4:17" x14ac:dyDescent="0.2">
      <c r="D135" s="292"/>
      <c r="E135" s="292"/>
      <c r="Q135" s="49"/>
    </row>
    <row r="136" spans="4:17" x14ac:dyDescent="0.2">
      <c r="D136" s="292"/>
      <c r="E136" s="292"/>
      <c r="Q136" s="49"/>
    </row>
    <row r="137" spans="4:17" x14ac:dyDescent="0.2">
      <c r="D137" s="292"/>
      <c r="E137" s="292"/>
      <c r="Q137" s="49"/>
    </row>
    <row r="138" spans="4:17" x14ac:dyDescent="0.2">
      <c r="D138" s="292"/>
      <c r="E138" s="292"/>
      <c r="Q138" s="49"/>
    </row>
    <row r="139" spans="4:17" x14ac:dyDescent="0.2">
      <c r="D139" s="292"/>
      <c r="E139" s="292"/>
      <c r="Q139" s="49"/>
    </row>
    <row r="140" spans="4:17" x14ac:dyDescent="0.2">
      <c r="D140" s="292"/>
      <c r="E140" s="292"/>
      <c r="Q140" s="49"/>
    </row>
    <row r="141" spans="4:17" x14ac:dyDescent="0.2">
      <c r="D141" s="292"/>
      <c r="E141" s="292"/>
      <c r="Q141" s="49"/>
    </row>
    <row r="142" spans="4:17" x14ac:dyDescent="0.2">
      <c r="D142" s="292"/>
      <c r="E142" s="292"/>
      <c r="Q142" s="49"/>
    </row>
    <row r="143" spans="4:17" x14ac:dyDescent="0.2">
      <c r="D143" s="292"/>
      <c r="E143" s="292"/>
      <c r="Q143" s="49"/>
    </row>
    <row r="144" spans="4:17" x14ac:dyDescent="0.2">
      <c r="D144" s="292"/>
      <c r="E144" s="292"/>
      <c r="Q144" s="49"/>
    </row>
    <row r="145" spans="4:17" x14ac:dyDescent="0.2">
      <c r="D145" s="292"/>
      <c r="E145" s="292"/>
      <c r="Q145" s="49"/>
    </row>
    <row r="146" spans="4:17" x14ac:dyDescent="0.2">
      <c r="D146" s="292"/>
      <c r="E146" s="292"/>
      <c r="Q146" s="49"/>
    </row>
    <row r="147" spans="4:17" x14ac:dyDescent="0.2">
      <c r="D147" s="292"/>
      <c r="E147" s="292"/>
      <c r="Q147" s="49"/>
    </row>
    <row r="148" spans="4:17" x14ac:dyDescent="0.2">
      <c r="D148" s="292"/>
      <c r="E148" s="292"/>
      <c r="Q148" s="49"/>
    </row>
    <row r="149" spans="4:17" x14ac:dyDescent="0.2">
      <c r="D149" s="292"/>
      <c r="E149" s="292"/>
      <c r="Q149" s="49"/>
    </row>
    <row r="150" spans="4:17" x14ac:dyDescent="0.2">
      <c r="D150" s="292"/>
      <c r="E150" s="292"/>
      <c r="Q150" s="49"/>
    </row>
    <row r="151" spans="4:17" x14ac:dyDescent="0.2">
      <c r="D151" s="292"/>
      <c r="E151" s="292"/>
      <c r="Q151" s="49"/>
    </row>
    <row r="152" spans="4:17" x14ac:dyDescent="0.2">
      <c r="D152" s="292"/>
      <c r="E152" s="292"/>
      <c r="Q152" s="49"/>
    </row>
    <row r="153" spans="4:17" x14ac:dyDescent="0.2">
      <c r="D153" s="292"/>
      <c r="E153" s="292"/>
      <c r="Q153" s="49"/>
    </row>
    <row r="154" spans="4:17" x14ac:dyDescent="0.2">
      <c r="D154" s="292"/>
      <c r="E154" s="292"/>
      <c r="Q154" s="49"/>
    </row>
    <row r="155" spans="4:17" x14ac:dyDescent="0.2">
      <c r="D155" s="292"/>
      <c r="E155" s="292"/>
      <c r="Q155" s="49"/>
    </row>
    <row r="156" spans="4:17" x14ac:dyDescent="0.2">
      <c r="D156" s="292"/>
      <c r="E156" s="292"/>
      <c r="Q156" s="49"/>
    </row>
    <row r="157" spans="4:17" x14ac:dyDescent="0.2">
      <c r="D157" s="292"/>
      <c r="E157" s="292"/>
      <c r="Q157" s="49"/>
    </row>
    <row r="158" spans="4:17" x14ac:dyDescent="0.2">
      <c r="D158" s="292"/>
      <c r="E158" s="292"/>
      <c r="Q158" s="49"/>
    </row>
    <row r="159" spans="4:17" x14ac:dyDescent="0.2">
      <c r="D159" s="292"/>
      <c r="E159" s="292"/>
      <c r="Q159" s="49"/>
    </row>
    <row r="160" spans="4:17" x14ac:dyDescent="0.2">
      <c r="D160" s="292"/>
      <c r="E160" s="292"/>
      <c r="Q160" s="49"/>
    </row>
    <row r="161" spans="4:17" x14ac:dyDescent="0.2">
      <c r="D161" s="292"/>
      <c r="E161" s="292"/>
      <c r="Q161" s="49"/>
    </row>
    <row r="162" spans="4:17" x14ac:dyDescent="0.2">
      <c r="D162" s="292"/>
      <c r="E162" s="292"/>
      <c r="Q162" s="49"/>
    </row>
    <row r="163" spans="4:17" x14ac:dyDescent="0.2">
      <c r="D163" s="292"/>
      <c r="E163" s="292"/>
      <c r="Q163" s="49"/>
    </row>
    <row r="164" spans="4:17" x14ac:dyDescent="0.2">
      <c r="D164" s="292"/>
      <c r="E164" s="292"/>
      <c r="Q164" s="49"/>
    </row>
    <row r="165" spans="4:17" x14ac:dyDescent="0.2">
      <c r="D165" s="292"/>
      <c r="E165" s="292"/>
      <c r="Q165" s="49"/>
    </row>
    <row r="166" spans="4:17" x14ac:dyDescent="0.2">
      <c r="D166" s="292"/>
      <c r="E166" s="292"/>
      <c r="Q166" s="49"/>
    </row>
    <row r="167" spans="4:17" x14ac:dyDescent="0.2">
      <c r="D167" s="292"/>
      <c r="E167" s="292"/>
      <c r="Q167" s="49"/>
    </row>
    <row r="168" spans="4:17" x14ac:dyDescent="0.2">
      <c r="D168" s="292"/>
      <c r="E168" s="292"/>
      <c r="Q168" s="49"/>
    </row>
    <row r="169" spans="4:17" x14ac:dyDescent="0.2">
      <c r="D169" s="292"/>
      <c r="E169" s="292"/>
      <c r="Q169" s="49"/>
    </row>
    <row r="170" spans="4:17" x14ac:dyDescent="0.2">
      <c r="D170" s="292"/>
      <c r="E170" s="292"/>
      <c r="Q170" s="49"/>
    </row>
    <row r="171" spans="4:17" x14ac:dyDescent="0.2">
      <c r="D171" s="292"/>
      <c r="E171" s="292"/>
      <c r="Q171" s="49"/>
    </row>
    <row r="172" spans="4:17" x14ac:dyDescent="0.2">
      <c r="D172" s="292"/>
      <c r="E172" s="292"/>
      <c r="Q172" s="49"/>
    </row>
    <row r="173" spans="4:17" x14ac:dyDescent="0.2">
      <c r="D173" s="292"/>
      <c r="E173" s="292"/>
      <c r="Q173" s="49"/>
    </row>
    <row r="174" spans="4:17" x14ac:dyDescent="0.2">
      <c r="D174" s="292"/>
      <c r="E174" s="292"/>
      <c r="Q174" s="49"/>
    </row>
    <row r="175" spans="4:17" x14ac:dyDescent="0.2">
      <c r="D175" s="292"/>
      <c r="E175" s="292"/>
      <c r="Q175" s="49"/>
    </row>
    <row r="176" spans="4:17" x14ac:dyDescent="0.2">
      <c r="D176" s="292"/>
      <c r="E176" s="292"/>
      <c r="Q176" s="49"/>
    </row>
    <row r="177" spans="4:17" x14ac:dyDescent="0.2">
      <c r="D177" s="292"/>
      <c r="E177" s="292"/>
      <c r="Q177" s="49"/>
    </row>
    <row r="178" spans="4:17" x14ac:dyDescent="0.2">
      <c r="D178" s="292"/>
      <c r="E178" s="292"/>
      <c r="Q178" s="49"/>
    </row>
    <row r="179" spans="4:17" x14ac:dyDescent="0.2">
      <c r="D179" s="292"/>
      <c r="E179" s="292"/>
      <c r="Q179" s="49"/>
    </row>
    <row r="180" spans="4:17" x14ac:dyDescent="0.2">
      <c r="D180" s="292"/>
      <c r="E180" s="292"/>
      <c r="Q180" s="49"/>
    </row>
    <row r="181" spans="4:17" x14ac:dyDescent="0.2">
      <c r="D181" s="292"/>
      <c r="E181" s="292"/>
      <c r="Q181" s="49"/>
    </row>
    <row r="182" spans="4:17" x14ac:dyDescent="0.2">
      <c r="D182" s="292"/>
      <c r="E182" s="292"/>
      <c r="Q182" s="49"/>
    </row>
    <row r="183" spans="4:17" x14ac:dyDescent="0.2">
      <c r="D183" s="292"/>
      <c r="E183" s="292"/>
      <c r="Q183" s="49"/>
    </row>
    <row r="184" spans="4:17" x14ac:dyDescent="0.2">
      <c r="D184" s="292"/>
      <c r="E184" s="292"/>
      <c r="Q184" s="49"/>
    </row>
    <row r="185" spans="4:17" x14ac:dyDescent="0.2">
      <c r="D185" s="292"/>
      <c r="E185" s="292"/>
      <c r="Q185" s="49"/>
    </row>
    <row r="186" spans="4:17" x14ac:dyDescent="0.2">
      <c r="D186" s="292"/>
      <c r="E186" s="292"/>
      <c r="Q186" s="49"/>
    </row>
    <row r="187" spans="4:17" x14ac:dyDescent="0.2">
      <c r="D187" s="292"/>
      <c r="E187" s="292"/>
      <c r="Q187" s="49"/>
    </row>
    <row r="188" spans="4:17" x14ac:dyDescent="0.2">
      <c r="D188" s="292"/>
      <c r="E188" s="292"/>
      <c r="Q188" s="49"/>
    </row>
    <row r="189" spans="4:17" x14ac:dyDescent="0.2">
      <c r="D189" s="292"/>
      <c r="E189" s="292"/>
      <c r="Q189" s="49"/>
    </row>
    <row r="190" spans="4:17" x14ac:dyDescent="0.2">
      <c r="D190" s="292"/>
      <c r="E190" s="292"/>
      <c r="Q190" s="49"/>
    </row>
    <row r="191" spans="4:17" x14ac:dyDescent="0.2">
      <c r="D191" s="292"/>
      <c r="E191" s="292"/>
      <c r="Q191" s="49"/>
    </row>
    <row r="192" spans="4:17" x14ac:dyDescent="0.2">
      <c r="D192" s="292"/>
      <c r="E192" s="292"/>
      <c r="Q192" s="49"/>
    </row>
    <row r="193" spans="4:17" x14ac:dyDescent="0.2">
      <c r="D193" s="292"/>
      <c r="E193" s="292"/>
      <c r="Q193" s="49"/>
    </row>
    <row r="194" spans="4:17" x14ac:dyDescent="0.2">
      <c r="D194" s="292"/>
      <c r="E194" s="292"/>
      <c r="Q194" s="49"/>
    </row>
    <row r="195" spans="4:17" x14ac:dyDescent="0.2">
      <c r="D195" s="292"/>
      <c r="E195" s="292"/>
      <c r="Q195" s="49"/>
    </row>
    <row r="196" spans="4:17" x14ac:dyDescent="0.2">
      <c r="D196" s="292"/>
      <c r="E196" s="292"/>
      <c r="Q196" s="49"/>
    </row>
    <row r="197" spans="4:17" x14ac:dyDescent="0.2">
      <c r="D197" s="292"/>
      <c r="E197" s="292"/>
      <c r="Q197" s="49"/>
    </row>
    <row r="198" spans="4:17" x14ac:dyDescent="0.2">
      <c r="D198" s="292"/>
      <c r="E198" s="292"/>
      <c r="Q198" s="49"/>
    </row>
    <row r="199" spans="4:17" x14ac:dyDescent="0.2">
      <c r="D199" s="292"/>
      <c r="E199" s="292"/>
      <c r="Q199" s="49"/>
    </row>
    <row r="200" spans="4:17" x14ac:dyDescent="0.2">
      <c r="D200" s="292"/>
      <c r="E200" s="292"/>
      <c r="Q200" s="49"/>
    </row>
    <row r="201" spans="4:17" x14ac:dyDescent="0.2">
      <c r="D201" s="292"/>
      <c r="E201" s="292"/>
      <c r="Q201" s="49"/>
    </row>
    <row r="202" spans="4:17" x14ac:dyDescent="0.2">
      <c r="D202" s="292"/>
      <c r="E202" s="292"/>
      <c r="Q202" s="49"/>
    </row>
    <row r="203" spans="4:17" x14ac:dyDescent="0.2">
      <c r="D203" s="292"/>
      <c r="E203" s="292"/>
      <c r="Q203" s="49"/>
    </row>
    <row r="204" spans="4:17" x14ac:dyDescent="0.2">
      <c r="D204" s="292"/>
      <c r="E204" s="292"/>
      <c r="Q204" s="49"/>
    </row>
    <row r="205" spans="4:17" x14ac:dyDescent="0.2">
      <c r="D205" s="292"/>
      <c r="E205" s="292"/>
      <c r="Q205" s="49"/>
    </row>
    <row r="206" spans="4:17" x14ac:dyDescent="0.2">
      <c r="D206" s="292"/>
      <c r="E206" s="292"/>
      <c r="Q206" s="49"/>
    </row>
    <row r="207" spans="4:17" x14ac:dyDescent="0.2">
      <c r="D207" s="292"/>
      <c r="E207" s="292"/>
      <c r="Q207" s="49"/>
    </row>
    <row r="208" spans="4:17" x14ac:dyDescent="0.2">
      <c r="D208" s="292"/>
      <c r="E208" s="292"/>
      <c r="Q208" s="49"/>
    </row>
    <row r="209" spans="4:17" x14ac:dyDescent="0.2">
      <c r="D209" s="292"/>
      <c r="E209" s="292"/>
      <c r="Q209" s="49"/>
    </row>
    <row r="210" spans="4:17" x14ac:dyDescent="0.2">
      <c r="D210" s="292"/>
      <c r="E210" s="292"/>
      <c r="Q210" s="49"/>
    </row>
    <row r="211" spans="4:17" x14ac:dyDescent="0.2">
      <c r="D211" s="292"/>
      <c r="E211" s="292"/>
      <c r="Q211" s="49"/>
    </row>
    <row r="212" spans="4:17" x14ac:dyDescent="0.2">
      <c r="D212" s="292"/>
      <c r="E212" s="292"/>
      <c r="Q212" s="49"/>
    </row>
    <row r="213" spans="4:17" x14ac:dyDescent="0.2">
      <c r="D213" s="292"/>
      <c r="E213" s="292"/>
      <c r="Q213" s="49"/>
    </row>
    <row r="214" spans="4:17" x14ac:dyDescent="0.2">
      <c r="D214" s="292"/>
      <c r="E214" s="292"/>
      <c r="Q214" s="49"/>
    </row>
    <row r="215" spans="4:17" x14ac:dyDescent="0.2">
      <c r="D215" s="292"/>
      <c r="E215" s="292"/>
      <c r="Q215" s="49"/>
    </row>
    <row r="216" spans="4:17" x14ac:dyDescent="0.2">
      <c r="D216" s="292"/>
      <c r="E216" s="292"/>
      <c r="Q216" s="49"/>
    </row>
    <row r="217" spans="4:17" x14ac:dyDescent="0.2">
      <c r="D217" s="292"/>
      <c r="E217" s="292"/>
      <c r="Q217" s="49"/>
    </row>
    <row r="218" spans="4:17" x14ac:dyDescent="0.2">
      <c r="D218" s="292"/>
      <c r="E218" s="292"/>
      <c r="Q218" s="49"/>
    </row>
    <row r="219" spans="4:17" x14ac:dyDescent="0.2">
      <c r="D219" s="292"/>
      <c r="E219" s="292"/>
      <c r="Q219" s="49"/>
    </row>
    <row r="220" spans="4:17" x14ac:dyDescent="0.2">
      <c r="D220" s="292"/>
      <c r="E220" s="292"/>
      <c r="Q220" s="49"/>
    </row>
    <row r="221" spans="4:17" x14ac:dyDescent="0.2">
      <c r="D221" s="292"/>
      <c r="E221" s="292"/>
      <c r="Q221" s="49"/>
    </row>
    <row r="222" spans="4:17" x14ac:dyDescent="0.2">
      <c r="D222" s="292"/>
      <c r="E222" s="292"/>
      <c r="Q222" s="49"/>
    </row>
    <row r="223" spans="4:17" x14ac:dyDescent="0.2">
      <c r="D223" s="292"/>
      <c r="E223" s="292"/>
      <c r="Q223" s="49"/>
    </row>
    <row r="224" spans="4:17" x14ac:dyDescent="0.2">
      <c r="D224" s="292"/>
      <c r="E224" s="292"/>
      <c r="Q224" s="49"/>
    </row>
    <row r="225" spans="4:17" x14ac:dyDescent="0.2">
      <c r="D225" s="292"/>
      <c r="E225" s="292"/>
      <c r="Q225" s="49"/>
    </row>
    <row r="226" spans="4:17" x14ac:dyDescent="0.2">
      <c r="D226" s="292"/>
      <c r="E226" s="292"/>
      <c r="Q226" s="49"/>
    </row>
    <row r="227" spans="4:17" x14ac:dyDescent="0.2">
      <c r="D227" s="292"/>
      <c r="E227" s="292"/>
      <c r="Q227" s="49"/>
    </row>
    <row r="228" spans="4:17" x14ac:dyDescent="0.2">
      <c r="D228" s="292"/>
      <c r="E228" s="292"/>
      <c r="Q228" s="49"/>
    </row>
    <row r="229" spans="4:17" x14ac:dyDescent="0.2">
      <c r="D229" s="292"/>
      <c r="E229" s="292"/>
      <c r="Q229" s="49"/>
    </row>
    <row r="230" spans="4:17" x14ac:dyDescent="0.2">
      <c r="D230" s="292"/>
      <c r="E230" s="292"/>
      <c r="Q230" s="49"/>
    </row>
    <row r="231" spans="4:17" x14ac:dyDescent="0.2">
      <c r="D231" s="292"/>
      <c r="E231" s="292"/>
      <c r="Q231" s="49"/>
    </row>
    <row r="232" spans="4:17" x14ac:dyDescent="0.2">
      <c r="D232" s="292"/>
      <c r="E232" s="292"/>
      <c r="Q232" s="49"/>
    </row>
    <row r="233" spans="4:17" x14ac:dyDescent="0.2">
      <c r="D233" s="292"/>
      <c r="E233" s="292"/>
      <c r="Q233" s="49"/>
    </row>
    <row r="234" spans="4:17" x14ac:dyDescent="0.2">
      <c r="D234" s="292"/>
      <c r="E234" s="292"/>
      <c r="Q234" s="49"/>
    </row>
    <row r="235" spans="4:17" x14ac:dyDescent="0.2">
      <c r="D235" s="292"/>
      <c r="E235" s="292"/>
      <c r="Q235" s="49"/>
    </row>
    <row r="236" spans="4:17" x14ac:dyDescent="0.2">
      <c r="D236" s="292"/>
      <c r="E236" s="292"/>
      <c r="Q236" s="49"/>
    </row>
    <row r="237" spans="4:17" x14ac:dyDescent="0.2">
      <c r="D237" s="292"/>
      <c r="E237" s="292"/>
      <c r="Q237" s="49"/>
    </row>
    <row r="238" spans="4:17" x14ac:dyDescent="0.2">
      <c r="D238" s="292"/>
      <c r="E238" s="292"/>
      <c r="Q238" s="49"/>
    </row>
    <row r="239" spans="4:17" x14ac:dyDescent="0.2">
      <c r="D239" s="292"/>
      <c r="E239" s="292"/>
      <c r="Q239" s="49"/>
    </row>
    <row r="240" spans="4:17" x14ac:dyDescent="0.2">
      <c r="D240" s="292"/>
      <c r="E240" s="292"/>
      <c r="Q240" s="49"/>
    </row>
    <row r="241" spans="4:17" x14ac:dyDescent="0.2">
      <c r="D241" s="292"/>
      <c r="E241" s="292"/>
      <c r="Q241" s="49"/>
    </row>
    <row r="242" spans="4:17" x14ac:dyDescent="0.2">
      <c r="D242" s="292"/>
      <c r="E242" s="292"/>
      <c r="Q242" s="49"/>
    </row>
    <row r="243" spans="4:17" x14ac:dyDescent="0.2">
      <c r="D243" s="292"/>
      <c r="E243" s="292"/>
      <c r="Q243" s="49"/>
    </row>
    <row r="244" spans="4:17" x14ac:dyDescent="0.2">
      <c r="D244" s="292"/>
      <c r="E244" s="292"/>
      <c r="Q244" s="49"/>
    </row>
    <row r="245" spans="4:17" x14ac:dyDescent="0.2">
      <c r="D245" s="292"/>
      <c r="E245" s="292"/>
      <c r="Q245" s="49"/>
    </row>
    <row r="246" spans="4:17" x14ac:dyDescent="0.2">
      <c r="D246" s="292"/>
      <c r="E246" s="292"/>
      <c r="Q246" s="49"/>
    </row>
    <row r="247" spans="4:17" x14ac:dyDescent="0.2">
      <c r="D247" s="292"/>
      <c r="E247" s="292"/>
      <c r="Q247" s="49"/>
    </row>
    <row r="248" spans="4:17" x14ac:dyDescent="0.2">
      <c r="D248" s="292"/>
      <c r="E248" s="292"/>
      <c r="Q248" s="49"/>
    </row>
    <row r="249" spans="4:17" x14ac:dyDescent="0.2">
      <c r="D249" s="292"/>
      <c r="E249" s="292"/>
      <c r="Q249" s="49"/>
    </row>
    <row r="250" spans="4:17" x14ac:dyDescent="0.2">
      <c r="D250" s="292"/>
      <c r="E250" s="292"/>
      <c r="Q250" s="49"/>
    </row>
    <row r="251" spans="4:17" x14ac:dyDescent="0.2">
      <c r="D251" s="292"/>
      <c r="E251" s="292"/>
      <c r="Q251" s="49"/>
    </row>
    <row r="252" spans="4:17" x14ac:dyDescent="0.2">
      <c r="D252" s="292"/>
      <c r="E252" s="292"/>
      <c r="Q252" s="49"/>
    </row>
    <row r="253" spans="4:17" x14ac:dyDescent="0.2">
      <c r="D253" s="292"/>
      <c r="E253" s="292"/>
      <c r="Q253" s="49"/>
    </row>
    <row r="254" spans="4:17" x14ac:dyDescent="0.2">
      <c r="D254" s="292"/>
      <c r="E254" s="292"/>
      <c r="Q254" s="49"/>
    </row>
    <row r="255" spans="4:17" x14ac:dyDescent="0.2">
      <c r="D255" s="292"/>
      <c r="E255" s="292"/>
      <c r="Q255" s="49"/>
    </row>
    <row r="256" spans="4:17" x14ac:dyDescent="0.2">
      <c r="D256" s="292"/>
      <c r="E256" s="292"/>
      <c r="Q256" s="49"/>
    </row>
    <row r="257" spans="4:17" x14ac:dyDescent="0.2">
      <c r="D257" s="292"/>
      <c r="E257" s="292"/>
      <c r="Q257" s="49"/>
    </row>
    <row r="258" spans="4:17" x14ac:dyDescent="0.2">
      <c r="D258" s="292"/>
      <c r="E258" s="292"/>
      <c r="Q258" s="49"/>
    </row>
    <row r="259" spans="4:17" x14ac:dyDescent="0.2">
      <c r="D259" s="292"/>
      <c r="E259" s="292"/>
      <c r="Q259" s="49"/>
    </row>
    <row r="260" spans="4:17" x14ac:dyDescent="0.2">
      <c r="D260" s="292"/>
      <c r="E260" s="292"/>
      <c r="Q260" s="49"/>
    </row>
    <row r="261" spans="4:17" x14ac:dyDescent="0.2">
      <c r="D261" s="292"/>
      <c r="E261" s="292"/>
      <c r="Q261" s="49"/>
    </row>
    <row r="262" spans="4:17" x14ac:dyDescent="0.2">
      <c r="D262" s="292"/>
      <c r="E262" s="292"/>
      <c r="Q262" s="49"/>
    </row>
    <row r="263" spans="4:17" x14ac:dyDescent="0.2">
      <c r="D263" s="292"/>
      <c r="E263" s="292"/>
      <c r="Q263" s="49"/>
    </row>
    <row r="264" spans="4:17" x14ac:dyDescent="0.2">
      <c r="D264" s="292"/>
      <c r="E264" s="292"/>
      <c r="Q264" s="49"/>
    </row>
    <row r="265" spans="4:17" x14ac:dyDescent="0.2">
      <c r="D265" s="292"/>
      <c r="E265" s="292"/>
      <c r="Q265" s="49"/>
    </row>
    <row r="266" spans="4:17" x14ac:dyDescent="0.2">
      <c r="D266" s="292"/>
      <c r="E266" s="292"/>
      <c r="Q266" s="49"/>
    </row>
    <row r="267" spans="4:17" x14ac:dyDescent="0.2">
      <c r="D267" s="292"/>
      <c r="E267" s="292"/>
      <c r="Q267" s="49"/>
    </row>
    <row r="268" spans="4:17" x14ac:dyDescent="0.2">
      <c r="D268" s="292"/>
      <c r="E268" s="292"/>
      <c r="Q268" s="49"/>
    </row>
    <row r="269" spans="4:17" x14ac:dyDescent="0.2">
      <c r="D269" s="292"/>
      <c r="E269" s="292"/>
      <c r="Q269" s="49"/>
    </row>
    <row r="270" spans="4:17" x14ac:dyDescent="0.2">
      <c r="D270" s="292"/>
      <c r="E270" s="292"/>
      <c r="Q270" s="49"/>
    </row>
    <row r="271" spans="4:17" x14ac:dyDescent="0.2">
      <c r="D271" s="292"/>
      <c r="E271" s="292"/>
      <c r="Q271" s="49"/>
    </row>
    <row r="272" spans="4:17" x14ac:dyDescent="0.2">
      <c r="D272" s="292"/>
      <c r="E272" s="292"/>
      <c r="Q272" s="49"/>
    </row>
    <row r="273" spans="4:17" x14ac:dyDescent="0.2">
      <c r="D273" s="292"/>
      <c r="E273" s="292"/>
      <c r="Q273" s="49"/>
    </row>
    <row r="274" spans="4:17" x14ac:dyDescent="0.2">
      <c r="D274" s="292"/>
      <c r="E274" s="292"/>
      <c r="Q274" s="49"/>
    </row>
    <row r="275" spans="4:17" x14ac:dyDescent="0.2">
      <c r="D275" s="292"/>
      <c r="E275" s="292"/>
      <c r="Q275" s="49"/>
    </row>
    <row r="276" spans="4:17" x14ac:dyDescent="0.2">
      <c r="D276" s="292"/>
      <c r="E276" s="292"/>
      <c r="Q276" s="49"/>
    </row>
    <row r="277" spans="4:17" x14ac:dyDescent="0.2">
      <c r="D277" s="292"/>
      <c r="E277" s="292"/>
      <c r="Q277" s="49"/>
    </row>
    <row r="278" spans="4:17" x14ac:dyDescent="0.2">
      <c r="D278" s="292"/>
      <c r="E278" s="292"/>
      <c r="Q278" s="49"/>
    </row>
    <row r="279" spans="4:17" x14ac:dyDescent="0.2">
      <c r="D279" s="292"/>
      <c r="E279" s="292"/>
      <c r="Q279" s="49"/>
    </row>
    <row r="280" spans="4:17" x14ac:dyDescent="0.2">
      <c r="D280" s="292"/>
      <c r="E280" s="292"/>
      <c r="Q280" s="49"/>
    </row>
    <row r="281" spans="4:17" x14ac:dyDescent="0.2">
      <c r="D281" s="292"/>
      <c r="E281" s="292"/>
      <c r="Q281" s="49"/>
    </row>
    <row r="282" spans="4:17" x14ac:dyDescent="0.2">
      <c r="D282" s="292"/>
      <c r="E282" s="292"/>
      <c r="Q282" s="49"/>
    </row>
    <row r="283" spans="4:17" x14ac:dyDescent="0.2">
      <c r="D283" s="292"/>
      <c r="E283" s="292"/>
      <c r="Q283" s="49"/>
    </row>
    <row r="284" spans="4:17" x14ac:dyDescent="0.2">
      <c r="D284" s="292"/>
      <c r="E284" s="292"/>
      <c r="Q284" s="49"/>
    </row>
    <row r="285" spans="4:17" x14ac:dyDescent="0.2">
      <c r="D285" s="292"/>
      <c r="E285" s="292"/>
      <c r="Q285" s="49"/>
    </row>
    <row r="286" spans="4:17" x14ac:dyDescent="0.2">
      <c r="D286" s="292"/>
      <c r="E286" s="292"/>
      <c r="Q286" s="49"/>
    </row>
    <row r="287" spans="4:17" x14ac:dyDescent="0.2">
      <c r="D287" s="292"/>
      <c r="E287" s="292"/>
      <c r="Q287" s="49"/>
    </row>
    <row r="288" spans="4:17" x14ac:dyDescent="0.2">
      <c r="D288" s="292"/>
      <c r="E288" s="292"/>
      <c r="Q288" s="49"/>
    </row>
    <row r="289" spans="4:17" x14ac:dyDescent="0.2">
      <c r="D289" s="292"/>
      <c r="E289" s="292"/>
      <c r="Q289" s="49"/>
    </row>
    <row r="290" spans="4:17" x14ac:dyDescent="0.2">
      <c r="D290" s="292"/>
      <c r="E290" s="292"/>
      <c r="Q290" s="49"/>
    </row>
    <row r="291" spans="4:17" x14ac:dyDescent="0.2">
      <c r="D291" s="292"/>
      <c r="E291" s="292"/>
      <c r="Q291" s="49"/>
    </row>
    <row r="292" spans="4:17" x14ac:dyDescent="0.2">
      <c r="D292" s="292"/>
      <c r="E292" s="292"/>
      <c r="Q292" s="49"/>
    </row>
    <row r="293" spans="4:17" x14ac:dyDescent="0.2">
      <c r="D293" s="292"/>
      <c r="E293" s="292"/>
      <c r="Q293" s="49"/>
    </row>
    <row r="294" spans="4:17" x14ac:dyDescent="0.2">
      <c r="D294" s="292"/>
      <c r="E294" s="292"/>
      <c r="Q294" s="49"/>
    </row>
    <row r="295" spans="4:17" x14ac:dyDescent="0.2">
      <c r="D295" s="292"/>
      <c r="E295" s="292"/>
      <c r="Q295" s="49"/>
    </row>
    <row r="296" spans="4:17" x14ac:dyDescent="0.2">
      <c r="D296" s="292"/>
      <c r="E296" s="292"/>
      <c r="Q296" s="49"/>
    </row>
    <row r="297" spans="4:17" x14ac:dyDescent="0.2">
      <c r="D297" s="292"/>
      <c r="E297" s="292"/>
      <c r="Q297" s="49"/>
    </row>
    <row r="298" spans="4:17" x14ac:dyDescent="0.2">
      <c r="D298" s="292"/>
      <c r="E298" s="292"/>
      <c r="Q298" s="49"/>
    </row>
    <row r="299" spans="4:17" x14ac:dyDescent="0.2">
      <c r="D299" s="292"/>
      <c r="E299" s="292"/>
      <c r="Q299" s="49"/>
    </row>
    <row r="300" spans="4:17" x14ac:dyDescent="0.2">
      <c r="D300" s="292"/>
      <c r="E300" s="292"/>
      <c r="Q300" s="49"/>
    </row>
    <row r="301" spans="4:17" x14ac:dyDescent="0.2">
      <c r="D301" s="292"/>
      <c r="E301" s="292"/>
      <c r="Q301" s="49"/>
    </row>
    <row r="302" spans="4:17" x14ac:dyDescent="0.2">
      <c r="D302" s="292"/>
      <c r="E302" s="292"/>
      <c r="Q302" s="49"/>
    </row>
    <row r="303" spans="4:17" x14ac:dyDescent="0.2">
      <c r="D303" s="292"/>
      <c r="E303" s="292"/>
      <c r="Q303" s="49"/>
    </row>
    <row r="304" spans="4:17" x14ac:dyDescent="0.2">
      <c r="D304" s="292"/>
      <c r="E304" s="292"/>
      <c r="Q304" s="49"/>
    </row>
    <row r="305" spans="4:17" x14ac:dyDescent="0.2">
      <c r="D305" s="292"/>
      <c r="E305" s="292"/>
      <c r="Q305" s="49"/>
    </row>
    <row r="306" spans="4:17" x14ac:dyDescent="0.2">
      <c r="D306" s="292"/>
      <c r="E306" s="292"/>
      <c r="Q306" s="49"/>
    </row>
    <row r="307" spans="4:17" x14ac:dyDescent="0.2">
      <c r="D307" s="292"/>
      <c r="E307" s="292"/>
      <c r="Q307" s="49"/>
    </row>
    <row r="308" spans="4:17" x14ac:dyDescent="0.2">
      <c r="D308" s="292"/>
      <c r="E308" s="292"/>
      <c r="Q308" s="49"/>
    </row>
    <row r="309" spans="4:17" x14ac:dyDescent="0.2">
      <c r="D309" s="292"/>
      <c r="E309" s="292"/>
      <c r="Q309" s="49"/>
    </row>
    <row r="310" spans="4:17" x14ac:dyDescent="0.2">
      <c r="D310" s="292"/>
      <c r="E310" s="292"/>
      <c r="Q310" s="49"/>
    </row>
    <row r="311" spans="4:17" x14ac:dyDescent="0.2">
      <c r="D311" s="292"/>
      <c r="E311" s="292"/>
      <c r="Q311" s="49"/>
    </row>
    <row r="312" spans="4:17" x14ac:dyDescent="0.2">
      <c r="D312" s="292"/>
      <c r="E312" s="292"/>
      <c r="Q312" s="49"/>
    </row>
    <row r="313" spans="4:17" x14ac:dyDescent="0.2">
      <c r="D313" s="292"/>
      <c r="E313" s="292"/>
      <c r="Q313" s="49"/>
    </row>
    <row r="314" spans="4:17" x14ac:dyDescent="0.2">
      <c r="D314" s="292"/>
      <c r="E314" s="292"/>
      <c r="Q314" s="49"/>
    </row>
    <row r="315" spans="4:17" x14ac:dyDescent="0.2">
      <c r="D315" s="292"/>
      <c r="E315" s="292"/>
      <c r="Q315" s="49"/>
    </row>
    <row r="316" spans="4:17" x14ac:dyDescent="0.2">
      <c r="D316" s="292"/>
      <c r="E316" s="292"/>
      <c r="Q316" s="49"/>
    </row>
    <row r="317" spans="4:17" x14ac:dyDescent="0.2">
      <c r="D317" s="292"/>
      <c r="E317" s="292"/>
      <c r="Q317" s="49"/>
    </row>
    <row r="318" spans="4:17" x14ac:dyDescent="0.2">
      <c r="D318" s="292"/>
      <c r="E318" s="292"/>
      <c r="Q318" s="49"/>
    </row>
    <row r="319" spans="4:17" x14ac:dyDescent="0.2">
      <c r="D319" s="292"/>
      <c r="E319" s="292"/>
      <c r="Q319" s="49"/>
    </row>
    <row r="320" spans="4:17" x14ac:dyDescent="0.2">
      <c r="D320" s="292"/>
      <c r="E320" s="292"/>
      <c r="Q320" s="49"/>
    </row>
    <row r="321" spans="4:17" x14ac:dyDescent="0.2">
      <c r="D321" s="292"/>
      <c r="E321" s="292"/>
      <c r="Q321" s="49"/>
    </row>
    <row r="322" spans="4:17" x14ac:dyDescent="0.2">
      <c r="D322" s="292"/>
      <c r="E322" s="292"/>
      <c r="Q322" s="49"/>
    </row>
    <row r="323" spans="4:17" x14ac:dyDescent="0.2">
      <c r="D323" s="292"/>
      <c r="E323" s="292"/>
      <c r="Q323" s="49"/>
    </row>
    <row r="324" spans="4:17" x14ac:dyDescent="0.2">
      <c r="D324" s="292"/>
      <c r="E324" s="292"/>
      <c r="Q324" s="49"/>
    </row>
    <row r="325" spans="4:17" x14ac:dyDescent="0.2">
      <c r="D325" s="292"/>
      <c r="E325" s="292"/>
      <c r="Q325" s="49"/>
    </row>
    <row r="326" spans="4:17" x14ac:dyDescent="0.2">
      <c r="D326" s="292"/>
      <c r="E326" s="292"/>
      <c r="Q326" s="49"/>
    </row>
    <row r="327" spans="4:17" x14ac:dyDescent="0.2">
      <c r="D327" s="292"/>
      <c r="E327" s="292"/>
      <c r="Q327" s="49"/>
    </row>
    <row r="328" spans="4:17" x14ac:dyDescent="0.2">
      <c r="D328" s="292"/>
      <c r="E328" s="292"/>
      <c r="Q328" s="49"/>
    </row>
    <row r="329" spans="4:17" x14ac:dyDescent="0.2">
      <c r="D329" s="292"/>
      <c r="E329" s="292"/>
      <c r="Q329" s="49"/>
    </row>
    <row r="330" spans="4:17" x14ac:dyDescent="0.2">
      <c r="D330" s="292"/>
      <c r="E330" s="292"/>
      <c r="Q330" s="49"/>
    </row>
    <row r="331" spans="4:17" x14ac:dyDescent="0.2">
      <c r="D331" s="292"/>
      <c r="E331" s="292"/>
      <c r="Q331" s="49"/>
    </row>
    <row r="332" spans="4:17" x14ac:dyDescent="0.2">
      <c r="D332" s="292"/>
      <c r="E332" s="292"/>
      <c r="Q332" s="49"/>
    </row>
    <row r="333" spans="4:17" x14ac:dyDescent="0.2">
      <c r="D333" s="292"/>
      <c r="E333" s="292"/>
      <c r="Q333" s="49"/>
    </row>
    <row r="334" spans="4:17" x14ac:dyDescent="0.2">
      <c r="D334" s="292"/>
      <c r="E334" s="292"/>
      <c r="Q334" s="49"/>
    </row>
    <row r="335" spans="4:17" x14ac:dyDescent="0.2">
      <c r="D335" s="292"/>
      <c r="E335" s="292"/>
      <c r="Q335" s="49"/>
    </row>
    <row r="336" spans="4:17" x14ac:dyDescent="0.2">
      <c r="D336" s="292"/>
      <c r="E336" s="292"/>
      <c r="Q336" s="49"/>
    </row>
    <row r="337" spans="4:17" x14ac:dyDescent="0.2">
      <c r="D337" s="292"/>
      <c r="E337" s="292"/>
      <c r="Q337" s="49"/>
    </row>
    <row r="338" spans="4:17" x14ac:dyDescent="0.2">
      <c r="D338" s="292"/>
      <c r="E338" s="292"/>
      <c r="Q338" s="49"/>
    </row>
    <row r="339" spans="4:17" x14ac:dyDescent="0.2">
      <c r="D339" s="292"/>
      <c r="E339" s="292"/>
      <c r="Q339" s="49"/>
    </row>
    <row r="340" spans="4:17" x14ac:dyDescent="0.2">
      <c r="D340" s="292"/>
      <c r="E340" s="292"/>
      <c r="Q340" s="49"/>
    </row>
    <row r="341" spans="4:17" x14ac:dyDescent="0.2">
      <c r="D341" s="292"/>
      <c r="E341" s="292"/>
      <c r="Q341" s="49"/>
    </row>
    <row r="342" spans="4:17" x14ac:dyDescent="0.2">
      <c r="D342" s="292"/>
      <c r="E342" s="292"/>
      <c r="Q342" s="49"/>
    </row>
    <row r="343" spans="4:17" x14ac:dyDescent="0.2">
      <c r="D343" s="292"/>
      <c r="E343" s="292"/>
      <c r="Q343" s="49"/>
    </row>
    <row r="344" spans="4:17" x14ac:dyDescent="0.2">
      <c r="D344" s="292"/>
      <c r="E344" s="292"/>
      <c r="Q344" s="49"/>
    </row>
    <row r="345" spans="4:17" x14ac:dyDescent="0.2">
      <c r="D345" s="292"/>
      <c r="E345" s="292"/>
      <c r="Q345" s="49"/>
    </row>
    <row r="346" spans="4:17" x14ac:dyDescent="0.2">
      <c r="D346" s="292"/>
      <c r="E346" s="292"/>
      <c r="Q346" s="49"/>
    </row>
    <row r="347" spans="4:17" x14ac:dyDescent="0.2">
      <c r="D347" s="292"/>
      <c r="E347" s="292"/>
      <c r="Q347" s="49"/>
    </row>
    <row r="348" spans="4:17" x14ac:dyDescent="0.2">
      <c r="D348" s="292"/>
      <c r="E348" s="292"/>
      <c r="Q348" s="49"/>
    </row>
    <row r="349" spans="4:17" x14ac:dyDescent="0.2">
      <c r="D349" s="292"/>
      <c r="E349" s="292"/>
      <c r="Q349" s="49"/>
    </row>
    <row r="350" spans="4:17" x14ac:dyDescent="0.2">
      <c r="D350" s="292"/>
      <c r="E350" s="292"/>
      <c r="Q350" s="49"/>
    </row>
    <row r="351" spans="4:17" x14ac:dyDescent="0.2">
      <c r="D351" s="292"/>
      <c r="E351" s="292"/>
      <c r="Q351" s="49"/>
    </row>
    <row r="352" spans="4:17" x14ac:dyDescent="0.2">
      <c r="D352" s="292"/>
      <c r="E352" s="292"/>
      <c r="Q352" s="49"/>
    </row>
    <row r="353" spans="4:17" x14ac:dyDescent="0.2">
      <c r="D353" s="292"/>
      <c r="E353" s="292"/>
      <c r="Q353" s="49"/>
    </row>
    <row r="354" spans="4:17" x14ac:dyDescent="0.2">
      <c r="D354" s="292"/>
      <c r="E354" s="292"/>
      <c r="Q354" s="49"/>
    </row>
    <row r="355" spans="4:17" x14ac:dyDescent="0.2">
      <c r="D355" s="292"/>
      <c r="E355" s="292"/>
      <c r="Q355" s="49"/>
    </row>
    <row r="356" spans="4:17" x14ac:dyDescent="0.2">
      <c r="D356" s="292"/>
      <c r="E356" s="292"/>
      <c r="Q356" s="49"/>
    </row>
    <row r="357" spans="4:17" x14ac:dyDescent="0.2">
      <c r="D357" s="292"/>
      <c r="E357" s="292"/>
      <c r="Q357" s="49"/>
    </row>
    <row r="358" spans="4:17" x14ac:dyDescent="0.2">
      <c r="D358" s="292"/>
      <c r="E358" s="292"/>
      <c r="Q358" s="49"/>
    </row>
    <row r="359" spans="4:17" x14ac:dyDescent="0.2">
      <c r="D359" s="292"/>
      <c r="E359" s="292"/>
      <c r="Q359" s="49"/>
    </row>
    <row r="360" spans="4:17" x14ac:dyDescent="0.2">
      <c r="D360" s="292"/>
      <c r="E360" s="292"/>
      <c r="Q360" s="49"/>
    </row>
    <row r="361" spans="4:17" x14ac:dyDescent="0.2">
      <c r="D361" s="292"/>
      <c r="E361" s="292"/>
      <c r="Q361" s="49"/>
    </row>
    <row r="362" spans="4:17" x14ac:dyDescent="0.2">
      <c r="D362" s="292"/>
      <c r="E362" s="292"/>
      <c r="Q362" s="49"/>
    </row>
    <row r="363" spans="4:17" x14ac:dyDescent="0.2">
      <c r="D363" s="292"/>
      <c r="E363" s="292"/>
      <c r="Q363" s="49"/>
    </row>
    <row r="364" spans="4:17" x14ac:dyDescent="0.2">
      <c r="D364" s="292"/>
      <c r="E364" s="292"/>
      <c r="Q364" s="49"/>
    </row>
    <row r="365" spans="4:17" x14ac:dyDescent="0.2">
      <c r="D365" s="292"/>
      <c r="E365" s="292"/>
      <c r="Q365" s="49"/>
    </row>
    <row r="366" spans="4:17" x14ac:dyDescent="0.2">
      <c r="D366" s="292"/>
      <c r="E366" s="292"/>
      <c r="Q366" s="49"/>
    </row>
    <row r="367" spans="4:17" x14ac:dyDescent="0.2">
      <c r="D367" s="292"/>
      <c r="E367" s="292"/>
      <c r="Q367" s="49"/>
    </row>
    <row r="368" spans="4:17" x14ac:dyDescent="0.2">
      <c r="D368" s="292"/>
      <c r="E368" s="292"/>
      <c r="Q368" s="49"/>
    </row>
    <row r="369" spans="4:17" x14ac:dyDescent="0.2">
      <c r="D369" s="292"/>
      <c r="E369" s="292"/>
      <c r="Q369" s="49"/>
    </row>
    <row r="370" spans="4:17" x14ac:dyDescent="0.2">
      <c r="D370" s="292"/>
      <c r="E370" s="292"/>
      <c r="Q370" s="49"/>
    </row>
    <row r="371" spans="4:17" x14ac:dyDescent="0.2">
      <c r="D371" s="292"/>
      <c r="E371" s="292"/>
      <c r="Q371" s="49"/>
    </row>
    <row r="372" spans="4:17" x14ac:dyDescent="0.2">
      <c r="D372" s="292"/>
      <c r="E372" s="292"/>
      <c r="Q372" s="49"/>
    </row>
    <row r="373" spans="4:17" x14ac:dyDescent="0.2">
      <c r="D373" s="292"/>
      <c r="E373" s="292"/>
      <c r="Q373" s="49"/>
    </row>
    <row r="374" spans="4:17" x14ac:dyDescent="0.2">
      <c r="D374" s="292"/>
      <c r="E374" s="292"/>
      <c r="Q374" s="49"/>
    </row>
    <row r="375" spans="4:17" x14ac:dyDescent="0.2">
      <c r="D375" s="292"/>
      <c r="E375" s="292"/>
      <c r="Q375" s="49"/>
    </row>
    <row r="376" spans="4:17" x14ac:dyDescent="0.2">
      <c r="D376" s="292"/>
      <c r="E376" s="292"/>
      <c r="Q376" s="49"/>
    </row>
    <row r="377" spans="4:17" x14ac:dyDescent="0.2">
      <c r="D377" s="292"/>
      <c r="E377" s="292"/>
      <c r="Q377" s="49"/>
    </row>
    <row r="378" spans="4:17" x14ac:dyDescent="0.2">
      <c r="D378" s="292"/>
      <c r="E378" s="292"/>
      <c r="Q378" s="49"/>
    </row>
    <row r="379" spans="4:17" x14ac:dyDescent="0.2">
      <c r="D379" s="292"/>
      <c r="E379" s="292"/>
      <c r="Q379" s="49"/>
    </row>
    <row r="380" spans="4:17" x14ac:dyDescent="0.2">
      <c r="D380" s="292"/>
      <c r="E380" s="292"/>
      <c r="Q380" s="49"/>
    </row>
    <row r="381" spans="4:17" x14ac:dyDescent="0.2">
      <c r="D381" s="292"/>
      <c r="E381" s="292"/>
      <c r="Q381" s="49"/>
    </row>
    <row r="382" spans="4:17" x14ac:dyDescent="0.2">
      <c r="D382" s="292"/>
      <c r="E382" s="292"/>
      <c r="Q382" s="49"/>
    </row>
    <row r="383" spans="4:17" x14ac:dyDescent="0.2">
      <c r="D383" s="292"/>
      <c r="E383" s="292"/>
      <c r="Q383" s="49"/>
    </row>
    <row r="384" spans="4:17" x14ac:dyDescent="0.2">
      <c r="D384" s="292"/>
      <c r="E384" s="292"/>
      <c r="Q384" s="49"/>
    </row>
    <row r="385" spans="4:17" x14ac:dyDescent="0.2">
      <c r="D385" s="292"/>
      <c r="E385" s="292"/>
      <c r="Q385" s="49"/>
    </row>
    <row r="386" spans="4:17" x14ac:dyDescent="0.2">
      <c r="D386" s="292"/>
      <c r="E386" s="292"/>
      <c r="Q386" s="49"/>
    </row>
    <row r="387" spans="4:17" x14ac:dyDescent="0.2">
      <c r="D387" s="292"/>
      <c r="E387" s="292"/>
      <c r="Q387" s="49"/>
    </row>
    <row r="388" spans="4:17" x14ac:dyDescent="0.2">
      <c r="D388" s="292"/>
      <c r="E388" s="292"/>
      <c r="Q388" s="49"/>
    </row>
    <row r="389" spans="4:17" x14ac:dyDescent="0.2">
      <c r="D389" s="292"/>
      <c r="E389" s="292"/>
      <c r="Q389" s="49"/>
    </row>
    <row r="390" spans="4:17" x14ac:dyDescent="0.2">
      <c r="D390" s="292"/>
      <c r="E390" s="292"/>
      <c r="Q390" s="49"/>
    </row>
    <row r="391" spans="4:17" x14ac:dyDescent="0.2">
      <c r="D391" s="292"/>
      <c r="E391" s="292"/>
      <c r="Q391" s="49"/>
    </row>
    <row r="392" spans="4:17" x14ac:dyDescent="0.2">
      <c r="D392" s="292"/>
      <c r="E392" s="292"/>
      <c r="Q392" s="49"/>
    </row>
    <row r="393" spans="4:17" x14ac:dyDescent="0.2">
      <c r="D393" s="292"/>
      <c r="E393" s="292"/>
      <c r="Q393" s="49"/>
    </row>
    <row r="394" spans="4:17" x14ac:dyDescent="0.2">
      <c r="D394" s="292"/>
      <c r="E394" s="292"/>
      <c r="Q394" s="49"/>
    </row>
    <row r="395" spans="4:17" x14ac:dyDescent="0.2">
      <c r="D395" s="292"/>
      <c r="E395" s="292"/>
      <c r="Q395" s="49"/>
    </row>
    <row r="396" spans="4:17" x14ac:dyDescent="0.2">
      <c r="D396" s="292"/>
      <c r="E396" s="292"/>
      <c r="Q396" s="49"/>
    </row>
    <row r="397" spans="4:17" x14ac:dyDescent="0.2">
      <c r="D397" s="292"/>
      <c r="E397" s="292"/>
      <c r="Q397" s="49"/>
    </row>
    <row r="398" spans="4:17" x14ac:dyDescent="0.2">
      <c r="D398" s="292"/>
      <c r="E398" s="292"/>
      <c r="Q398" s="49"/>
    </row>
    <row r="399" spans="4:17" x14ac:dyDescent="0.2">
      <c r="D399" s="292"/>
      <c r="E399" s="292"/>
      <c r="Q399" s="49"/>
    </row>
    <row r="400" spans="4:17" x14ac:dyDescent="0.2">
      <c r="Q400" s="49"/>
    </row>
    <row r="401" spans="17:17" x14ac:dyDescent="0.2">
      <c r="Q401" s="49"/>
    </row>
    <row r="402" spans="17:17" x14ac:dyDescent="0.2">
      <c r="Q402" s="49"/>
    </row>
    <row r="403" spans="17:17" x14ac:dyDescent="0.2">
      <c r="Q403" s="49"/>
    </row>
    <row r="404" spans="17:17" x14ac:dyDescent="0.2">
      <c r="Q404" s="49"/>
    </row>
    <row r="405" spans="17:17" x14ac:dyDescent="0.2">
      <c r="Q405" s="49"/>
    </row>
    <row r="406" spans="17:17" x14ac:dyDescent="0.2">
      <c r="Q406" s="49"/>
    </row>
    <row r="407" spans="17:17" x14ac:dyDescent="0.2">
      <c r="Q407" s="49"/>
    </row>
    <row r="408" spans="17:17" x14ac:dyDescent="0.2">
      <c r="Q408" s="49"/>
    </row>
    <row r="409" spans="17:17" x14ac:dyDescent="0.2">
      <c r="Q409" s="49"/>
    </row>
  </sheetData>
  <mergeCells count="1">
    <mergeCell ref="B54:K62"/>
  </mergeCells>
  <conditionalFormatting sqref="B8:B42">
    <cfRule type="cellIs" dxfId="9" priority="2" stopIfTrue="1" operator="equal">
      <formula>"Adjustment to Income/Expense/Rate Base:"</formula>
    </cfRule>
  </conditionalFormatting>
  <conditionalFormatting sqref="K1">
    <cfRule type="cellIs" dxfId="8" priority="1" stopIfTrue="1" operator="equal">
      <formula>"x.x"</formula>
    </cfRule>
  </conditionalFormatting>
  <dataValidations count="3">
    <dataValidation type="list" errorStyle="warning" allowBlank="1" showInputMessage="1" showErrorMessage="1" errorTitle="Factor" error="This factor is not included in the drop-down list. Is this the factor you want to use?" sqref="H42:H45 JD45:JD48 SZ45:SZ48 ACV45:ACV48 AMR45:AMR48 AWN45:AWN48 BGJ45:BGJ48 BQF45:BQF48 CAB45:CAB48 CJX45:CJX48 CTT45:CTT48 DDP45:DDP48 DNL45:DNL48 DXH45:DXH48 EHD45:EHD48 EQZ45:EQZ48 FAV45:FAV48 FKR45:FKR48 FUN45:FUN48 GEJ45:GEJ48 GOF45:GOF48 GYB45:GYB48 HHX45:HHX48 HRT45:HRT48 IBP45:IBP48 ILL45:ILL48 IVH45:IVH48 JFD45:JFD48 JOZ45:JOZ48 JYV45:JYV48 KIR45:KIR48 KSN45:KSN48 LCJ45:LCJ48 LMF45:LMF48 LWB45:LWB48 MFX45:MFX48 MPT45:MPT48 MZP45:MZP48 NJL45:NJL48 NTH45:NTH48 ODD45:ODD48 OMZ45:OMZ48 OWV45:OWV48 PGR45:PGR48 PQN45:PQN48 QAJ45:QAJ48 QKF45:QKF48 QUB45:QUB48 RDX45:RDX48 RNT45:RNT48 RXP45:RXP48 SHL45:SHL48 SRH45:SRH48 TBD45:TBD48 TKZ45:TKZ48 TUV45:TUV48 UER45:UER48 UON45:UON48 UYJ45:UYJ48 VIF45:VIF48 VSB45:VSB48 WBX45:WBX48 WLT45:WLT48 WVP45:WVP48 H65578:H65581 JD65581:JD65584 SZ65581:SZ65584 ACV65581:ACV65584 AMR65581:AMR65584 AWN65581:AWN65584 BGJ65581:BGJ65584 BQF65581:BQF65584 CAB65581:CAB65584 CJX65581:CJX65584 CTT65581:CTT65584 DDP65581:DDP65584 DNL65581:DNL65584 DXH65581:DXH65584 EHD65581:EHD65584 EQZ65581:EQZ65584 FAV65581:FAV65584 FKR65581:FKR65584 FUN65581:FUN65584 GEJ65581:GEJ65584 GOF65581:GOF65584 GYB65581:GYB65584 HHX65581:HHX65584 HRT65581:HRT65584 IBP65581:IBP65584 ILL65581:ILL65584 IVH65581:IVH65584 JFD65581:JFD65584 JOZ65581:JOZ65584 JYV65581:JYV65584 KIR65581:KIR65584 KSN65581:KSN65584 LCJ65581:LCJ65584 LMF65581:LMF65584 LWB65581:LWB65584 MFX65581:MFX65584 MPT65581:MPT65584 MZP65581:MZP65584 NJL65581:NJL65584 NTH65581:NTH65584 ODD65581:ODD65584 OMZ65581:OMZ65584 OWV65581:OWV65584 PGR65581:PGR65584 PQN65581:PQN65584 QAJ65581:QAJ65584 QKF65581:QKF65584 QUB65581:QUB65584 RDX65581:RDX65584 RNT65581:RNT65584 RXP65581:RXP65584 SHL65581:SHL65584 SRH65581:SRH65584 TBD65581:TBD65584 TKZ65581:TKZ65584 TUV65581:TUV65584 UER65581:UER65584 UON65581:UON65584 UYJ65581:UYJ65584 VIF65581:VIF65584 VSB65581:VSB65584 WBX65581:WBX65584 WLT65581:WLT65584 WVP65581:WVP65584 H131114:H131117 JD131117:JD131120 SZ131117:SZ131120 ACV131117:ACV131120 AMR131117:AMR131120 AWN131117:AWN131120 BGJ131117:BGJ131120 BQF131117:BQF131120 CAB131117:CAB131120 CJX131117:CJX131120 CTT131117:CTT131120 DDP131117:DDP131120 DNL131117:DNL131120 DXH131117:DXH131120 EHD131117:EHD131120 EQZ131117:EQZ131120 FAV131117:FAV131120 FKR131117:FKR131120 FUN131117:FUN131120 GEJ131117:GEJ131120 GOF131117:GOF131120 GYB131117:GYB131120 HHX131117:HHX131120 HRT131117:HRT131120 IBP131117:IBP131120 ILL131117:ILL131120 IVH131117:IVH131120 JFD131117:JFD131120 JOZ131117:JOZ131120 JYV131117:JYV131120 KIR131117:KIR131120 KSN131117:KSN131120 LCJ131117:LCJ131120 LMF131117:LMF131120 LWB131117:LWB131120 MFX131117:MFX131120 MPT131117:MPT131120 MZP131117:MZP131120 NJL131117:NJL131120 NTH131117:NTH131120 ODD131117:ODD131120 OMZ131117:OMZ131120 OWV131117:OWV131120 PGR131117:PGR131120 PQN131117:PQN131120 QAJ131117:QAJ131120 QKF131117:QKF131120 QUB131117:QUB131120 RDX131117:RDX131120 RNT131117:RNT131120 RXP131117:RXP131120 SHL131117:SHL131120 SRH131117:SRH131120 TBD131117:TBD131120 TKZ131117:TKZ131120 TUV131117:TUV131120 UER131117:UER131120 UON131117:UON131120 UYJ131117:UYJ131120 VIF131117:VIF131120 VSB131117:VSB131120 WBX131117:WBX131120 WLT131117:WLT131120 WVP131117:WVP131120 H196650:H196653 JD196653:JD196656 SZ196653:SZ196656 ACV196653:ACV196656 AMR196653:AMR196656 AWN196653:AWN196656 BGJ196653:BGJ196656 BQF196653:BQF196656 CAB196653:CAB196656 CJX196653:CJX196656 CTT196653:CTT196656 DDP196653:DDP196656 DNL196653:DNL196656 DXH196653:DXH196656 EHD196653:EHD196656 EQZ196653:EQZ196656 FAV196653:FAV196656 FKR196653:FKR196656 FUN196653:FUN196656 GEJ196653:GEJ196656 GOF196653:GOF196656 GYB196653:GYB196656 HHX196653:HHX196656 HRT196653:HRT196656 IBP196653:IBP196656 ILL196653:ILL196656 IVH196653:IVH196656 JFD196653:JFD196656 JOZ196653:JOZ196656 JYV196653:JYV196656 KIR196653:KIR196656 KSN196653:KSN196656 LCJ196653:LCJ196656 LMF196653:LMF196656 LWB196653:LWB196656 MFX196653:MFX196656 MPT196653:MPT196656 MZP196653:MZP196656 NJL196653:NJL196656 NTH196653:NTH196656 ODD196653:ODD196656 OMZ196653:OMZ196656 OWV196653:OWV196656 PGR196653:PGR196656 PQN196653:PQN196656 QAJ196653:QAJ196656 QKF196653:QKF196656 QUB196653:QUB196656 RDX196653:RDX196656 RNT196653:RNT196656 RXP196653:RXP196656 SHL196653:SHL196656 SRH196653:SRH196656 TBD196653:TBD196656 TKZ196653:TKZ196656 TUV196653:TUV196656 UER196653:UER196656 UON196653:UON196656 UYJ196653:UYJ196656 VIF196653:VIF196656 VSB196653:VSB196656 WBX196653:WBX196656 WLT196653:WLT196656 WVP196653:WVP196656 H262186:H262189 JD262189:JD262192 SZ262189:SZ262192 ACV262189:ACV262192 AMR262189:AMR262192 AWN262189:AWN262192 BGJ262189:BGJ262192 BQF262189:BQF262192 CAB262189:CAB262192 CJX262189:CJX262192 CTT262189:CTT262192 DDP262189:DDP262192 DNL262189:DNL262192 DXH262189:DXH262192 EHD262189:EHD262192 EQZ262189:EQZ262192 FAV262189:FAV262192 FKR262189:FKR262192 FUN262189:FUN262192 GEJ262189:GEJ262192 GOF262189:GOF262192 GYB262189:GYB262192 HHX262189:HHX262192 HRT262189:HRT262192 IBP262189:IBP262192 ILL262189:ILL262192 IVH262189:IVH262192 JFD262189:JFD262192 JOZ262189:JOZ262192 JYV262189:JYV262192 KIR262189:KIR262192 KSN262189:KSN262192 LCJ262189:LCJ262192 LMF262189:LMF262192 LWB262189:LWB262192 MFX262189:MFX262192 MPT262189:MPT262192 MZP262189:MZP262192 NJL262189:NJL262192 NTH262189:NTH262192 ODD262189:ODD262192 OMZ262189:OMZ262192 OWV262189:OWV262192 PGR262189:PGR262192 PQN262189:PQN262192 QAJ262189:QAJ262192 QKF262189:QKF262192 QUB262189:QUB262192 RDX262189:RDX262192 RNT262189:RNT262192 RXP262189:RXP262192 SHL262189:SHL262192 SRH262189:SRH262192 TBD262189:TBD262192 TKZ262189:TKZ262192 TUV262189:TUV262192 UER262189:UER262192 UON262189:UON262192 UYJ262189:UYJ262192 VIF262189:VIF262192 VSB262189:VSB262192 WBX262189:WBX262192 WLT262189:WLT262192 WVP262189:WVP262192 H327722:H327725 JD327725:JD327728 SZ327725:SZ327728 ACV327725:ACV327728 AMR327725:AMR327728 AWN327725:AWN327728 BGJ327725:BGJ327728 BQF327725:BQF327728 CAB327725:CAB327728 CJX327725:CJX327728 CTT327725:CTT327728 DDP327725:DDP327728 DNL327725:DNL327728 DXH327725:DXH327728 EHD327725:EHD327728 EQZ327725:EQZ327728 FAV327725:FAV327728 FKR327725:FKR327728 FUN327725:FUN327728 GEJ327725:GEJ327728 GOF327725:GOF327728 GYB327725:GYB327728 HHX327725:HHX327728 HRT327725:HRT327728 IBP327725:IBP327728 ILL327725:ILL327728 IVH327725:IVH327728 JFD327725:JFD327728 JOZ327725:JOZ327728 JYV327725:JYV327728 KIR327725:KIR327728 KSN327725:KSN327728 LCJ327725:LCJ327728 LMF327725:LMF327728 LWB327725:LWB327728 MFX327725:MFX327728 MPT327725:MPT327728 MZP327725:MZP327728 NJL327725:NJL327728 NTH327725:NTH327728 ODD327725:ODD327728 OMZ327725:OMZ327728 OWV327725:OWV327728 PGR327725:PGR327728 PQN327725:PQN327728 QAJ327725:QAJ327728 QKF327725:QKF327728 QUB327725:QUB327728 RDX327725:RDX327728 RNT327725:RNT327728 RXP327725:RXP327728 SHL327725:SHL327728 SRH327725:SRH327728 TBD327725:TBD327728 TKZ327725:TKZ327728 TUV327725:TUV327728 UER327725:UER327728 UON327725:UON327728 UYJ327725:UYJ327728 VIF327725:VIF327728 VSB327725:VSB327728 WBX327725:WBX327728 WLT327725:WLT327728 WVP327725:WVP327728 H393258:H393261 JD393261:JD393264 SZ393261:SZ393264 ACV393261:ACV393264 AMR393261:AMR393264 AWN393261:AWN393264 BGJ393261:BGJ393264 BQF393261:BQF393264 CAB393261:CAB393264 CJX393261:CJX393264 CTT393261:CTT393264 DDP393261:DDP393264 DNL393261:DNL393264 DXH393261:DXH393264 EHD393261:EHD393264 EQZ393261:EQZ393264 FAV393261:FAV393264 FKR393261:FKR393264 FUN393261:FUN393264 GEJ393261:GEJ393264 GOF393261:GOF393264 GYB393261:GYB393264 HHX393261:HHX393264 HRT393261:HRT393264 IBP393261:IBP393264 ILL393261:ILL393264 IVH393261:IVH393264 JFD393261:JFD393264 JOZ393261:JOZ393264 JYV393261:JYV393264 KIR393261:KIR393264 KSN393261:KSN393264 LCJ393261:LCJ393264 LMF393261:LMF393264 LWB393261:LWB393264 MFX393261:MFX393264 MPT393261:MPT393264 MZP393261:MZP393264 NJL393261:NJL393264 NTH393261:NTH393264 ODD393261:ODD393264 OMZ393261:OMZ393264 OWV393261:OWV393264 PGR393261:PGR393264 PQN393261:PQN393264 QAJ393261:QAJ393264 QKF393261:QKF393264 QUB393261:QUB393264 RDX393261:RDX393264 RNT393261:RNT393264 RXP393261:RXP393264 SHL393261:SHL393264 SRH393261:SRH393264 TBD393261:TBD393264 TKZ393261:TKZ393264 TUV393261:TUV393264 UER393261:UER393264 UON393261:UON393264 UYJ393261:UYJ393264 VIF393261:VIF393264 VSB393261:VSB393264 WBX393261:WBX393264 WLT393261:WLT393264 WVP393261:WVP393264 H458794:H458797 JD458797:JD458800 SZ458797:SZ458800 ACV458797:ACV458800 AMR458797:AMR458800 AWN458797:AWN458800 BGJ458797:BGJ458800 BQF458797:BQF458800 CAB458797:CAB458800 CJX458797:CJX458800 CTT458797:CTT458800 DDP458797:DDP458800 DNL458797:DNL458800 DXH458797:DXH458800 EHD458797:EHD458800 EQZ458797:EQZ458800 FAV458797:FAV458800 FKR458797:FKR458800 FUN458797:FUN458800 GEJ458797:GEJ458800 GOF458797:GOF458800 GYB458797:GYB458800 HHX458797:HHX458800 HRT458797:HRT458800 IBP458797:IBP458800 ILL458797:ILL458800 IVH458797:IVH458800 JFD458797:JFD458800 JOZ458797:JOZ458800 JYV458797:JYV458800 KIR458797:KIR458800 KSN458797:KSN458800 LCJ458797:LCJ458800 LMF458797:LMF458800 LWB458797:LWB458800 MFX458797:MFX458800 MPT458797:MPT458800 MZP458797:MZP458800 NJL458797:NJL458800 NTH458797:NTH458800 ODD458797:ODD458800 OMZ458797:OMZ458800 OWV458797:OWV458800 PGR458797:PGR458800 PQN458797:PQN458800 QAJ458797:QAJ458800 QKF458797:QKF458800 QUB458797:QUB458800 RDX458797:RDX458800 RNT458797:RNT458800 RXP458797:RXP458800 SHL458797:SHL458800 SRH458797:SRH458800 TBD458797:TBD458800 TKZ458797:TKZ458800 TUV458797:TUV458800 UER458797:UER458800 UON458797:UON458800 UYJ458797:UYJ458800 VIF458797:VIF458800 VSB458797:VSB458800 WBX458797:WBX458800 WLT458797:WLT458800 WVP458797:WVP458800 H524330:H524333 JD524333:JD524336 SZ524333:SZ524336 ACV524333:ACV524336 AMR524333:AMR524336 AWN524333:AWN524336 BGJ524333:BGJ524336 BQF524333:BQF524336 CAB524333:CAB524336 CJX524333:CJX524336 CTT524333:CTT524336 DDP524333:DDP524336 DNL524333:DNL524336 DXH524333:DXH524336 EHD524333:EHD524336 EQZ524333:EQZ524336 FAV524333:FAV524336 FKR524333:FKR524336 FUN524333:FUN524336 GEJ524333:GEJ524336 GOF524333:GOF524336 GYB524333:GYB524336 HHX524333:HHX524336 HRT524333:HRT524336 IBP524333:IBP524336 ILL524333:ILL524336 IVH524333:IVH524336 JFD524333:JFD524336 JOZ524333:JOZ524336 JYV524333:JYV524336 KIR524333:KIR524336 KSN524333:KSN524336 LCJ524333:LCJ524336 LMF524333:LMF524336 LWB524333:LWB524336 MFX524333:MFX524336 MPT524333:MPT524336 MZP524333:MZP524336 NJL524333:NJL524336 NTH524333:NTH524336 ODD524333:ODD524336 OMZ524333:OMZ524336 OWV524333:OWV524336 PGR524333:PGR524336 PQN524333:PQN524336 QAJ524333:QAJ524336 QKF524333:QKF524336 QUB524333:QUB524336 RDX524333:RDX524336 RNT524333:RNT524336 RXP524333:RXP524336 SHL524333:SHL524336 SRH524333:SRH524336 TBD524333:TBD524336 TKZ524333:TKZ524336 TUV524333:TUV524336 UER524333:UER524336 UON524333:UON524336 UYJ524333:UYJ524336 VIF524333:VIF524336 VSB524333:VSB524336 WBX524333:WBX524336 WLT524333:WLT524336 WVP524333:WVP524336 H589866:H589869 JD589869:JD589872 SZ589869:SZ589872 ACV589869:ACV589872 AMR589869:AMR589872 AWN589869:AWN589872 BGJ589869:BGJ589872 BQF589869:BQF589872 CAB589869:CAB589872 CJX589869:CJX589872 CTT589869:CTT589872 DDP589869:DDP589872 DNL589869:DNL589872 DXH589869:DXH589872 EHD589869:EHD589872 EQZ589869:EQZ589872 FAV589869:FAV589872 FKR589869:FKR589872 FUN589869:FUN589872 GEJ589869:GEJ589872 GOF589869:GOF589872 GYB589869:GYB589872 HHX589869:HHX589872 HRT589869:HRT589872 IBP589869:IBP589872 ILL589869:ILL589872 IVH589869:IVH589872 JFD589869:JFD589872 JOZ589869:JOZ589872 JYV589869:JYV589872 KIR589869:KIR589872 KSN589869:KSN589872 LCJ589869:LCJ589872 LMF589869:LMF589872 LWB589869:LWB589872 MFX589869:MFX589872 MPT589869:MPT589872 MZP589869:MZP589872 NJL589869:NJL589872 NTH589869:NTH589872 ODD589869:ODD589872 OMZ589869:OMZ589872 OWV589869:OWV589872 PGR589869:PGR589872 PQN589869:PQN589872 QAJ589869:QAJ589872 QKF589869:QKF589872 QUB589869:QUB589872 RDX589869:RDX589872 RNT589869:RNT589872 RXP589869:RXP589872 SHL589869:SHL589872 SRH589869:SRH589872 TBD589869:TBD589872 TKZ589869:TKZ589872 TUV589869:TUV589872 UER589869:UER589872 UON589869:UON589872 UYJ589869:UYJ589872 VIF589869:VIF589872 VSB589869:VSB589872 WBX589869:WBX589872 WLT589869:WLT589872 WVP589869:WVP589872 H655402:H655405 JD655405:JD655408 SZ655405:SZ655408 ACV655405:ACV655408 AMR655405:AMR655408 AWN655405:AWN655408 BGJ655405:BGJ655408 BQF655405:BQF655408 CAB655405:CAB655408 CJX655405:CJX655408 CTT655405:CTT655408 DDP655405:DDP655408 DNL655405:DNL655408 DXH655405:DXH655408 EHD655405:EHD655408 EQZ655405:EQZ655408 FAV655405:FAV655408 FKR655405:FKR655408 FUN655405:FUN655408 GEJ655405:GEJ655408 GOF655405:GOF655408 GYB655405:GYB655408 HHX655405:HHX655408 HRT655405:HRT655408 IBP655405:IBP655408 ILL655405:ILL655408 IVH655405:IVH655408 JFD655405:JFD655408 JOZ655405:JOZ655408 JYV655405:JYV655408 KIR655405:KIR655408 KSN655405:KSN655408 LCJ655405:LCJ655408 LMF655405:LMF655408 LWB655405:LWB655408 MFX655405:MFX655408 MPT655405:MPT655408 MZP655405:MZP655408 NJL655405:NJL655408 NTH655405:NTH655408 ODD655405:ODD655408 OMZ655405:OMZ655408 OWV655405:OWV655408 PGR655405:PGR655408 PQN655405:PQN655408 QAJ655405:QAJ655408 QKF655405:QKF655408 QUB655405:QUB655408 RDX655405:RDX655408 RNT655405:RNT655408 RXP655405:RXP655408 SHL655405:SHL655408 SRH655405:SRH655408 TBD655405:TBD655408 TKZ655405:TKZ655408 TUV655405:TUV655408 UER655405:UER655408 UON655405:UON655408 UYJ655405:UYJ655408 VIF655405:VIF655408 VSB655405:VSB655408 WBX655405:WBX655408 WLT655405:WLT655408 WVP655405:WVP655408 H720938:H720941 JD720941:JD720944 SZ720941:SZ720944 ACV720941:ACV720944 AMR720941:AMR720944 AWN720941:AWN720944 BGJ720941:BGJ720944 BQF720941:BQF720944 CAB720941:CAB720944 CJX720941:CJX720944 CTT720941:CTT720944 DDP720941:DDP720944 DNL720941:DNL720944 DXH720941:DXH720944 EHD720941:EHD720944 EQZ720941:EQZ720944 FAV720941:FAV720944 FKR720941:FKR720944 FUN720941:FUN720944 GEJ720941:GEJ720944 GOF720941:GOF720944 GYB720941:GYB720944 HHX720941:HHX720944 HRT720941:HRT720944 IBP720941:IBP720944 ILL720941:ILL720944 IVH720941:IVH720944 JFD720941:JFD720944 JOZ720941:JOZ720944 JYV720941:JYV720944 KIR720941:KIR720944 KSN720941:KSN720944 LCJ720941:LCJ720944 LMF720941:LMF720944 LWB720941:LWB720944 MFX720941:MFX720944 MPT720941:MPT720944 MZP720941:MZP720944 NJL720941:NJL720944 NTH720941:NTH720944 ODD720941:ODD720944 OMZ720941:OMZ720944 OWV720941:OWV720944 PGR720941:PGR720944 PQN720941:PQN720944 QAJ720941:QAJ720944 QKF720941:QKF720944 QUB720941:QUB720944 RDX720941:RDX720944 RNT720941:RNT720944 RXP720941:RXP720944 SHL720941:SHL720944 SRH720941:SRH720944 TBD720941:TBD720944 TKZ720941:TKZ720944 TUV720941:TUV720944 UER720941:UER720944 UON720941:UON720944 UYJ720941:UYJ720944 VIF720941:VIF720944 VSB720941:VSB720944 WBX720941:WBX720944 WLT720941:WLT720944 WVP720941:WVP720944 H786474:H786477 JD786477:JD786480 SZ786477:SZ786480 ACV786477:ACV786480 AMR786477:AMR786480 AWN786477:AWN786480 BGJ786477:BGJ786480 BQF786477:BQF786480 CAB786477:CAB786480 CJX786477:CJX786480 CTT786477:CTT786480 DDP786477:DDP786480 DNL786477:DNL786480 DXH786477:DXH786480 EHD786477:EHD786480 EQZ786477:EQZ786480 FAV786477:FAV786480 FKR786477:FKR786480 FUN786477:FUN786480 GEJ786477:GEJ786480 GOF786477:GOF786480 GYB786477:GYB786480 HHX786477:HHX786480 HRT786477:HRT786480 IBP786477:IBP786480 ILL786477:ILL786480 IVH786477:IVH786480 JFD786477:JFD786480 JOZ786477:JOZ786480 JYV786477:JYV786480 KIR786477:KIR786480 KSN786477:KSN786480 LCJ786477:LCJ786480 LMF786477:LMF786480 LWB786477:LWB786480 MFX786477:MFX786480 MPT786477:MPT786480 MZP786477:MZP786480 NJL786477:NJL786480 NTH786477:NTH786480 ODD786477:ODD786480 OMZ786477:OMZ786480 OWV786477:OWV786480 PGR786477:PGR786480 PQN786477:PQN786480 QAJ786477:QAJ786480 QKF786477:QKF786480 QUB786477:QUB786480 RDX786477:RDX786480 RNT786477:RNT786480 RXP786477:RXP786480 SHL786477:SHL786480 SRH786477:SRH786480 TBD786477:TBD786480 TKZ786477:TKZ786480 TUV786477:TUV786480 UER786477:UER786480 UON786477:UON786480 UYJ786477:UYJ786480 VIF786477:VIF786480 VSB786477:VSB786480 WBX786477:WBX786480 WLT786477:WLT786480 WVP786477:WVP786480 H852010:H852013 JD852013:JD852016 SZ852013:SZ852016 ACV852013:ACV852016 AMR852013:AMR852016 AWN852013:AWN852016 BGJ852013:BGJ852016 BQF852013:BQF852016 CAB852013:CAB852016 CJX852013:CJX852016 CTT852013:CTT852016 DDP852013:DDP852016 DNL852013:DNL852016 DXH852013:DXH852016 EHD852013:EHD852016 EQZ852013:EQZ852016 FAV852013:FAV852016 FKR852013:FKR852016 FUN852013:FUN852016 GEJ852013:GEJ852016 GOF852013:GOF852016 GYB852013:GYB852016 HHX852013:HHX852016 HRT852013:HRT852016 IBP852013:IBP852016 ILL852013:ILL852016 IVH852013:IVH852016 JFD852013:JFD852016 JOZ852013:JOZ852016 JYV852013:JYV852016 KIR852013:KIR852016 KSN852013:KSN852016 LCJ852013:LCJ852016 LMF852013:LMF852016 LWB852013:LWB852016 MFX852013:MFX852016 MPT852013:MPT852016 MZP852013:MZP852016 NJL852013:NJL852016 NTH852013:NTH852016 ODD852013:ODD852016 OMZ852013:OMZ852016 OWV852013:OWV852016 PGR852013:PGR852016 PQN852013:PQN852016 QAJ852013:QAJ852016 QKF852013:QKF852016 QUB852013:QUB852016 RDX852013:RDX852016 RNT852013:RNT852016 RXP852013:RXP852016 SHL852013:SHL852016 SRH852013:SRH852016 TBD852013:TBD852016 TKZ852013:TKZ852016 TUV852013:TUV852016 UER852013:UER852016 UON852013:UON852016 UYJ852013:UYJ852016 VIF852013:VIF852016 VSB852013:VSB852016 WBX852013:WBX852016 WLT852013:WLT852016 WVP852013:WVP852016 H917546:H917549 JD917549:JD917552 SZ917549:SZ917552 ACV917549:ACV917552 AMR917549:AMR917552 AWN917549:AWN917552 BGJ917549:BGJ917552 BQF917549:BQF917552 CAB917549:CAB917552 CJX917549:CJX917552 CTT917549:CTT917552 DDP917549:DDP917552 DNL917549:DNL917552 DXH917549:DXH917552 EHD917549:EHD917552 EQZ917549:EQZ917552 FAV917549:FAV917552 FKR917549:FKR917552 FUN917549:FUN917552 GEJ917549:GEJ917552 GOF917549:GOF917552 GYB917549:GYB917552 HHX917549:HHX917552 HRT917549:HRT917552 IBP917549:IBP917552 ILL917549:ILL917552 IVH917549:IVH917552 JFD917549:JFD917552 JOZ917549:JOZ917552 JYV917549:JYV917552 KIR917549:KIR917552 KSN917549:KSN917552 LCJ917549:LCJ917552 LMF917549:LMF917552 LWB917549:LWB917552 MFX917549:MFX917552 MPT917549:MPT917552 MZP917549:MZP917552 NJL917549:NJL917552 NTH917549:NTH917552 ODD917549:ODD917552 OMZ917549:OMZ917552 OWV917549:OWV917552 PGR917549:PGR917552 PQN917549:PQN917552 QAJ917549:QAJ917552 QKF917549:QKF917552 QUB917549:QUB917552 RDX917549:RDX917552 RNT917549:RNT917552 RXP917549:RXP917552 SHL917549:SHL917552 SRH917549:SRH917552 TBD917549:TBD917552 TKZ917549:TKZ917552 TUV917549:TUV917552 UER917549:UER917552 UON917549:UON917552 UYJ917549:UYJ917552 VIF917549:VIF917552 VSB917549:VSB917552 WBX917549:WBX917552 WLT917549:WLT917552 WVP917549:WVP917552 H983082:H983085 JD983085:JD983088 SZ983085:SZ983088 ACV983085:ACV983088 AMR983085:AMR983088 AWN983085:AWN983088 BGJ983085:BGJ983088 BQF983085:BQF983088 CAB983085:CAB983088 CJX983085:CJX983088 CTT983085:CTT983088 DDP983085:DDP983088 DNL983085:DNL983088 DXH983085:DXH983088 EHD983085:EHD983088 EQZ983085:EQZ983088 FAV983085:FAV983088 FKR983085:FKR983088 FUN983085:FUN983088 GEJ983085:GEJ983088 GOF983085:GOF983088 GYB983085:GYB983088 HHX983085:HHX983088 HRT983085:HRT983088 IBP983085:IBP983088 ILL983085:ILL983088 IVH983085:IVH983088 JFD983085:JFD983088 JOZ983085:JOZ983088 JYV983085:JYV983088 KIR983085:KIR983088 KSN983085:KSN983088 LCJ983085:LCJ983088 LMF983085:LMF983088 LWB983085:LWB983088 MFX983085:MFX983088 MPT983085:MPT983088 MZP983085:MZP983088 NJL983085:NJL983088 NTH983085:NTH983088 ODD983085:ODD983088 OMZ983085:OMZ983088 OWV983085:OWV983088 PGR983085:PGR983088 PQN983085:PQN983088 QAJ983085:QAJ983088 QKF983085:QKF983088 QUB983085:QUB983088 RDX983085:RDX983088 RNT983085:RNT983088 RXP983085:RXP983088 SHL983085:SHL983088 SRH983085:SRH983088 TBD983085:TBD983088 TKZ983085:TKZ983088 TUV983085:TUV983088 UER983085:UER983088 UON983085:UON983088 UYJ983085:UYJ983088 VIF983085:VIF983088 VSB983085:VSB983088 WBX983085:WBX983088 WLT983085:WLT983088 WVP983085:WVP983088">
      <formula1>$H$65:$H$156</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F43:F45 JB46:JB48 SX46:SX48 ACT46:ACT48 AMP46:AMP48 AWL46:AWL48 BGH46:BGH48 BQD46:BQD48 BZZ46:BZZ48 CJV46:CJV48 CTR46:CTR48 DDN46:DDN48 DNJ46:DNJ48 DXF46:DXF48 EHB46:EHB48 EQX46:EQX48 FAT46:FAT48 FKP46:FKP48 FUL46:FUL48 GEH46:GEH48 GOD46:GOD48 GXZ46:GXZ48 HHV46:HHV48 HRR46:HRR48 IBN46:IBN48 ILJ46:ILJ48 IVF46:IVF48 JFB46:JFB48 JOX46:JOX48 JYT46:JYT48 KIP46:KIP48 KSL46:KSL48 LCH46:LCH48 LMD46:LMD48 LVZ46:LVZ48 MFV46:MFV48 MPR46:MPR48 MZN46:MZN48 NJJ46:NJJ48 NTF46:NTF48 ODB46:ODB48 OMX46:OMX48 OWT46:OWT48 PGP46:PGP48 PQL46:PQL48 QAH46:QAH48 QKD46:QKD48 QTZ46:QTZ48 RDV46:RDV48 RNR46:RNR48 RXN46:RXN48 SHJ46:SHJ48 SRF46:SRF48 TBB46:TBB48 TKX46:TKX48 TUT46:TUT48 UEP46:UEP48 UOL46:UOL48 UYH46:UYH48 VID46:VID48 VRZ46:VRZ48 WBV46:WBV48 WLR46:WLR48 WVN46:WVN48 F65579:F65581 JB65582:JB65584 SX65582:SX65584 ACT65582:ACT65584 AMP65582:AMP65584 AWL65582:AWL65584 BGH65582:BGH65584 BQD65582:BQD65584 BZZ65582:BZZ65584 CJV65582:CJV65584 CTR65582:CTR65584 DDN65582:DDN65584 DNJ65582:DNJ65584 DXF65582:DXF65584 EHB65582:EHB65584 EQX65582:EQX65584 FAT65582:FAT65584 FKP65582:FKP65584 FUL65582:FUL65584 GEH65582:GEH65584 GOD65582:GOD65584 GXZ65582:GXZ65584 HHV65582:HHV65584 HRR65582:HRR65584 IBN65582:IBN65584 ILJ65582:ILJ65584 IVF65582:IVF65584 JFB65582:JFB65584 JOX65582:JOX65584 JYT65582:JYT65584 KIP65582:KIP65584 KSL65582:KSL65584 LCH65582:LCH65584 LMD65582:LMD65584 LVZ65582:LVZ65584 MFV65582:MFV65584 MPR65582:MPR65584 MZN65582:MZN65584 NJJ65582:NJJ65584 NTF65582:NTF65584 ODB65582:ODB65584 OMX65582:OMX65584 OWT65582:OWT65584 PGP65582:PGP65584 PQL65582:PQL65584 QAH65582:QAH65584 QKD65582:QKD65584 QTZ65582:QTZ65584 RDV65582:RDV65584 RNR65582:RNR65584 RXN65582:RXN65584 SHJ65582:SHJ65584 SRF65582:SRF65584 TBB65582:TBB65584 TKX65582:TKX65584 TUT65582:TUT65584 UEP65582:UEP65584 UOL65582:UOL65584 UYH65582:UYH65584 VID65582:VID65584 VRZ65582:VRZ65584 WBV65582:WBV65584 WLR65582:WLR65584 WVN65582:WVN65584 F131115:F131117 JB131118:JB131120 SX131118:SX131120 ACT131118:ACT131120 AMP131118:AMP131120 AWL131118:AWL131120 BGH131118:BGH131120 BQD131118:BQD131120 BZZ131118:BZZ131120 CJV131118:CJV131120 CTR131118:CTR131120 DDN131118:DDN131120 DNJ131118:DNJ131120 DXF131118:DXF131120 EHB131118:EHB131120 EQX131118:EQX131120 FAT131118:FAT131120 FKP131118:FKP131120 FUL131118:FUL131120 GEH131118:GEH131120 GOD131118:GOD131120 GXZ131118:GXZ131120 HHV131118:HHV131120 HRR131118:HRR131120 IBN131118:IBN131120 ILJ131118:ILJ131120 IVF131118:IVF131120 JFB131118:JFB131120 JOX131118:JOX131120 JYT131118:JYT131120 KIP131118:KIP131120 KSL131118:KSL131120 LCH131118:LCH131120 LMD131118:LMD131120 LVZ131118:LVZ131120 MFV131118:MFV131120 MPR131118:MPR131120 MZN131118:MZN131120 NJJ131118:NJJ131120 NTF131118:NTF131120 ODB131118:ODB131120 OMX131118:OMX131120 OWT131118:OWT131120 PGP131118:PGP131120 PQL131118:PQL131120 QAH131118:QAH131120 QKD131118:QKD131120 QTZ131118:QTZ131120 RDV131118:RDV131120 RNR131118:RNR131120 RXN131118:RXN131120 SHJ131118:SHJ131120 SRF131118:SRF131120 TBB131118:TBB131120 TKX131118:TKX131120 TUT131118:TUT131120 UEP131118:UEP131120 UOL131118:UOL131120 UYH131118:UYH131120 VID131118:VID131120 VRZ131118:VRZ131120 WBV131118:WBV131120 WLR131118:WLR131120 WVN131118:WVN131120 F196651:F196653 JB196654:JB196656 SX196654:SX196656 ACT196654:ACT196656 AMP196654:AMP196656 AWL196654:AWL196656 BGH196654:BGH196656 BQD196654:BQD196656 BZZ196654:BZZ196656 CJV196654:CJV196656 CTR196654:CTR196656 DDN196654:DDN196656 DNJ196654:DNJ196656 DXF196654:DXF196656 EHB196654:EHB196656 EQX196654:EQX196656 FAT196654:FAT196656 FKP196654:FKP196656 FUL196654:FUL196656 GEH196654:GEH196656 GOD196654:GOD196656 GXZ196654:GXZ196656 HHV196654:HHV196656 HRR196654:HRR196656 IBN196654:IBN196656 ILJ196654:ILJ196656 IVF196654:IVF196656 JFB196654:JFB196656 JOX196654:JOX196656 JYT196654:JYT196656 KIP196654:KIP196656 KSL196654:KSL196656 LCH196654:LCH196656 LMD196654:LMD196656 LVZ196654:LVZ196656 MFV196654:MFV196656 MPR196654:MPR196656 MZN196654:MZN196656 NJJ196654:NJJ196656 NTF196654:NTF196656 ODB196654:ODB196656 OMX196654:OMX196656 OWT196654:OWT196656 PGP196654:PGP196656 PQL196654:PQL196656 QAH196654:QAH196656 QKD196654:QKD196656 QTZ196654:QTZ196656 RDV196654:RDV196656 RNR196654:RNR196656 RXN196654:RXN196656 SHJ196654:SHJ196656 SRF196654:SRF196656 TBB196654:TBB196656 TKX196654:TKX196656 TUT196654:TUT196656 UEP196654:UEP196656 UOL196654:UOL196656 UYH196654:UYH196656 VID196654:VID196656 VRZ196654:VRZ196656 WBV196654:WBV196656 WLR196654:WLR196656 WVN196654:WVN196656 F262187:F262189 JB262190:JB262192 SX262190:SX262192 ACT262190:ACT262192 AMP262190:AMP262192 AWL262190:AWL262192 BGH262190:BGH262192 BQD262190:BQD262192 BZZ262190:BZZ262192 CJV262190:CJV262192 CTR262190:CTR262192 DDN262190:DDN262192 DNJ262190:DNJ262192 DXF262190:DXF262192 EHB262190:EHB262192 EQX262190:EQX262192 FAT262190:FAT262192 FKP262190:FKP262192 FUL262190:FUL262192 GEH262190:GEH262192 GOD262190:GOD262192 GXZ262190:GXZ262192 HHV262190:HHV262192 HRR262190:HRR262192 IBN262190:IBN262192 ILJ262190:ILJ262192 IVF262190:IVF262192 JFB262190:JFB262192 JOX262190:JOX262192 JYT262190:JYT262192 KIP262190:KIP262192 KSL262190:KSL262192 LCH262190:LCH262192 LMD262190:LMD262192 LVZ262190:LVZ262192 MFV262190:MFV262192 MPR262190:MPR262192 MZN262190:MZN262192 NJJ262190:NJJ262192 NTF262190:NTF262192 ODB262190:ODB262192 OMX262190:OMX262192 OWT262190:OWT262192 PGP262190:PGP262192 PQL262190:PQL262192 QAH262190:QAH262192 QKD262190:QKD262192 QTZ262190:QTZ262192 RDV262190:RDV262192 RNR262190:RNR262192 RXN262190:RXN262192 SHJ262190:SHJ262192 SRF262190:SRF262192 TBB262190:TBB262192 TKX262190:TKX262192 TUT262190:TUT262192 UEP262190:UEP262192 UOL262190:UOL262192 UYH262190:UYH262192 VID262190:VID262192 VRZ262190:VRZ262192 WBV262190:WBV262192 WLR262190:WLR262192 WVN262190:WVN262192 F327723:F327725 JB327726:JB327728 SX327726:SX327728 ACT327726:ACT327728 AMP327726:AMP327728 AWL327726:AWL327728 BGH327726:BGH327728 BQD327726:BQD327728 BZZ327726:BZZ327728 CJV327726:CJV327728 CTR327726:CTR327728 DDN327726:DDN327728 DNJ327726:DNJ327728 DXF327726:DXF327728 EHB327726:EHB327728 EQX327726:EQX327728 FAT327726:FAT327728 FKP327726:FKP327728 FUL327726:FUL327728 GEH327726:GEH327728 GOD327726:GOD327728 GXZ327726:GXZ327728 HHV327726:HHV327728 HRR327726:HRR327728 IBN327726:IBN327728 ILJ327726:ILJ327728 IVF327726:IVF327728 JFB327726:JFB327728 JOX327726:JOX327728 JYT327726:JYT327728 KIP327726:KIP327728 KSL327726:KSL327728 LCH327726:LCH327728 LMD327726:LMD327728 LVZ327726:LVZ327728 MFV327726:MFV327728 MPR327726:MPR327728 MZN327726:MZN327728 NJJ327726:NJJ327728 NTF327726:NTF327728 ODB327726:ODB327728 OMX327726:OMX327728 OWT327726:OWT327728 PGP327726:PGP327728 PQL327726:PQL327728 QAH327726:QAH327728 QKD327726:QKD327728 QTZ327726:QTZ327728 RDV327726:RDV327728 RNR327726:RNR327728 RXN327726:RXN327728 SHJ327726:SHJ327728 SRF327726:SRF327728 TBB327726:TBB327728 TKX327726:TKX327728 TUT327726:TUT327728 UEP327726:UEP327728 UOL327726:UOL327728 UYH327726:UYH327728 VID327726:VID327728 VRZ327726:VRZ327728 WBV327726:WBV327728 WLR327726:WLR327728 WVN327726:WVN327728 F393259:F393261 JB393262:JB393264 SX393262:SX393264 ACT393262:ACT393264 AMP393262:AMP393264 AWL393262:AWL393264 BGH393262:BGH393264 BQD393262:BQD393264 BZZ393262:BZZ393264 CJV393262:CJV393264 CTR393262:CTR393264 DDN393262:DDN393264 DNJ393262:DNJ393264 DXF393262:DXF393264 EHB393262:EHB393264 EQX393262:EQX393264 FAT393262:FAT393264 FKP393262:FKP393264 FUL393262:FUL393264 GEH393262:GEH393264 GOD393262:GOD393264 GXZ393262:GXZ393264 HHV393262:HHV393264 HRR393262:HRR393264 IBN393262:IBN393264 ILJ393262:ILJ393264 IVF393262:IVF393264 JFB393262:JFB393264 JOX393262:JOX393264 JYT393262:JYT393264 KIP393262:KIP393264 KSL393262:KSL393264 LCH393262:LCH393264 LMD393262:LMD393264 LVZ393262:LVZ393264 MFV393262:MFV393264 MPR393262:MPR393264 MZN393262:MZN393264 NJJ393262:NJJ393264 NTF393262:NTF393264 ODB393262:ODB393264 OMX393262:OMX393264 OWT393262:OWT393264 PGP393262:PGP393264 PQL393262:PQL393264 QAH393262:QAH393264 QKD393262:QKD393264 QTZ393262:QTZ393264 RDV393262:RDV393264 RNR393262:RNR393264 RXN393262:RXN393264 SHJ393262:SHJ393264 SRF393262:SRF393264 TBB393262:TBB393264 TKX393262:TKX393264 TUT393262:TUT393264 UEP393262:UEP393264 UOL393262:UOL393264 UYH393262:UYH393264 VID393262:VID393264 VRZ393262:VRZ393264 WBV393262:WBV393264 WLR393262:WLR393264 WVN393262:WVN393264 F458795:F458797 JB458798:JB458800 SX458798:SX458800 ACT458798:ACT458800 AMP458798:AMP458800 AWL458798:AWL458800 BGH458798:BGH458800 BQD458798:BQD458800 BZZ458798:BZZ458800 CJV458798:CJV458800 CTR458798:CTR458800 DDN458798:DDN458800 DNJ458798:DNJ458800 DXF458798:DXF458800 EHB458798:EHB458800 EQX458798:EQX458800 FAT458798:FAT458800 FKP458798:FKP458800 FUL458798:FUL458800 GEH458798:GEH458800 GOD458798:GOD458800 GXZ458798:GXZ458800 HHV458798:HHV458800 HRR458798:HRR458800 IBN458798:IBN458800 ILJ458798:ILJ458800 IVF458798:IVF458800 JFB458798:JFB458800 JOX458798:JOX458800 JYT458798:JYT458800 KIP458798:KIP458800 KSL458798:KSL458800 LCH458798:LCH458800 LMD458798:LMD458800 LVZ458798:LVZ458800 MFV458798:MFV458800 MPR458798:MPR458800 MZN458798:MZN458800 NJJ458798:NJJ458800 NTF458798:NTF458800 ODB458798:ODB458800 OMX458798:OMX458800 OWT458798:OWT458800 PGP458798:PGP458800 PQL458798:PQL458800 QAH458798:QAH458800 QKD458798:QKD458800 QTZ458798:QTZ458800 RDV458798:RDV458800 RNR458798:RNR458800 RXN458798:RXN458800 SHJ458798:SHJ458800 SRF458798:SRF458800 TBB458798:TBB458800 TKX458798:TKX458800 TUT458798:TUT458800 UEP458798:UEP458800 UOL458798:UOL458800 UYH458798:UYH458800 VID458798:VID458800 VRZ458798:VRZ458800 WBV458798:WBV458800 WLR458798:WLR458800 WVN458798:WVN458800 F524331:F524333 JB524334:JB524336 SX524334:SX524336 ACT524334:ACT524336 AMP524334:AMP524336 AWL524334:AWL524336 BGH524334:BGH524336 BQD524334:BQD524336 BZZ524334:BZZ524336 CJV524334:CJV524336 CTR524334:CTR524336 DDN524334:DDN524336 DNJ524334:DNJ524336 DXF524334:DXF524336 EHB524334:EHB524336 EQX524334:EQX524336 FAT524334:FAT524336 FKP524334:FKP524336 FUL524334:FUL524336 GEH524334:GEH524336 GOD524334:GOD524336 GXZ524334:GXZ524336 HHV524334:HHV524336 HRR524334:HRR524336 IBN524334:IBN524336 ILJ524334:ILJ524336 IVF524334:IVF524336 JFB524334:JFB524336 JOX524334:JOX524336 JYT524334:JYT524336 KIP524334:KIP524336 KSL524334:KSL524336 LCH524334:LCH524336 LMD524334:LMD524336 LVZ524334:LVZ524336 MFV524334:MFV524336 MPR524334:MPR524336 MZN524334:MZN524336 NJJ524334:NJJ524336 NTF524334:NTF524336 ODB524334:ODB524336 OMX524334:OMX524336 OWT524334:OWT524336 PGP524334:PGP524336 PQL524334:PQL524336 QAH524334:QAH524336 QKD524334:QKD524336 QTZ524334:QTZ524336 RDV524334:RDV524336 RNR524334:RNR524336 RXN524334:RXN524336 SHJ524334:SHJ524336 SRF524334:SRF524336 TBB524334:TBB524336 TKX524334:TKX524336 TUT524334:TUT524336 UEP524334:UEP524336 UOL524334:UOL524336 UYH524334:UYH524336 VID524334:VID524336 VRZ524334:VRZ524336 WBV524334:WBV524336 WLR524334:WLR524336 WVN524334:WVN524336 F589867:F589869 JB589870:JB589872 SX589870:SX589872 ACT589870:ACT589872 AMP589870:AMP589872 AWL589870:AWL589872 BGH589870:BGH589872 BQD589870:BQD589872 BZZ589870:BZZ589872 CJV589870:CJV589872 CTR589870:CTR589872 DDN589870:DDN589872 DNJ589870:DNJ589872 DXF589870:DXF589872 EHB589870:EHB589872 EQX589870:EQX589872 FAT589870:FAT589872 FKP589870:FKP589872 FUL589870:FUL589872 GEH589870:GEH589872 GOD589870:GOD589872 GXZ589870:GXZ589872 HHV589870:HHV589872 HRR589870:HRR589872 IBN589870:IBN589872 ILJ589870:ILJ589872 IVF589870:IVF589872 JFB589870:JFB589872 JOX589870:JOX589872 JYT589870:JYT589872 KIP589870:KIP589872 KSL589870:KSL589872 LCH589870:LCH589872 LMD589870:LMD589872 LVZ589870:LVZ589872 MFV589870:MFV589872 MPR589870:MPR589872 MZN589870:MZN589872 NJJ589870:NJJ589872 NTF589870:NTF589872 ODB589870:ODB589872 OMX589870:OMX589872 OWT589870:OWT589872 PGP589870:PGP589872 PQL589870:PQL589872 QAH589870:QAH589872 QKD589870:QKD589872 QTZ589870:QTZ589872 RDV589870:RDV589872 RNR589870:RNR589872 RXN589870:RXN589872 SHJ589870:SHJ589872 SRF589870:SRF589872 TBB589870:TBB589872 TKX589870:TKX589872 TUT589870:TUT589872 UEP589870:UEP589872 UOL589870:UOL589872 UYH589870:UYH589872 VID589870:VID589872 VRZ589870:VRZ589872 WBV589870:WBV589872 WLR589870:WLR589872 WVN589870:WVN589872 F655403:F655405 JB655406:JB655408 SX655406:SX655408 ACT655406:ACT655408 AMP655406:AMP655408 AWL655406:AWL655408 BGH655406:BGH655408 BQD655406:BQD655408 BZZ655406:BZZ655408 CJV655406:CJV655408 CTR655406:CTR655408 DDN655406:DDN655408 DNJ655406:DNJ655408 DXF655406:DXF655408 EHB655406:EHB655408 EQX655406:EQX655408 FAT655406:FAT655408 FKP655406:FKP655408 FUL655406:FUL655408 GEH655406:GEH655408 GOD655406:GOD655408 GXZ655406:GXZ655408 HHV655406:HHV655408 HRR655406:HRR655408 IBN655406:IBN655408 ILJ655406:ILJ655408 IVF655406:IVF655408 JFB655406:JFB655408 JOX655406:JOX655408 JYT655406:JYT655408 KIP655406:KIP655408 KSL655406:KSL655408 LCH655406:LCH655408 LMD655406:LMD655408 LVZ655406:LVZ655408 MFV655406:MFV655408 MPR655406:MPR655408 MZN655406:MZN655408 NJJ655406:NJJ655408 NTF655406:NTF655408 ODB655406:ODB655408 OMX655406:OMX655408 OWT655406:OWT655408 PGP655406:PGP655408 PQL655406:PQL655408 QAH655406:QAH655408 QKD655406:QKD655408 QTZ655406:QTZ655408 RDV655406:RDV655408 RNR655406:RNR655408 RXN655406:RXN655408 SHJ655406:SHJ655408 SRF655406:SRF655408 TBB655406:TBB655408 TKX655406:TKX655408 TUT655406:TUT655408 UEP655406:UEP655408 UOL655406:UOL655408 UYH655406:UYH655408 VID655406:VID655408 VRZ655406:VRZ655408 WBV655406:WBV655408 WLR655406:WLR655408 WVN655406:WVN655408 F720939:F720941 JB720942:JB720944 SX720942:SX720944 ACT720942:ACT720944 AMP720942:AMP720944 AWL720942:AWL720944 BGH720942:BGH720944 BQD720942:BQD720944 BZZ720942:BZZ720944 CJV720942:CJV720944 CTR720942:CTR720944 DDN720942:DDN720944 DNJ720942:DNJ720944 DXF720942:DXF720944 EHB720942:EHB720944 EQX720942:EQX720944 FAT720942:FAT720944 FKP720942:FKP720944 FUL720942:FUL720944 GEH720942:GEH720944 GOD720942:GOD720944 GXZ720942:GXZ720944 HHV720942:HHV720944 HRR720942:HRR720944 IBN720942:IBN720944 ILJ720942:ILJ720944 IVF720942:IVF720944 JFB720942:JFB720944 JOX720942:JOX720944 JYT720942:JYT720944 KIP720942:KIP720944 KSL720942:KSL720944 LCH720942:LCH720944 LMD720942:LMD720944 LVZ720942:LVZ720944 MFV720942:MFV720944 MPR720942:MPR720944 MZN720942:MZN720944 NJJ720942:NJJ720944 NTF720942:NTF720944 ODB720942:ODB720944 OMX720942:OMX720944 OWT720942:OWT720944 PGP720942:PGP720944 PQL720942:PQL720944 QAH720942:QAH720944 QKD720942:QKD720944 QTZ720942:QTZ720944 RDV720942:RDV720944 RNR720942:RNR720944 RXN720942:RXN720944 SHJ720942:SHJ720944 SRF720942:SRF720944 TBB720942:TBB720944 TKX720942:TKX720944 TUT720942:TUT720944 UEP720942:UEP720944 UOL720942:UOL720944 UYH720942:UYH720944 VID720942:VID720944 VRZ720942:VRZ720944 WBV720942:WBV720944 WLR720942:WLR720944 WVN720942:WVN720944 F786475:F786477 JB786478:JB786480 SX786478:SX786480 ACT786478:ACT786480 AMP786478:AMP786480 AWL786478:AWL786480 BGH786478:BGH786480 BQD786478:BQD786480 BZZ786478:BZZ786480 CJV786478:CJV786480 CTR786478:CTR786480 DDN786478:DDN786480 DNJ786478:DNJ786480 DXF786478:DXF786480 EHB786478:EHB786480 EQX786478:EQX786480 FAT786478:FAT786480 FKP786478:FKP786480 FUL786478:FUL786480 GEH786478:GEH786480 GOD786478:GOD786480 GXZ786478:GXZ786480 HHV786478:HHV786480 HRR786478:HRR786480 IBN786478:IBN786480 ILJ786478:ILJ786480 IVF786478:IVF786480 JFB786478:JFB786480 JOX786478:JOX786480 JYT786478:JYT786480 KIP786478:KIP786480 KSL786478:KSL786480 LCH786478:LCH786480 LMD786478:LMD786480 LVZ786478:LVZ786480 MFV786478:MFV786480 MPR786478:MPR786480 MZN786478:MZN786480 NJJ786478:NJJ786480 NTF786478:NTF786480 ODB786478:ODB786480 OMX786478:OMX786480 OWT786478:OWT786480 PGP786478:PGP786480 PQL786478:PQL786480 QAH786478:QAH786480 QKD786478:QKD786480 QTZ786478:QTZ786480 RDV786478:RDV786480 RNR786478:RNR786480 RXN786478:RXN786480 SHJ786478:SHJ786480 SRF786478:SRF786480 TBB786478:TBB786480 TKX786478:TKX786480 TUT786478:TUT786480 UEP786478:UEP786480 UOL786478:UOL786480 UYH786478:UYH786480 VID786478:VID786480 VRZ786478:VRZ786480 WBV786478:WBV786480 WLR786478:WLR786480 WVN786478:WVN786480 F852011:F852013 JB852014:JB852016 SX852014:SX852016 ACT852014:ACT852016 AMP852014:AMP852016 AWL852014:AWL852016 BGH852014:BGH852016 BQD852014:BQD852016 BZZ852014:BZZ852016 CJV852014:CJV852016 CTR852014:CTR852016 DDN852014:DDN852016 DNJ852014:DNJ852016 DXF852014:DXF852016 EHB852014:EHB852016 EQX852014:EQX852016 FAT852014:FAT852016 FKP852014:FKP852016 FUL852014:FUL852016 GEH852014:GEH852016 GOD852014:GOD852016 GXZ852014:GXZ852016 HHV852014:HHV852016 HRR852014:HRR852016 IBN852014:IBN852016 ILJ852014:ILJ852016 IVF852014:IVF852016 JFB852014:JFB852016 JOX852014:JOX852016 JYT852014:JYT852016 KIP852014:KIP852016 KSL852014:KSL852016 LCH852014:LCH852016 LMD852014:LMD852016 LVZ852014:LVZ852016 MFV852014:MFV852016 MPR852014:MPR852016 MZN852014:MZN852016 NJJ852014:NJJ852016 NTF852014:NTF852016 ODB852014:ODB852016 OMX852014:OMX852016 OWT852014:OWT852016 PGP852014:PGP852016 PQL852014:PQL852016 QAH852014:QAH852016 QKD852014:QKD852016 QTZ852014:QTZ852016 RDV852014:RDV852016 RNR852014:RNR852016 RXN852014:RXN852016 SHJ852014:SHJ852016 SRF852014:SRF852016 TBB852014:TBB852016 TKX852014:TKX852016 TUT852014:TUT852016 UEP852014:UEP852016 UOL852014:UOL852016 UYH852014:UYH852016 VID852014:VID852016 VRZ852014:VRZ852016 WBV852014:WBV852016 WLR852014:WLR852016 WVN852014:WVN852016 F917547:F917549 JB917550:JB917552 SX917550:SX917552 ACT917550:ACT917552 AMP917550:AMP917552 AWL917550:AWL917552 BGH917550:BGH917552 BQD917550:BQD917552 BZZ917550:BZZ917552 CJV917550:CJV917552 CTR917550:CTR917552 DDN917550:DDN917552 DNJ917550:DNJ917552 DXF917550:DXF917552 EHB917550:EHB917552 EQX917550:EQX917552 FAT917550:FAT917552 FKP917550:FKP917552 FUL917550:FUL917552 GEH917550:GEH917552 GOD917550:GOD917552 GXZ917550:GXZ917552 HHV917550:HHV917552 HRR917550:HRR917552 IBN917550:IBN917552 ILJ917550:ILJ917552 IVF917550:IVF917552 JFB917550:JFB917552 JOX917550:JOX917552 JYT917550:JYT917552 KIP917550:KIP917552 KSL917550:KSL917552 LCH917550:LCH917552 LMD917550:LMD917552 LVZ917550:LVZ917552 MFV917550:MFV917552 MPR917550:MPR917552 MZN917550:MZN917552 NJJ917550:NJJ917552 NTF917550:NTF917552 ODB917550:ODB917552 OMX917550:OMX917552 OWT917550:OWT917552 PGP917550:PGP917552 PQL917550:PQL917552 QAH917550:QAH917552 QKD917550:QKD917552 QTZ917550:QTZ917552 RDV917550:RDV917552 RNR917550:RNR917552 RXN917550:RXN917552 SHJ917550:SHJ917552 SRF917550:SRF917552 TBB917550:TBB917552 TKX917550:TKX917552 TUT917550:TUT917552 UEP917550:UEP917552 UOL917550:UOL917552 UYH917550:UYH917552 VID917550:VID917552 VRZ917550:VRZ917552 WBV917550:WBV917552 WLR917550:WLR917552 WVN917550:WVN917552 F983083:F983085 JB983086:JB983088 SX983086:SX983088 ACT983086:ACT983088 AMP983086:AMP983088 AWL983086:AWL983088 BGH983086:BGH983088 BQD983086:BQD983088 BZZ983086:BZZ983088 CJV983086:CJV983088 CTR983086:CTR983088 DDN983086:DDN983088 DNJ983086:DNJ983088 DXF983086:DXF983088 EHB983086:EHB983088 EQX983086:EQX983088 FAT983086:FAT983088 FKP983086:FKP983088 FUL983086:FUL983088 GEH983086:GEH983088 GOD983086:GOD983088 GXZ983086:GXZ983088 HHV983086:HHV983088 HRR983086:HRR983088 IBN983086:IBN983088 ILJ983086:ILJ983088 IVF983086:IVF983088 JFB983086:JFB983088 JOX983086:JOX983088 JYT983086:JYT983088 KIP983086:KIP983088 KSL983086:KSL983088 LCH983086:LCH983088 LMD983086:LMD983088 LVZ983086:LVZ983088 MFV983086:MFV983088 MPR983086:MPR983088 MZN983086:MZN983088 NJJ983086:NJJ983088 NTF983086:NTF983088 ODB983086:ODB983088 OMX983086:OMX983088 OWT983086:OWT983088 PGP983086:PGP983088 PQL983086:PQL983088 QAH983086:QAH983088 QKD983086:QKD983088 QTZ983086:QTZ983088 RDV983086:RDV983088 RNR983086:RNR983088 RXN983086:RXN983088 SHJ983086:SHJ983088 SRF983086:SRF983088 TBB983086:TBB983088 TKX983086:TKX983088 TUT983086:TUT983088 UEP983086:UEP983088 UOL983086:UOL983088 UYH983086:UYH983088 VID983086:VID983088 VRZ983086:VRZ983088 WBV983086:WBV983088 WLR983086:WLR983088 WVN983086:WVN983088">
      <formula1>"1, 2, 3"</formula1>
    </dataValidation>
    <dataValidation type="list" errorStyle="warning" allowBlank="1" showInputMessage="1" showErrorMessage="1" errorTitle="FERC ACCOUNT" error="This FERC Account is not included in the drop-down list. Is this the account you want to use?" sqref="D42:E45 IZ45:JA48 SV45:SW48 ACR45:ACS48 AMN45:AMO48 AWJ45:AWK48 BGF45:BGG48 BQB45:BQC48 BZX45:BZY48 CJT45:CJU48 CTP45:CTQ48 DDL45:DDM48 DNH45:DNI48 DXD45:DXE48 EGZ45:EHA48 EQV45:EQW48 FAR45:FAS48 FKN45:FKO48 FUJ45:FUK48 GEF45:GEG48 GOB45:GOC48 GXX45:GXY48 HHT45:HHU48 HRP45:HRQ48 IBL45:IBM48 ILH45:ILI48 IVD45:IVE48 JEZ45:JFA48 JOV45:JOW48 JYR45:JYS48 KIN45:KIO48 KSJ45:KSK48 LCF45:LCG48 LMB45:LMC48 LVX45:LVY48 MFT45:MFU48 MPP45:MPQ48 MZL45:MZM48 NJH45:NJI48 NTD45:NTE48 OCZ45:ODA48 OMV45:OMW48 OWR45:OWS48 PGN45:PGO48 PQJ45:PQK48 QAF45:QAG48 QKB45:QKC48 QTX45:QTY48 RDT45:RDU48 RNP45:RNQ48 RXL45:RXM48 SHH45:SHI48 SRD45:SRE48 TAZ45:TBA48 TKV45:TKW48 TUR45:TUS48 UEN45:UEO48 UOJ45:UOK48 UYF45:UYG48 VIB45:VIC48 VRX45:VRY48 WBT45:WBU48 WLP45:WLQ48 WVL45:WVM48 D65578:E65581 IZ65581:JA65584 SV65581:SW65584 ACR65581:ACS65584 AMN65581:AMO65584 AWJ65581:AWK65584 BGF65581:BGG65584 BQB65581:BQC65584 BZX65581:BZY65584 CJT65581:CJU65584 CTP65581:CTQ65584 DDL65581:DDM65584 DNH65581:DNI65584 DXD65581:DXE65584 EGZ65581:EHA65584 EQV65581:EQW65584 FAR65581:FAS65584 FKN65581:FKO65584 FUJ65581:FUK65584 GEF65581:GEG65584 GOB65581:GOC65584 GXX65581:GXY65584 HHT65581:HHU65584 HRP65581:HRQ65584 IBL65581:IBM65584 ILH65581:ILI65584 IVD65581:IVE65584 JEZ65581:JFA65584 JOV65581:JOW65584 JYR65581:JYS65584 KIN65581:KIO65584 KSJ65581:KSK65584 LCF65581:LCG65584 LMB65581:LMC65584 LVX65581:LVY65584 MFT65581:MFU65584 MPP65581:MPQ65584 MZL65581:MZM65584 NJH65581:NJI65584 NTD65581:NTE65584 OCZ65581:ODA65584 OMV65581:OMW65584 OWR65581:OWS65584 PGN65581:PGO65584 PQJ65581:PQK65584 QAF65581:QAG65584 QKB65581:QKC65584 QTX65581:QTY65584 RDT65581:RDU65584 RNP65581:RNQ65584 RXL65581:RXM65584 SHH65581:SHI65584 SRD65581:SRE65584 TAZ65581:TBA65584 TKV65581:TKW65584 TUR65581:TUS65584 UEN65581:UEO65584 UOJ65581:UOK65584 UYF65581:UYG65584 VIB65581:VIC65584 VRX65581:VRY65584 WBT65581:WBU65584 WLP65581:WLQ65584 WVL65581:WVM65584 D131114:E131117 IZ131117:JA131120 SV131117:SW131120 ACR131117:ACS131120 AMN131117:AMO131120 AWJ131117:AWK131120 BGF131117:BGG131120 BQB131117:BQC131120 BZX131117:BZY131120 CJT131117:CJU131120 CTP131117:CTQ131120 DDL131117:DDM131120 DNH131117:DNI131120 DXD131117:DXE131120 EGZ131117:EHA131120 EQV131117:EQW131120 FAR131117:FAS131120 FKN131117:FKO131120 FUJ131117:FUK131120 GEF131117:GEG131120 GOB131117:GOC131120 GXX131117:GXY131120 HHT131117:HHU131120 HRP131117:HRQ131120 IBL131117:IBM131120 ILH131117:ILI131120 IVD131117:IVE131120 JEZ131117:JFA131120 JOV131117:JOW131120 JYR131117:JYS131120 KIN131117:KIO131120 KSJ131117:KSK131120 LCF131117:LCG131120 LMB131117:LMC131120 LVX131117:LVY131120 MFT131117:MFU131120 MPP131117:MPQ131120 MZL131117:MZM131120 NJH131117:NJI131120 NTD131117:NTE131120 OCZ131117:ODA131120 OMV131117:OMW131120 OWR131117:OWS131120 PGN131117:PGO131120 PQJ131117:PQK131120 QAF131117:QAG131120 QKB131117:QKC131120 QTX131117:QTY131120 RDT131117:RDU131120 RNP131117:RNQ131120 RXL131117:RXM131120 SHH131117:SHI131120 SRD131117:SRE131120 TAZ131117:TBA131120 TKV131117:TKW131120 TUR131117:TUS131120 UEN131117:UEO131120 UOJ131117:UOK131120 UYF131117:UYG131120 VIB131117:VIC131120 VRX131117:VRY131120 WBT131117:WBU131120 WLP131117:WLQ131120 WVL131117:WVM131120 D196650:E196653 IZ196653:JA196656 SV196653:SW196656 ACR196653:ACS196656 AMN196653:AMO196656 AWJ196653:AWK196656 BGF196653:BGG196656 BQB196653:BQC196656 BZX196653:BZY196656 CJT196653:CJU196656 CTP196653:CTQ196656 DDL196653:DDM196656 DNH196653:DNI196656 DXD196653:DXE196656 EGZ196653:EHA196656 EQV196653:EQW196656 FAR196653:FAS196656 FKN196653:FKO196656 FUJ196653:FUK196656 GEF196653:GEG196656 GOB196653:GOC196656 GXX196653:GXY196656 HHT196653:HHU196656 HRP196653:HRQ196656 IBL196653:IBM196656 ILH196653:ILI196656 IVD196653:IVE196656 JEZ196653:JFA196656 JOV196653:JOW196656 JYR196653:JYS196656 KIN196653:KIO196656 KSJ196653:KSK196656 LCF196653:LCG196656 LMB196653:LMC196656 LVX196653:LVY196656 MFT196653:MFU196656 MPP196653:MPQ196656 MZL196653:MZM196656 NJH196653:NJI196656 NTD196653:NTE196656 OCZ196653:ODA196656 OMV196653:OMW196656 OWR196653:OWS196656 PGN196653:PGO196656 PQJ196653:PQK196656 QAF196653:QAG196656 QKB196653:QKC196656 QTX196653:QTY196656 RDT196653:RDU196656 RNP196653:RNQ196656 RXL196653:RXM196656 SHH196653:SHI196656 SRD196653:SRE196656 TAZ196653:TBA196656 TKV196653:TKW196656 TUR196653:TUS196656 UEN196653:UEO196656 UOJ196653:UOK196656 UYF196653:UYG196656 VIB196653:VIC196656 VRX196653:VRY196656 WBT196653:WBU196656 WLP196653:WLQ196656 WVL196653:WVM196656 D262186:E262189 IZ262189:JA262192 SV262189:SW262192 ACR262189:ACS262192 AMN262189:AMO262192 AWJ262189:AWK262192 BGF262189:BGG262192 BQB262189:BQC262192 BZX262189:BZY262192 CJT262189:CJU262192 CTP262189:CTQ262192 DDL262189:DDM262192 DNH262189:DNI262192 DXD262189:DXE262192 EGZ262189:EHA262192 EQV262189:EQW262192 FAR262189:FAS262192 FKN262189:FKO262192 FUJ262189:FUK262192 GEF262189:GEG262192 GOB262189:GOC262192 GXX262189:GXY262192 HHT262189:HHU262192 HRP262189:HRQ262192 IBL262189:IBM262192 ILH262189:ILI262192 IVD262189:IVE262192 JEZ262189:JFA262192 JOV262189:JOW262192 JYR262189:JYS262192 KIN262189:KIO262192 KSJ262189:KSK262192 LCF262189:LCG262192 LMB262189:LMC262192 LVX262189:LVY262192 MFT262189:MFU262192 MPP262189:MPQ262192 MZL262189:MZM262192 NJH262189:NJI262192 NTD262189:NTE262192 OCZ262189:ODA262192 OMV262189:OMW262192 OWR262189:OWS262192 PGN262189:PGO262192 PQJ262189:PQK262192 QAF262189:QAG262192 QKB262189:QKC262192 QTX262189:QTY262192 RDT262189:RDU262192 RNP262189:RNQ262192 RXL262189:RXM262192 SHH262189:SHI262192 SRD262189:SRE262192 TAZ262189:TBA262192 TKV262189:TKW262192 TUR262189:TUS262192 UEN262189:UEO262192 UOJ262189:UOK262192 UYF262189:UYG262192 VIB262189:VIC262192 VRX262189:VRY262192 WBT262189:WBU262192 WLP262189:WLQ262192 WVL262189:WVM262192 D327722:E327725 IZ327725:JA327728 SV327725:SW327728 ACR327725:ACS327728 AMN327725:AMO327728 AWJ327725:AWK327728 BGF327725:BGG327728 BQB327725:BQC327728 BZX327725:BZY327728 CJT327725:CJU327728 CTP327725:CTQ327728 DDL327725:DDM327728 DNH327725:DNI327728 DXD327725:DXE327728 EGZ327725:EHA327728 EQV327725:EQW327728 FAR327725:FAS327728 FKN327725:FKO327728 FUJ327725:FUK327728 GEF327725:GEG327728 GOB327725:GOC327728 GXX327725:GXY327728 HHT327725:HHU327728 HRP327725:HRQ327728 IBL327725:IBM327728 ILH327725:ILI327728 IVD327725:IVE327728 JEZ327725:JFA327728 JOV327725:JOW327728 JYR327725:JYS327728 KIN327725:KIO327728 KSJ327725:KSK327728 LCF327725:LCG327728 LMB327725:LMC327728 LVX327725:LVY327728 MFT327725:MFU327728 MPP327725:MPQ327728 MZL327725:MZM327728 NJH327725:NJI327728 NTD327725:NTE327728 OCZ327725:ODA327728 OMV327725:OMW327728 OWR327725:OWS327728 PGN327725:PGO327728 PQJ327725:PQK327728 QAF327725:QAG327728 QKB327725:QKC327728 QTX327725:QTY327728 RDT327725:RDU327728 RNP327725:RNQ327728 RXL327725:RXM327728 SHH327725:SHI327728 SRD327725:SRE327728 TAZ327725:TBA327728 TKV327725:TKW327728 TUR327725:TUS327728 UEN327725:UEO327728 UOJ327725:UOK327728 UYF327725:UYG327728 VIB327725:VIC327728 VRX327725:VRY327728 WBT327725:WBU327728 WLP327725:WLQ327728 WVL327725:WVM327728 D393258:E393261 IZ393261:JA393264 SV393261:SW393264 ACR393261:ACS393264 AMN393261:AMO393264 AWJ393261:AWK393264 BGF393261:BGG393264 BQB393261:BQC393264 BZX393261:BZY393264 CJT393261:CJU393264 CTP393261:CTQ393264 DDL393261:DDM393264 DNH393261:DNI393264 DXD393261:DXE393264 EGZ393261:EHA393264 EQV393261:EQW393264 FAR393261:FAS393264 FKN393261:FKO393264 FUJ393261:FUK393264 GEF393261:GEG393264 GOB393261:GOC393264 GXX393261:GXY393264 HHT393261:HHU393264 HRP393261:HRQ393264 IBL393261:IBM393264 ILH393261:ILI393264 IVD393261:IVE393264 JEZ393261:JFA393264 JOV393261:JOW393264 JYR393261:JYS393264 KIN393261:KIO393264 KSJ393261:KSK393264 LCF393261:LCG393264 LMB393261:LMC393264 LVX393261:LVY393264 MFT393261:MFU393264 MPP393261:MPQ393264 MZL393261:MZM393264 NJH393261:NJI393264 NTD393261:NTE393264 OCZ393261:ODA393264 OMV393261:OMW393264 OWR393261:OWS393264 PGN393261:PGO393264 PQJ393261:PQK393264 QAF393261:QAG393264 QKB393261:QKC393264 QTX393261:QTY393264 RDT393261:RDU393264 RNP393261:RNQ393264 RXL393261:RXM393264 SHH393261:SHI393264 SRD393261:SRE393264 TAZ393261:TBA393264 TKV393261:TKW393264 TUR393261:TUS393264 UEN393261:UEO393264 UOJ393261:UOK393264 UYF393261:UYG393264 VIB393261:VIC393264 VRX393261:VRY393264 WBT393261:WBU393264 WLP393261:WLQ393264 WVL393261:WVM393264 D458794:E458797 IZ458797:JA458800 SV458797:SW458800 ACR458797:ACS458800 AMN458797:AMO458800 AWJ458797:AWK458800 BGF458797:BGG458800 BQB458797:BQC458800 BZX458797:BZY458800 CJT458797:CJU458800 CTP458797:CTQ458800 DDL458797:DDM458800 DNH458797:DNI458800 DXD458797:DXE458800 EGZ458797:EHA458800 EQV458797:EQW458800 FAR458797:FAS458800 FKN458797:FKO458800 FUJ458797:FUK458800 GEF458797:GEG458800 GOB458797:GOC458800 GXX458797:GXY458800 HHT458797:HHU458800 HRP458797:HRQ458800 IBL458797:IBM458800 ILH458797:ILI458800 IVD458797:IVE458800 JEZ458797:JFA458800 JOV458797:JOW458800 JYR458797:JYS458800 KIN458797:KIO458800 KSJ458797:KSK458800 LCF458797:LCG458800 LMB458797:LMC458800 LVX458797:LVY458800 MFT458797:MFU458800 MPP458797:MPQ458800 MZL458797:MZM458800 NJH458797:NJI458800 NTD458797:NTE458800 OCZ458797:ODA458800 OMV458797:OMW458800 OWR458797:OWS458800 PGN458797:PGO458800 PQJ458797:PQK458800 QAF458797:QAG458800 QKB458797:QKC458800 QTX458797:QTY458800 RDT458797:RDU458800 RNP458797:RNQ458800 RXL458797:RXM458800 SHH458797:SHI458800 SRD458797:SRE458800 TAZ458797:TBA458800 TKV458797:TKW458800 TUR458797:TUS458800 UEN458797:UEO458800 UOJ458797:UOK458800 UYF458797:UYG458800 VIB458797:VIC458800 VRX458797:VRY458800 WBT458797:WBU458800 WLP458797:WLQ458800 WVL458797:WVM458800 D524330:E524333 IZ524333:JA524336 SV524333:SW524336 ACR524333:ACS524336 AMN524333:AMO524336 AWJ524333:AWK524336 BGF524333:BGG524336 BQB524333:BQC524336 BZX524333:BZY524336 CJT524333:CJU524336 CTP524333:CTQ524336 DDL524333:DDM524336 DNH524333:DNI524336 DXD524333:DXE524336 EGZ524333:EHA524336 EQV524333:EQW524336 FAR524333:FAS524336 FKN524333:FKO524336 FUJ524333:FUK524336 GEF524333:GEG524336 GOB524333:GOC524336 GXX524333:GXY524336 HHT524333:HHU524336 HRP524333:HRQ524336 IBL524333:IBM524336 ILH524333:ILI524336 IVD524333:IVE524336 JEZ524333:JFA524336 JOV524333:JOW524336 JYR524333:JYS524336 KIN524333:KIO524336 KSJ524333:KSK524336 LCF524333:LCG524336 LMB524333:LMC524336 LVX524333:LVY524336 MFT524333:MFU524336 MPP524333:MPQ524336 MZL524333:MZM524336 NJH524333:NJI524336 NTD524333:NTE524336 OCZ524333:ODA524336 OMV524333:OMW524336 OWR524333:OWS524336 PGN524333:PGO524336 PQJ524333:PQK524336 QAF524333:QAG524336 QKB524333:QKC524336 QTX524333:QTY524336 RDT524333:RDU524336 RNP524333:RNQ524336 RXL524333:RXM524336 SHH524333:SHI524336 SRD524333:SRE524336 TAZ524333:TBA524336 TKV524333:TKW524336 TUR524333:TUS524336 UEN524333:UEO524336 UOJ524333:UOK524336 UYF524333:UYG524336 VIB524333:VIC524336 VRX524333:VRY524336 WBT524333:WBU524336 WLP524333:WLQ524336 WVL524333:WVM524336 D589866:E589869 IZ589869:JA589872 SV589869:SW589872 ACR589869:ACS589872 AMN589869:AMO589872 AWJ589869:AWK589872 BGF589869:BGG589872 BQB589869:BQC589872 BZX589869:BZY589872 CJT589869:CJU589872 CTP589869:CTQ589872 DDL589869:DDM589872 DNH589869:DNI589872 DXD589869:DXE589872 EGZ589869:EHA589872 EQV589869:EQW589872 FAR589869:FAS589872 FKN589869:FKO589872 FUJ589869:FUK589872 GEF589869:GEG589872 GOB589869:GOC589872 GXX589869:GXY589872 HHT589869:HHU589872 HRP589869:HRQ589872 IBL589869:IBM589872 ILH589869:ILI589872 IVD589869:IVE589872 JEZ589869:JFA589872 JOV589869:JOW589872 JYR589869:JYS589872 KIN589869:KIO589872 KSJ589869:KSK589872 LCF589869:LCG589872 LMB589869:LMC589872 LVX589869:LVY589872 MFT589869:MFU589872 MPP589869:MPQ589872 MZL589869:MZM589872 NJH589869:NJI589872 NTD589869:NTE589872 OCZ589869:ODA589872 OMV589869:OMW589872 OWR589869:OWS589872 PGN589869:PGO589872 PQJ589869:PQK589872 QAF589869:QAG589872 QKB589869:QKC589872 QTX589869:QTY589872 RDT589869:RDU589872 RNP589869:RNQ589872 RXL589869:RXM589872 SHH589869:SHI589872 SRD589869:SRE589872 TAZ589869:TBA589872 TKV589869:TKW589872 TUR589869:TUS589872 UEN589869:UEO589872 UOJ589869:UOK589872 UYF589869:UYG589872 VIB589869:VIC589872 VRX589869:VRY589872 WBT589869:WBU589872 WLP589869:WLQ589872 WVL589869:WVM589872 D655402:E655405 IZ655405:JA655408 SV655405:SW655408 ACR655405:ACS655408 AMN655405:AMO655408 AWJ655405:AWK655408 BGF655405:BGG655408 BQB655405:BQC655408 BZX655405:BZY655408 CJT655405:CJU655408 CTP655405:CTQ655408 DDL655405:DDM655408 DNH655405:DNI655408 DXD655405:DXE655408 EGZ655405:EHA655408 EQV655405:EQW655408 FAR655405:FAS655408 FKN655405:FKO655408 FUJ655405:FUK655408 GEF655405:GEG655408 GOB655405:GOC655408 GXX655405:GXY655408 HHT655405:HHU655408 HRP655405:HRQ655408 IBL655405:IBM655408 ILH655405:ILI655408 IVD655405:IVE655408 JEZ655405:JFA655408 JOV655405:JOW655408 JYR655405:JYS655408 KIN655405:KIO655408 KSJ655405:KSK655408 LCF655405:LCG655408 LMB655405:LMC655408 LVX655405:LVY655408 MFT655405:MFU655408 MPP655405:MPQ655408 MZL655405:MZM655408 NJH655405:NJI655408 NTD655405:NTE655408 OCZ655405:ODA655408 OMV655405:OMW655408 OWR655405:OWS655408 PGN655405:PGO655408 PQJ655405:PQK655408 QAF655405:QAG655408 QKB655405:QKC655408 QTX655405:QTY655408 RDT655405:RDU655408 RNP655405:RNQ655408 RXL655405:RXM655408 SHH655405:SHI655408 SRD655405:SRE655408 TAZ655405:TBA655408 TKV655405:TKW655408 TUR655405:TUS655408 UEN655405:UEO655408 UOJ655405:UOK655408 UYF655405:UYG655408 VIB655405:VIC655408 VRX655405:VRY655408 WBT655405:WBU655408 WLP655405:WLQ655408 WVL655405:WVM655408 D720938:E720941 IZ720941:JA720944 SV720941:SW720944 ACR720941:ACS720944 AMN720941:AMO720944 AWJ720941:AWK720944 BGF720941:BGG720944 BQB720941:BQC720944 BZX720941:BZY720944 CJT720941:CJU720944 CTP720941:CTQ720944 DDL720941:DDM720944 DNH720941:DNI720944 DXD720941:DXE720944 EGZ720941:EHA720944 EQV720941:EQW720944 FAR720941:FAS720944 FKN720941:FKO720944 FUJ720941:FUK720944 GEF720941:GEG720944 GOB720941:GOC720944 GXX720941:GXY720944 HHT720941:HHU720944 HRP720941:HRQ720944 IBL720941:IBM720944 ILH720941:ILI720944 IVD720941:IVE720944 JEZ720941:JFA720944 JOV720941:JOW720944 JYR720941:JYS720944 KIN720941:KIO720944 KSJ720941:KSK720944 LCF720941:LCG720944 LMB720941:LMC720944 LVX720941:LVY720944 MFT720941:MFU720944 MPP720941:MPQ720944 MZL720941:MZM720944 NJH720941:NJI720944 NTD720941:NTE720944 OCZ720941:ODA720944 OMV720941:OMW720944 OWR720941:OWS720944 PGN720941:PGO720944 PQJ720941:PQK720944 QAF720941:QAG720944 QKB720941:QKC720944 QTX720941:QTY720944 RDT720941:RDU720944 RNP720941:RNQ720944 RXL720941:RXM720944 SHH720941:SHI720944 SRD720941:SRE720944 TAZ720941:TBA720944 TKV720941:TKW720944 TUR720941:TUS720944 UEN720941:UEO720944 UOJ720941:UOK720944 UYF720941:UYG720944 VIB720941:VIC720944 VRX720941:VRY720944 WBT720941:WBU720944 WLP720941:WLQ720944 WVL720941:WVM720944 D786474:E786477 IZ786477:JA786480 SV786477:SW786480 ACR786477:ACS786480 AMN786477:AMO786480 AWJ786477:AWK786480 BGF786477:BGG786480 BQB786477:BQC786480 BZX786477:BZY786480 CJT786477:CJU786480 CTP786477:CTQ786480 DDL786477:DDM786480 DNH786477:DNI786480 DXD786477:DXE786480 EGZ786477:EHA786480 EQV786477:EQW786480 FAR786477:FAS786480 FKN786477:FKO786480 FUJ786477:FUK786480 GEF786477:GEG786480 GOB786477:GOC786480 GXX786477:GXY786480 HHT786477:HHU786480 HRP786477:HRQ786480 IBL786477:IBM786480 ILH786477:ILI786480 IVD786477:IVE786480 JEZ786477:JFA786480 JOV786477:JOW786480 JYR786477:JYS786480 KIN786477:KIO786480 KSJ786477:KSK786480 LCF786477:LCG786480 LMB786477:LMC786480 LVX786477:LVY786480 MFT786477:MFU786480 MPP786477:MPQ786480 MZL786477:MZM786480 NJH786477:NJI786480 NTD786477:NTE786480 OCZ786477:ODA786480 OMV786477:OMW786480 OWR786477:OWS786480 PGN786477:PGO786480 PQJ786477:PQK786480 QAF786477:QAG786480 QKB786477:QKC786480 QTX786477:QTY786480 RDT786477:RDU786480 RNP786477:RNQ786480 RXL786477:RXM786480 SHH786477:SHI786480 SRD786477:SRE786480 TAZ786477:TBA786480 TKV786477:TKW786480 TUR786477:TUS786480 UEN786477:UEO786480 UOJ786477:UOK786480 UYF786477:UYG786480 VIB786477:VIC786480 VRX786477:VRY786480 WBT786477:WBU786480 WLP786477:WLQ786480 WVL786477:WVM786480 D852010:E852013 IZ852013:JA852016 SV852013:SW852016 ACR852013:ACS852016 AMN852013:AMO852016 AWJ852013:AWK852016 BGF852013:BGG852016 BQB852013:BQC852016 BZX852013:BZY852016 CJT852013:CJU852016 CTP852013:CTQ852016 DDL852013:DDM852016 DNH852013:DNI852016 DXD852013:DXE852016 EGZ852013:EHA852016 EQV852013:EQW852016 FAR852013:FAS852016 FKN852013:FKO852016 FUJ852013:FUK852016 GEF852013:GEG852016 GOB852013:GOC852016 GXX852013:GXY852016 HHT852013:HHU852016 HRP852013:HRQ852016 IBL852013:IBM852016 ILH852013:ILI852016 IVD852013:IVE852016 JEZ852013:JFA852016 JOV852013:JOW852016 JYR852013:JYS852016 KIN852013:KIO852016 KSJ852013:KSK852016 LCF852013:LCG852016 LMB852013:LMC852016 LVX852013:LVY852016 MFT852013:MFU852016 MPP852013:MPQ852016 MZL852013:MZM852016 NJH852013:NJI852016 NTD852013:NTE852016 OCZ852013:ODA852016 OMV852013:OMW852016 OWR852013:OWS852016 PGN852013:PGO852016 PQJ852013:PQK852016 QAF852013:QAG852016 QKB852013:QKC852016 QTX852013:QTY852016 RDT852013:RDU852016 RNP852013:RNQ852016 RXL852013:RXM852016 SHH852013:SHI852016 SRD852013:SRE852016 TAZ852013:TBA852016 TKV852013:TKW852016 TUR852013:TUS852016 UEN852013:UEO852016 UOJ852013:UOK852016 UYF852013:UYG852016 VIB852013:VIC852016 VRX852013:VRY852016 WBT852013:WBU852016 WLP852013:WLQ852016 WVL852013:WVM852016 D917546:E917549 IZ917549:JA917552 SV917549:SW917552 ACR917549:ACS917552 AMN917549:AMO917552 AWJ917549:AWK917552 BGF917549:BGG917552 BQB917549:BQC917552 BZX917549:BZY917552 CJT917549:CJU917552 CTP917549:CTQ917552 DDL917549:DDM917552 DNH917549:DNI917552 DXD917549:DXE917552 EGZ917549:EHA917552 EQV917549:EQW917552 FAR917549:FAS917552 FKN917549:FKO917552 FUJ917549:FUK917552 GEF917549:GEG917552 GOB917549:GOC917552 GXX917549:GXY917552 HHT917549:HHU917552 HRP917549:HRQ917552 IBL917549:IBM917552 ILH917549:ILI917552 IVD917549:IVE917552 JEZ917549:JFA917552 JOV917549:JOW917552 JYR917549:JYS917552 KIN917549:KIO917552 KSJ917549:KSK917552 LCF917549:LCG917552 LMB917549:LMC917552 LVX917549:LVY917552 MFT917549:MFU917552 MPP917549:MPQ917552 MZL917549:MZM917552 NJH917549:NJI917552 NTD917549:NTE917552 OCZ917549:ODA917552 OMV917549:OMW917552 OWR917549:OWS917552 PGN917549:PGO917552 PQJ917549:PQK917552 QAF917549:QAG917552 QKB917549:QKC917552 QTX917549:QTY917552 RDT917549:RDU917552 RNP917549:RNQ917552 RXL917549:RXM917552 SHH917549:SHI917552 SRD917549:SRE917552 TAZ917549:TBA917552 TKV917549:TKW917552 TUR917549:TUS917552 UEN917549:UEO917552 UOJ917549:UOK917552 UYF917549:UYG917552 VIB917549:VIC917552 VRX917549:VRY917552 WBT917549:WBU917552 WLP917549:WLQ917552 WVL917549:WVM917552 D983082:E983085 IZ983085:JA983088 SV983085:SW983088 ACR983085:ACS983088 AMN983085:AMO983088 AWJ983085:AWK983088 BGF983085:BGG983088 BQB983085:BQC983088 BZX983085:BZY983088 CJT983085:CJU983088 CTP983085:CTQ983088 DDL983085:DDM983088 DNH983085:DNI983088 DXD983085:DXE983088 EGZ983085:EHA983088 EQV983085:EQW983088 FAR983085:FAS983088 FKN983085:FKO983088 FUJ983085:FUK983088 GEF983085:GEG983088 GOB983085:GOC983088 GXX983085:GXY983088 HHT983085:HHU983088 HRP983085:HRQ983088 IBL983085:IBM983088 ILH983085:ILI983088 IVD983085:IVE983088 JEZ983085:JFA983088 JOV983085:JOW983088 JYR983085:JYS983088 KIN983085:KIO983088 KSJ983085:KSK983088 LCF983085:LCG983088 LMB983085:LMC983088 LVX983085:LVY983088 MFT983085:MFU983088 MPP983085:MPQ983088 MZL983085:MZM983088 NJH983085:NJI983088 NTD983085:NTE983088 OCZ983085:ODA983088 OMV983085:OMW983088 OWR983085:OWS983088 PGN983085:PGO983088 PQJ983085:PQK983088 QAF983085:QAG983088 QKB983085:QKC983088 QTX983085:QTY983088 RDT983085:RDU983088 RNP983085:RNQ983088 RXL983085:RXM983088 SHH983085:SHI983088 SRD983085:SRE983088 TAZ983085:TBA983088 TKV983085:TKW983088 TUR983085:TUS983088 UEN983085:UEO983088 UOJ983085:UOK983088 UYF983085:UYG983088 VIB983085:VIC983088 VRX983085:VRY983088 WBT983085:WBU983088 WLP983085:WLQ983088 WVL983085:WVM983088">
      <formula1>$D$65:$D$399</formula1>
    </dataValidation>
  </dataValidations>
  <pageMargins left="0.75" right="0.25" top="0.5" bottom="0.3" header="0.5" footer="0.5"/>
  <pageSetup scale="96" orientation="portrait" r:id="rId1"/>
  <headerFooter alignWithMargins="0">
    <oddHeader>&amp;RPage 6.5.4</oddHead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08"/>
  <sheetViews>
    <sheetView view="pageBreakPreview" zoomScale="85" zoomScaleNormal="100" zoomScaleSheetLayoutView="85" workbookViewId="0"/>
  </sheetViews>
  <sheetFormatPr defaultColWidth="10" defaultRowHeight="12.75" x14ac:dyDescent="0.2"/>
  <cols>
    <col min="1" max="1" width="2.5703125" style="251" customWidth="1"/>
    <col min="2" max="2" width="7.140625" style="251" customWidth="1"/>
    <col min="3" max="3" width="36.85546875" style="251" customWidth="1"/>
    <col min="4" max="4" width="9.85546875" style="251" bestFit="1" customWidth="1"/>
    <col min="5" max="5" width="6.5703125" style="251" bestFit="1" customWidth="1"/>
    <col min="6" max="6" width="12.28515625" style="251" bestFit="1" customWidth="1"/>
    <col min="7" max="7" width="8.42578125" style="251" bestFit="1" customWidth="1"/>
    <col min="8" max="8" width="10.7109375" style="251" bestFit="1" customWidth="1"/>
    <col min="9" max="9" width="13.7109375" style="251" bestFit="1" customWidth="1"/>
    <col min="10" max="10" width="6.140625" style="251" bestFit="1" customWidth="1"/>
    <col min="11" max="15" width="10" style="251"/>
    <col min="16" max="16" width="12.85546875" style="251" customWidth="1"/>
    <col min="17" max="17" width="13.140625" style="251" bestFit="1" customWidth="1"/>
    <col min="18" max="255" width="10" style="251"/>
    <col min="256" max="256" width="2.5703125" style="251" customWidth="1"/>
    <col min="257" max="257" width="7.140625" style="251" customWidth="1"/>
    <col min="258" max="258" width="23.5703125" style="251" customWidth="1"/>
    <col min="259" max="259" width="9.7109375" style="251" customWidth="1"/>
    <col min="260" max="260" width="0" style="251" hidden="1" customWidth="1"/>
    <col min="261" max="261" width="4.7109375" style="251" customWidth="1"/>
    <col min="262" max="262" width="14.42578125" style="251" customWidth="1"/>
    <col min="263" max="263" width="11.140625" style="251" customWidth="1"/>
    <col min="264" max="264" width="10.28515625" style="251" customWidth="1"/>
    <col min="265" max="265" width="13" style="251" customWidth="1"/>
    <col min="266" max="266" width="8.28515625" style="251" customWidth="1"/>
    <col min="267" max="511" width="10" style="251"/>
    <col min="512" max="512" width="2.5703125" style="251" customWidth="1"/>
    <col min="513" max="513" width="7.140625" style="251" customWidth="1"/>
    <col min="514" max="514" width="23.5703125" style="251" customWidth="1"/>
    <col min="515" max="515" width="9.7109375" style="251" customWidth="1"/>
    <col min="516" max="516" width="0" style="251" hidden="1" customWidth="1"/>
    <col min="517" max="517" width="4.7109375" style="251" customWidth="1"/>
    <col min="518" max="518" width="14.42578125" style="251" customWidth="1"/>
    <col min="519" max="519" width="11.140625" style="251" customWidth="1"/>
    <col min="520" max="520" width="10.28515625" style="251" customWidth="1"/>
    <col min="521" max="521" width="13" style="251" customWidth="1"/>
    <col min="522" max="522" width="8.28515625" style="251" customWidth="1"/>
    <col min="523" max="767" width="10" style="251"/>
    <col min="768" max="768" width="2.5703125" style="251" customWidth="1"/>
    <col min="769" max="769" width="7.140625" style="251" customWidth="1"/>
    <col min="770" max="770" width="23.5703125" style="251" customWidth="1"/>
    <col min="771" max="771" width="9.7109375" style="251" customWidth="1"/>
    <col min="772" max="772" width="0" style="251" hidden="1" customWidth="1"/>
    <col min="773" max="773" width="4.7109375" style="251" customWidth="1"/>
    <col min="774" max="774" width="14.42578125" style="251" customWidth="1"/>
    <col min="775" max="775" width="11.140625" style="251" customWidth="1"/>
    <col min="776" max="776" width="10.28515625" style="251" customWidth="1"/>
    <col min="777" max="777" width="13" style="251" customWidth="1"/>
    <col min="778" max="778" width="8.28515625" style="251" customWidth="1"/>
    <col min="779" max="1023" width="10" style="251"/>
    <col min="1024" max="1024" width="2.5703125" style="251" customWidth="1"/>
    <col min="1025" max="1025" width="7.140625" style="251" customWidth="1"/>
    <col min="1026" max="1026" width="23.5703125" style="251" customWidth="1"/>
    <col min="1027" max="1027" width="9.7109375" style="251" customWidth="1"/>
    <col min="1028" max="1028" width="0" style="251" hidden="1" customWidth="1"/>
    <col min="1029" max="1029" width="4.7109375" style="251" customWidth="1"/>
    <col min="1030" max="1030" width="14.42578125" style="251" customWidth="1"/>
    <col min="1031" max="1031" width="11.140625" style="251" customWidth="1"/>
    <col min="1032" max="1032" width="10.28515625" style="251" customWidth="1"/>
    <col min="1033" max="1033" width="13" style="251" customWidth="1"/>
    <col min="1034" max="1034" width="8.28515625" style="251" customWidth="1"/>
    <col min="1035" max="1279" width="10" style="251"/>
    <col min="1280" max="1280" width="2.5703125" style="251" customWidth="1"/>
    <col min="1281" max="1281" width="7.140625" style="251" customWidth="1"/>
    <col min="1282" max="1282" width="23.5703125" style="251" customWidth="1"/>
    <col min="1283" max="1283" width="9.7109375" style="251" customWidth="1"/>
    <col min="1284" max="1284" width="0" style="251" hidden="1" customWidth="1"/>
    <col min="1285" max="1285" width="4.7109375" style="251" customWidth="1"/>
    <col min="1286" max="1286" width="14.42578125" style="251" customWidth="1"/>
    <col min="1287" max="1287" width="11.140625" style="251" customWidth="1"/>
    <col min="1288" max="1288" width="10.28515625" style="251" customWidth="1"/>
    <col min="1289" max="1289" width="13" style="251" customWidth="1"/>
    <col min="1290" max="1290" width="8.28515625" style="251" customWidth="1"/>
    <col min="1291" max="1535" width="10" style="251"/>
    <col min="1536" max="1536" width="2.5703125" style="251" customWidth="1"/>
    <col min="1537" max="1537" width="7.140625" style="251" customWidth="1"/>
    <col min="1538" max="1538" width="23.5703125" style="251" customWidth="1"/>
    <col min="1539" max="1539" width="9.7109375" style="251" customWidth="1"/>
    <col min="1540" max="1540" width="0" style="251" hidden="1" customWidth="1"/>
    <col min="1541" max="1541" width="4.7109375" style="251" customWidth="1"/>
    <col min="1542" max="1542" width="14.42578125" style="251" customWidth="1"/>
    <col min="1543" max="1543" width="11.140625" style="251" customWidth="1"/>
    <col min="1544" max="1544" width="10.28515625" style="251" customWidth="1"/>
    <col min="1545" max="1545" width="13" style="251" customWidth="1"/>
    <col min="1546" max="1546" width="8.28515625" style="251" customWidth="1"/>
    <col min="1547" max="1791" width="10" style="251"/>
    <col min="1792" max="1792" width="2.5703125" style="251" customWidth="1"/>
    <col min="1793" max="1793" width="7.140625" style="251" customWidth="1"/>
    <col min="1794" max="1794" width="23.5703125" style="251" customWidth="1"/>
    <col min="1795" max="1795" width="9.7109375" style="251" customWidth="1"/>
    <col min="1796" max="1796" width="0" style="251" hidden="1" customWidth="1"/>
    <col min="1797" max="1797" width="4.7109375" style="251" customWidth="1"/>
    <col min="1798" max="1798" width="14.42578125" style="251" customWidth="1"/>
    <col min="1799" max="1799" width="11.140625" style="251" customWidth="1"/>
    <col min="1800" max="1800" width="10.28515625" style="251" customWidth="1"/>
    <col min="1801" max="1801" width="13" style="251" customWidth="1"/>
    <col min="1802" max="1802" width="8.28515625" style="251" customWidth="1"/>
    <col min="1803" max="2047" width="10" style="251"/>
    <col min="2048" max="2048" width="2.5703125" style="251" customWidth="1"/>
    <col min="2049" max="2049" width="7.140625" style="251" customWidth="1"/>
    <col min="2050" max="2050" width="23.5703125" style="251" customWidth="1"/>
    <col min="2051" max="2051" width="9.7109375" style="251" customWidth="1"/>
    <col min="2052" max="2052" width="0" style="251" hidden="1" customWidth="1"/>
    <col min="2053" max="2053" width="4.7109375" style="251" customWidth="1"/>
    <col min="2054" max="2054" width="14.42578125" style="251" customWidth="1"/>
    <col min="2055" max="2055" width="11.140625" style="251" customWidth="1"/>
    <col min="2056" max="2056" width="10.28515625" style="251" customWidth="1"/>
    <col min="2057" max="2057" width="13" style="251" customWidth="1"/>
    <col min="2058" max="2058" width="8.28515625" style="251" customWidth="1"/>
    <col min="2059" max="2303" width="10" style="251"/>
    <col min="2304" max="2304" width="2.5703125" style="251" customWidth="1"/>
    <col min="2305" max="2305" width="7.140625" style="251" customWidth="1"/>
    <col min="2306" max="2306" width="23.5703125" style="251" customWidth="1"/>
    <col min="2307" max="2307" width="9.7109375" style="251" customWidth="1"/>
    <col min="2308" max="2308" width="0" style="251" hidden="1" customWidth="1"/>
    <col min="2309" max="2309" width="4.7109375" style="251" customWidth="1"/>
    <col min="2310" max="2310" width="14.42578125" style="251" customWidth="1"/>
    <col min="2311" max="2311" width="11.140625" style="251" customWidth="1"/>
    <col min="2312" max="2312" width="10.28515625" style="251" customWidth="1"/>
    <col min="2313" max="2313" width="13" style="251" customWidth="1"/>
    <col min="2314" max="2314" width="8.28515625" style="251" customWidth="1"/>
    <col min="2315" max="2559" width="10" style="251"/>
    <col min="2560" max="2560" width="2.5703125" style="251" customWidth="1"/>
    <col min="2561" max="2561" width="7.140625" style="251" customWidth="1"/>
    <col min="2562" max="2562" width="23.5703125" style="251" customWidth="1"/>
    <col min="2563" max="2563" width="9.7109375" style="251" customWidth="1"/>
    <col min="2564" max="2564" width="0" style="251" hidden="1" customWidth="1"/>
    <col min="2565" max="2565" width="4.7109375" style="251" customWidth="1"/>
    <col min="2566" max="2566" width="14.42578125" style="251" customWidth="1"/>
    <col min="2567" max="2567" width="11.140625" style="251" customWidth="1"/>
    <col min="2568" max="2568" width="10.28515625" style="251" customWidth="1"/>
    <col min="2569" max="2569" width="13" style="251" customWidth="1"/>
    <col min="2570" max="2570" width="8.28515625" style="251" customWidth="1"/>
    <col min="2571" max="2815" width="10" style="251"/>
    <col min="2816" max="2816" width="2.5703125" style="251" customWidth="1"/>
    <col min="2817" max="2817" width="7.140625" style="251" customWidth="1"/>
    <col min="2818" max="2818" width="23.5703125" style="251" customWidth="1"/>
    <col min="2819" max="2819" width="9.7109375" style="251" customWidth="1"/>
    <col min="2820" max="2820" width="0" style="251" hidden="1" customWidth="1"/>
    <col min="2821" max="2821" width="4.7109375" style="251" customWidth="1"/>
    <col min="2822" max="2822" width="14.42578125" style="251" customWidth="1"/>
    <col min="2823" max="2823" width="11.140625" style="251" customWidth="1"/>
    <col min="2824" max="2824" width="10.28515625" style="251" customWidth="1"/>
    <col min="2825" max="2825" width="13" style="251" customWidth="1"/>
    <col min="2826" max="2826" width="8.28515625" style="251" customWidth="1"/>
    <col min="2827" max="3071" width="10" style="251"/>
    <col min="3072" max="3072" width="2.5703125" style="251" customWidth="1"/>
    <col min="3073" max="3073" width="7.140625" style="251" customWidth="1"/>
    <col min="3074" max="3074" width="23.5703125" style="251" customWidth="1"/>
    <col min="3075" max="3075" width="9.7109375" style="251" customWidth="1"/>
    <col min="3076" max="3076" width="0" style="251" hidden="1" customWidth="1"/>
    <col min="3077" max="3077" width="4.7109375" style="251" customWidth="1"/>
    <col min="3078" max="3078" width="14.42578125" style="251" customWidth="1"/>
    <col min="3079" max="3079" width="11.140625" style="251" customWidth="1"/>
    <col min="3080" max="3080" width="10.28515625" style="251" customWidth="1"/>
    <col min="3081" max="3081" width="13" style="251" customWidth="1"/>
    <col min="3082" max="3082" width="8.28515625" style="251" customWidth="1"/>
    <col min="3083" max="3327" width="10" style="251"/>
    <col min="3328" max="3328" width="2.5703125" style="251" customWidth="1"/>
    <col min="3329" max="3329" width="7.140625" style="251" customWidth="1"/>
    <col min="3330" max="3330" width="23.5703125" style="251" customWidth="1"/>
    <col min="3331" max="3331" width="9.7109375" style="251" customWidth="1"/>
    <col min="3332" max="3332" width="0" style="251" hidden="1" customWidth="1"/>
    <col min="3333" max="3333" width="4.7109375" style="251" customWidth="1"/>
    <col min="3334" max="3334" width="14.42578125" style="251" customWidth="1"/>
    <col min="3335" max="3335" width="11.140625" style="251" customWidth="1"/>
    <col min="3336" max="3336" width="10.28515625" style="251" customWidth="1"/>
    <col min="3337" max="3337" width="13" style="251" customWidth="1"/>
    <col min="3338" max="3338" width="8.28515625" style="251" customWidth="1"/>
    <col min="3339" max="3583" width="10" style="251"/>
    <col min="3584" max="3584" width="2.5703125" style="251" customWidth="1"/>
    <col min="3585" max="3585" width="7.140625" style="251" customWidth="1"/>
    <col min="3586" max="3586" width="23.5703125" style="251" customWidth="1"/>
    <col min="3587" max="3587" width="9.7109375" style="251" customWidth="1"/>
    <col min="3588" max="3588" width="0" style="251" hidden="1" customWidth="1"/>
    <col min="3589" max="3589" width="4.7109375" style="251" customWidth="1"/>
    <col min="3590" max="3590" width="14.42578125" style="251" customWidth="1"/>
    <col min="3591" max="3591" width="11.140625" style="251" customWidth="1"/>
    <col min="3592" max="3592" width="10.28515625" style="251" customWidth="1"/>
    <col min="3593" max="3593" width="13" style="251" customWidth="1"/>
    <col min="3594" max="3594" width="8.28515625" style="251" customWidth="1"/>
    <col min="3595" max="3839" width="10" style="251"/>
    <col min="3840" max="3840" width="2.5703125" style="251" customWidth="1"/>
    <col min="3841" max="3841" width="7.140625" style="251" customWidth="1"/>
    <col min="3842" max="3842" width="23.5703125" style="251" customWidth="1"/>
    <col min="3843" max="3843" width="9.7109375" style="251" customWidth="1"/>
    <col min="3844" max="3844" width="0" style="251" hidden="1" customWidth="1"/>
    <col min="3845" max="3845" width="4.7109375" style="251" customWidth="1"/>
    <col min="3846" max="3846" width="14.42578125" style="251" customWidth="1"/>
    <col min="3847" max="3847" width="11.140625" style="251" customWidth="1"/>
    <col min="3848" max="3848" width="10.28515625" style="251" customWidth="1"/>
    <col min="3849" max="3849" width="13" style="251" customWidth="1"/>
    <col min="3850" max="3850" width="8.28515625" style="251" customWidth="1"/>
    <col min="3851" max="4095" width="10" style="251"/>
    <col min="4096" max="4096" width="2.5703125" style="251" customWidth="1"/>
    <col min="4097" max="4097" width="7.140625" style="251" customWidth="1"/>
    <col min="4098" max="4098" width="23.5703125" style="251" customWidth="1"/>
    <col min="4099" max="4099" width="9.7109375" style="251" customWidth="1"/>
    <col min="4100" max="4100" width="0" style="251" hidden="1" customWidth="1"/>
    <col min="4101" max="4101" width="4.7109375" style="251" customWidth="1"/>
    <col min="4102" max="4102" width="14.42578125" style="251" customWidth="1"/>
    <col min="4103" max="4103" width="11.140625" style="251" customWidth="1"/>
    <col min="4104" max="4104" width="10.28515625" style="251" customWidth="1"/>
    <col min="4105" max="4105" width="13" style="251" customWidth="1"/>
    <col min="4106" max="4106" width="8.28515625" style="251" customWidth="1"/>
    <col min="4107" max="4351" width="10" style="251"/>
    <col min="4352" max="4352" width="2.5703125" style="251" customWidth="1"/>
    <col min="4353" max="4353" width="7.140625" style="251" customWidth="1"/>
    <col min="4354" max="4354" width="23.5703125" style="251" customWidth="1"/>
    <col min="4355" max="4355" width="9.7109375" style="251" customWidth="1"/>
    <col min="4356" max="4356" width="0" style="251" hidden="1" customWidth="1"/>
    <col min="4357" max="4357" width="4.7109375" style="251" customWidth="1"/>
    <col min="4358" max="4358" width="14.42578125" style="251" customWidth="1"/>
    <col min="4359" max="4359" width="11.140625" style="251" customWidth="1"/>
    <col min="4360" max="4360" width="10.28515625" style="251" customWidth="1"/>
    <col min="4361" max="4361" width="13" style="251" customWidth="1"/>
    <col min="4362" max="4362" width="8.28515625" style="251" customWidth="1"/>
    <col min="4363" max="4607" width="10" style="251"/>
    <col min="4608" max="4608" width="2.5703125" style="251" customWidth="1"/>
    <col min="4609" max="4609" width="7.140625" style="251" customWidth="1"/>
    <col min="4610" max="4610" width="23.5703125" style="251" customWidth="1"/>
    <col min="4611" max="4611" width="9.7109375" style="251" customWidth="1"/>
    <col min="4612" max="4612" width="0" style="251" hidden="1" customWidth="1"/>
    <col min="4613" max="4613" width="4.7109375" style="251" customWidth="1"/>
    <col min="4614" max="4614" width="14.42578125" style="251" customWidth="1"/>
    <col min="4615" max="4615" width="11.140625" style="251" customWidth="1"/>
    <col min="4616" max="4616" width="10.28515625" style="251" customWidth="1"/>
    <col min="4617" max="4617" width="13" style="251" customWidth="1"/>
    <col min="4618" max="4618" width="8.28515625" style="251" customWidth="1"/>
    <col min="4619" max="4863" width="10" style="251"/>
    <col min="4864" max="4864" width="2.5703125" style="251" customWidth="1"/>
    <col min="4865" max="4865" width="7.140625" style="251" customWidth="1"/>
    <col min="4866" max="4866" width="23.5703125" style="251" customWidth="1"/>
    <col min="4867" max="4867" width="9.7109375" style="251" customWidth="1"/>
    <col min="4868" max="4868" width="0" style="251" hidden="1" customWidth="1"/>
    <col min="4869" max="4869" width="4.7109375" style="251" customWidth="1"/>
    <col min="4870" max="4870" width="14.42578125" style="251" customWidth="1"/>
    <col min="4871" max="4871" width="11.140625" style="251" customWidth="1"/>
    <col min="4872" max="4872" width="10.28515625" style="251" customWidth="1"/>
    <col min="4873" max="4873" width="13" style="251" customWidth="1"/>
    <col min="4874" max="4874" width="8.28515625" style="251" customWidth="1"/>
    <col min="4875" max="5119" width="10" style="251"/>
    <col min="5120" max="5120" width="2.5703125" style="251" customWidth="1"/>
    <col min="5121" max="5121" width="7.140625" style="251" customWidth="1"/>
    <col min="5122" max="5122" width="23.5703125" style="251" customWidth="1"/>
    <col min="5123" max="5123" width="9.7109375" style="251" customWidth="1"/>
    <col min="5124" max="5124" width="0" style="251" hidden="1" customWidth="1"/>
    <col min="5125" max="5125" width="4.7109375" style="251" customWidth="1"/>
    <col min="5126" max="5126" width="14.42578125" style="251" customWidth="1"/>
    <col min="5127" max="5127" width="11.140625" style="251" customWidth="1"/>
    <col min="5128" max="5128" width="10.28515625" style="251" customWidth="1"/>
    <col min="5129" max="5129" width="13" style="251" customWidth="1"/>
    <col min="5130" max="5130" width="8.28515625" style="251" customWidth="1"/>
    <col min="5131" max="5375" width="10" style="251"/>
    <col min="5376" max="5376" width="2.5703125" style="251" customWidth="1"/>
    <col min="5377" max="5377" width="7.140625" style="251" customWidth="1"/>
    <col min="5378" max="5378" width="23.5703125" style="251" customWidth="1"/>
    <col min="5379" max="5379" width="9.7109375" style="251" customWidth="1"/>
    <col min="5380" max="5380" width="0" style="251" hidden="1" customWidth="1"/>
    <col min="5381" max="5381" width="4.7109375" style="251" customWidth="1"/>
    <col min="5382" max="5382" width="14.42578125" style="251" customWidth="1"/>
    <col min="5383" max="5383" width="11.140625" style="251" customWidth="1"/>
    <col min="5384" max="5384" width="10.28515625" style="251" customWidth="1"/>
    <col min="5385" max="5385" width="13" style="251" customWidth="1"/>
    <col min="5386" max="5386" width="8.28515625" style="251" customWidth="1"/>
    <col min="5387" max="5631" width="10" style="251"/>
    <col min="5632" max="5632" width="2.5703125" style="251" customWidth="1"/>
    <col min="5633" max="5633" width="7.140625" style="251" customWidth="1"/>
    <col min="5634" max="5634" width="23.5703125" style="251" customWidth="1"/>
    <col min="5635" max="5635" width="9.7109375" style="251" customWidth="1"/>
    <col min="5636" max="5636" width="0" style="251" hidden="1" customWidth="1"/>
    <col min="5637" max="5637" width="4.7109375" style="251" customWidth="1"/>
    <col min="5638" max="5638" width="14.42578125" style="251" customWidth="1"/>
    <col min="5639" max="5639" width="11.140625" style="251" customWidth="1"/>
    <col min="5640" max="5640" width="10.28515625" style="251" customWidth="1"/>
    <col min="5641" max="5641" width="13" style="251" customWidth="1"/>
    <col min="5642" max="5642" width="8.28515625" style="251" customWidth="1"/>
    <col min="5643" max="5887" width="10" style="251"/>
    <col min="5888" max="5888" width="2.5703125" style="251" customWidth="1"/>
    <col min="5889" max="5889" width="7.140625" style="251" customWidth="1"/>
    <col min="5890" max="5890" width="23.5703125" style="251" customWidth="1"/>
    <col min="5891" max="5891" width="9.7109375" style="251" customWidth="1"/>
    <col min="5892" max="5892" width="0" style="251" hidden="1" customWidth="1"/>
    <col min="5893" max="5893" width="4.7109375" style="251" customWidth="1"/>
    <col min="5894" max="5894" width="14.42578125" style="251" customWidth="1"/>
    <col min="5895" max="5895" width="11.140625" style="251" customWidth="1"/>
    <col min="5896" max="5896" width="10.28515625" style="251" customWidth="1"/>
    <col min="5897" max="5897" width="13" style="251" customWidth="1"/>
    <col min="5898" max="5898" width="8.28515625" style="251" customWidth="1"/>
    <col min="5899" max="6143" width="10" style="251"/>
    <col min="6144" max="6144" width="2.5703125" style="251" customWidth="1"/>
    <col min="6145" max="6145" width="7.140625" style="251" customWidth="1"/>
    <col min="6146" max="6146" width="23.5703125" style="251" customWidth="1"/>
    <col min="6147" max="6147" width="9.7109375" style="251" customWidth="1"/>
    <col min="6148" max="6148" width="0" style="251" hidden="1" customWidth="1"/>
    <col min="6149" max="6149" width="4.7109375" style="251" customWidth="1"/>
    <col min="6150" max="6150" width="14.42578125" style="251" customWidth="1"/>
    <col min="6151" max="6151" width="11.140625" style="251" customWidth="1"/>
    <col min="6152" max="6152" width="10.28515625" style="251" customWidth="1"/>
    <col min="6153" max="6153" width="13" style="251" customWidth="1"/>
    <col min="6154" max="6154" width="8.28515625" style="251" customWidth="1"/>
    <col min="6155" max="6399" width="10" style="251"/>
    <col min="6400" max="6400" width="2.5703125" style="251" customWidth="1"/>
    <col min="6401" max="6401" width="7.140625" style="251" customWidth="1"/>
    <col min="6402" max="6402" width="23.5703125" style="251" customWidth="1"/>
    <col min="6403" max="6403" width="9.7109375" style="251" customWidth="1"/>
    <col min="6404" max="6404" width="0" style="251" hidden="1" customWidth="1"/>
    <col min="6405" max="6405" width="4.7109375" style="251" customWidth="1"/>
    <col min="6406" max="6406" width="14.42578125" style="251" customWidth="1"/>
    <col min="6407" max="6407" width="11.140625" style="251" customWidth="1"/>
    <col min="6408" max="6408" width="10.28515625" style="251" customWidth="1"/>
    <col min="6409" max="6409" width="13" style="251" customWidth="1"/>
    <col min="6410" max="6410" width="8.28515625" style="251" customWidth="1"/>
    <col min="6411" max="6655" width="10" style="251"/>
    <col min="6656" max="6656" width="2.5703125" style="251" customWidth="1"/>
    <col min="6657" max="6657" width="7.140625" style="251" customWidth="1"/>
    <col min="6658" max="6658" width="23.5703125" style="251" customWidth="1"/>
    <col min="6659" max="6659" width="9.7109375" style="251" customWidth="1"/>
    <col min="6660" max="6660" width="0" style="251" hidden="1" customWidth="1"/>
    <col min="6661" max="6661" width="4.7109375" style="251" customWidth="1"/>
    <col min="6662" max="6662" width="14.42578125" style="251" customWidth="1"/>
    <col min="6663" max="6663" width="11.140625" style="251" customWidth="1"/>
    <col min="6664" max="6664" width="10.28515625" style="251" customWidth="1"/>
    <col min="6665" max="6665" width="13" style="251" customWidth="1"/>
    <col min="6666" max="6666" width="8.28515625" style="251" customWidth="1"/>
    <col min="6667" max="6911" width="10" style="251"/>
    <col min="6912" max="6912" width="2.5703125" style="251" customWidth="1"/>
    <col min="6913" max="6913" width="7.140625" style="251" customWidth="1"/>
    <col min="6914" max="6914" width="23.5703125" style="251" customWidth="1"/>
    <col min="6915" max="6915" width="9.7109375" style="251" customWidth="1"/>
    <col min="6916" max="6916" width="0" style="251" hidden="1" customWidth="1"/>
    <col min="6917" max="6917" width="4.7109375" style="251" customWidth="1"/>
    <col min="6918" max="6918" width="14.42578125" style="251" customWidth="1"/>
    <col min="6919" max="6919" width="11.140625" style="251" customWidth="1"/>
    <col min="6920" max="6920" width="10.28515625" style="251" customWidth="1"/>
    <col min="6921" max="6921" width="13" style="251" customWidth="1"/>
    <col min="6922" max="6922" width="8.28515625" style="251" customWidth="1"/>
    <col min="6923" max="7167" width="10" style="251"/>
    <col min="7168" max="7168" width="2.5703125" style="251" customWidth="1"/>
    <col min="7169" max="7169" width="7.140625" style="251" customWidth="1"/>
    <col min="7170" max="7170" width="23.5703125" style="251" customWidth="1"/>
    <col min="7171" max="7171" width="9.7109375" style="251" customWidth="1"/>
    <col min="7172" max="7172" width="0" style="251" hidden="1" customWidth="1"/>
    <col min="7173" max="7173" width="4.7109375" style="251" customWidth="1"/>
    <col min="7174" max="7174" width="14.42578125" style="251" customWidth="1"/>
    <col min="7175" max="7175" width="11.140625" style="251" customWidth="1"/>
    <col min="7176" max="7176" width="10.28515625" style="251" customWidth="1"/>
    <col min="7177" max="7177" width="13" style="251" customWidth="1"/>
    <col min="7178" max="7178" width="8.28515625" style="251" customWidth="1"/>
    <col min="7179" max="7423" width="10" style="251"/>
    <col min="7424" max="7424" width="2.5703125" style="251" customWidth="1"/>
    <col min="7425" max="7425" width="7.140625" style="251" customWidth="1"/>
    <col min="7426" max="7426" width="23.5703125" style="251" customWidth="1"/>
    <col min="7427" max="7427" width="9.7109375" style="251" customWidth="1"/>
    <col min="7428" max="7428" width="0" style="251" hidden="1" customWidth="1"/>
    <col min="7429" max="7429" width="4.7109375" style="251" customWidth="1"/>
    <col min="7430" max="7430" width="14.42578125" style="251" customWidth="1"/>
    <col min="7431" max="7431" width="11.140625" style="251" customWidth="1"/>
    <col min="7432" max="7432" width="10.28515625" style="251" customWidth="1"/>
    <col min="7433" max="7433" width="13" style="251" customWidth="1"/>
    <col min="7434" max="7434" width="8.28515625" style="251" customWidth="1"/>
    <col min="7435" max="7679" width="10" style="251"/>
    <col min="7680" max="7680" width="2.5703125" style="251" customWidth="1"/>
    <col min="7681" max="7681" width="7.140625" style="251" customWidth="1"/>
    <col min="7682" max="7682" width="23.5703125" style="251" customWidth="1"/>
    <col min="7683" max="7683" width="9.7109375" style="251" customWidth="1"/>
    <col min="7684" max="7684" width="0" style="251" hidden="1" customWidth="1"/>
    <col min="7685" max="7685" width="4.7109375" style="251" customWidth="1"/>
    <col min="7686" max="7686" width="14.42578125" style="251" customWidth="1"/>
    <col min="7687" max="7687" width="11.140625" style="251" customWidth="1"/>
    <col min="7688" max="7688" width="10.28515625" style="251" customWidth="1"/>
    <col min="7689" max="7689" width="13" style="251" customWidth="1"/>
    <col min="7690" max="7690" width="8.28515625" style="251" customWidth="1"/>
    <col min="7691" max="7935" width="10" style="251"/>
    <col min="7936" max="7936" width="2.5703125" style="251" customWidth="1"/>
    <col min="7937" max="7937" width="7.140625" style="251" customWidth="1"/>
    <col min="7938" max="7938" width="23.5703125" style="251" customWidth="1"/>
    <col min="7939" max="7939" width="9.7109375" style="251" customWidth="1"/>
    <col min="7940" max="7940" width="0" style="251" hidden="1" customWidth="1"/>
    <col min="7941" max="7941" width="4.7109375" style="251" customWidth="1"/>
    <col min="7942" max="7942" width="14.42578125" style="251" customWidth="1"/>
    <col min="7943" max="7943" width="11.140625" style="251" customWidth="1"/>
    <col min="7944" max="7944" width="10.28515625" style="251" customWidth="1"/>
    <col min="7945" max="7945" width="13" style="251" customWidth="1"/>
    <col min="7946" max="7946" width="8.28515625" style="251" customWidth="1"/>
    <col min="7947" max="8191" width="10" style="251"/>
    <col min="8192" max="8192" width="2.5703125" style="251" customWidth="1"/>
    <col min="8193" max="8193" width="7.140625" style="251" customWidth="1"/>
    <col min="8194" max="8194" width="23.5703125" style="251" customWidth="1"/>
    <col min="8195" max="8195" width="9.7109375" style="251" customWidth="1"/>
    <col min="8196" max="8196" width="0" style="251" hidden="1" customWidth="1"/>
    <col min="8197" max="8197" width="4.7109375" style="251" customWidth="1"/>
    <col min="8198" max="8198" width="14.42578125" style="251" customWidth="1"/>
    <col min="8199" max="8199" width="11.140625" style="251" customWidth="1"/>
    <col min="8200" max="8200" width="10.28515625" style="251" customWidth="1"/>
    <col min="8201" max="8201" width="13" style="251" customWidth="1"/>
    <col min="8202" max="8202" width="8.28515625" style="251" customWidth="1"/>
    <col min="8203" max="8447" width="10" style="251"/>
    <col min="8448" max="8448" width="2.5703125" style="251" customWidth="1"/>
    <col min="8449" max="8449" width="7.140625" style="251" customWidth="1"/>
    <col min="8450" max="8450" width="23.5703125" style="251" customWidth="1"/>
    <col min="8451" max="8451" width="9.7109375" style="251" customWidth="1"/>
    <col min="8452" max="8452" width="0" style="251" hidden="1" customWidth="1"/>
    <col min="8453" max="8453" width="4.7109375" style="251" customWidth="1"/>
    <col min="8454" max="8454" width="14.42578125" style="251" customWidth="1"/>
    <col min="8455" max="8455" width="11.140625" style="251" customWidth="1"/>
    <col min="8456" max="8456" width="10.28515625" style="251" customWidth="1"/>
    <col min="8457" max="8457" width="13" style="251" customWidth="1"/>
    <col min="8458" max="8458" width="8.28515625" style="251" customWidth="1"/>
    <col min="8459" max="8703" width="10" style="251"/>
    <col min="8704" max="8704" width="2.5703125" style="251" customWidth="1"/>
    <col min="8705" max="8705" width="7.140625" style="251" customWidth="1"/>
    <col min="8706" max="8706" width="23.5703125" style="251" customWidth="1"/>
    <col min="8707" max="8707" width="9.7109375" style="251" customWidth="1"/>
    <col min="8708" max="8708" width="0" style="251" hidden="1" customWidth="1"/>
    <col min="8709" max="8709" width="4.7109375" style="251" customWidth="1"/>
    <col min="8710" max="8710" width="14.42578125" style="251" customWidth="1"/>
    <col min="8711" max="8711" width="11.140625" style="251" customWidth="1"/>
    <col min="8712" max="8712" width="10.28515625" style="251" customWidth="1"/>
    <col min="8713" max="8713" width="13" style="251" customWidth="1"/>
    <col min="8714" max="8714" width="8.28515625" style="251" customWidth="1"/>
    <col min="8715" max="8959" width="10" style="251"/>
    <col min="8960" max="8960" width="2.5703125" style="251" customWidth="1"/>
    <col min="8961" max="8961" width="7.140625" style="251" customWidth="1"/>
    <col min="8962" max="8962" width="23.5703125" style="251" customWidth="1"/>
    <col min="8963" max="8963" width="9.7109375" style="251" customWidth="1"/>
    <col min="8964" max="8964" width="0" style="251" hidden="1" customWidth="1"/>
    <col min="8965" max="8965" width="4.7109375" style="251" customWidth="1"/>
    <col min="8966" max="8966" width="14.42578125" style="251" customWidth="1"/>
    <col min="8967" max="8967" width="11.140625" style="251" customWidth="1"/>
    <col min="8968" max="8968" width="10.28515625" style="251" customWidth="1"/>
    <col min="8969" max="8969" width="13" style="251" customWidth="1"/>
    <col min="8970" max="8970" width="8.28515625" style="251" customWidth="1"/>
    <col min="8971" max="9215" width="10" style="251"/>
    <col min="9216" max="9216" width="2.5703125" style="251" customWidth="1"/>
    <col min="9217" max="9217" width="7.140625" style="251" customWidth="1"/>
    <col min="9218" max="9218" width="23.5703125" style="251" customWidth="1"/>
    <col min="9219" max="9219" width="9.7109375" style="251" customWidth="1"/>
    <col min="9220" max="9220" width="0" style="251" hidden="1" customWidth="1"/>
    <col min="9221" max="9221" width="4.7109375" style="251" customWidth="1"/>
    <col min="9222" max="9222" width="14.42578125" style="251" customWidth="1"/>
    <col min="9223" max="9223" width="11.140625" style="251" customWidth="1"/>
    <col min="9224" max="9224" width="10.28515625" style="251" customWidth="1"/>
    <col min="9225" max="9225" width="13" style="251" customWidth="1"/>
    <col min="9226" max="9226" width="8.28515625" style="251" customWidth="1"/>
    <col min="9227" max="9471" width="10" style="251"/>
    <col min="9472" max="9472" width="2.5703125" style="251" customWidth="1"/>
    <col min="9473" max="9473" width="7.140625" style="251" customWidth="1"/>
    <col min="9474" max="9474" width="23.5703125" style="251" customWidth="1"/>
    <col min="9475" max="9475" width="9.7109375" style="251" customWidth="1"/>
    <col min="9476" max="9476" width="0" style="251" hidden="1" customWidth="1"/>
    <col min="9477" max="9477" width="4.7109375" style="251" customWidth="1"/>
    <col min="9478" max="9478" width="14.42578125" style="251" customWidth="1"/>
    <col min="9479" max="9479" width="11.140625" style="251" customWidth="1"/>
    <col min="9480" max="9480" width="10.28515625" style="251" customWidth="1"/>
    <col min="9481" max="9481" width="13" style="251" customWidth="1"/>
    <col min="9482" max="9482" width="8.28515625" style="251" customWidth="1"/>
    <col min="9483" max="9727" width="10" style="251"/>
    <col min="9728" max="9728" width="2.5703125" style="251" customWidth="1"/>
    <col min="9729" max="9729" width="7.140625" style="251" customWidth="1"/>
    <col min="9730" max="9730" width="23.5703125" style="251" customWidth="1"/>
    <col min="9731" max="9731" width="9.7109375" style="251" customWidth="1"/>
    <col min="9732" max="9732" width="0" style="251" hidden="1" customWidth="1"/>
    <col min="9733" max="9733" width="4.7109375" style="251" customWidth="1"/>
    <col min="9734" max="9734" width="14.42578125" style="251" customWidth="1"/>
    <col min="9735" max="9735" width="11.140625" style="251" customWidth="1"/>
    <col min="9736" max="9736" width="10.28515625" style="251" customWidth="1"/>
    <col min="9737" max="9737" width="13" style="251" customWidth="1"/>
    <col min="9738" max="9738" width="8.28515625" style="251" customWidth="1"/>
    <col min="9739" max="9983" width="10" style="251"/>
    <col min="9984" max="9984" width="2.5703125" style="251" customWidth="1"/>
    <col min="9985" max="9985" width="7.140625" style="251" customWidth="1"/>
    <col min="9986" max="9986" width="23.5703125" style="251" customWidth="1"/>
    <col min="9987" max="9987" width="9.7109375" style="251" customWidth="1"/>
    <col min="9988" max="9988" width="0" style="251" hidden="1" customWidth="1"/>
    <col min="9989" max="9989" width="4.7109375" style="251" customWidth="1"/>
    <col min="9990" max="9990" width="14.42578125" style="251" customWidth="1"/>
    <col min="9991" max="9991" width="11.140625" style="251" customWidth="1"/>
    <col min="9992" max="9992" width="10.28515625" style="251" customWidth="1"/>
    <col min="9993" max="9993" width="13" style="251" customWidth="1"/>
    <col min="9994" max="9994" width="8.28515625" style="251" customWidth="1"/>
    <col min="9995" max="10239" width="10" style="251"/>
    <col min="10240" max="10240" width="2.5703125" style="251" customWidth="1"/>
    <col min="10241" max="10241" width="7.140625" style="251" customWidth="1"/>
    <col min="10242" max="10242" width="23.5703125" style="251" customWidth="1"/>
    <col min="10243" max="10243" width="9.7109375" style="251" customWidth="1"/>
    <col min="10244" max="10244" width="0" style="251" hidden="1" customWidth="1"/>
    <col min="10245" max="10245" width="4.7109375" style="251" customWidth="1"/>
    <col min="10246" max="10246" width="14.42578125" style="251" customWidth="1"/>
    <col min="10247" max="10247" width="11.140625" style="251" customWidth="1"/>
    <col min="10248" max="10248" width="10.28515625" style="251" customWidth="1"/>
    <col min="10249" max="10249" width="13" style="251" customWidth="1"/>
    <col min="10250" max="10250" width="8.28515625" style="251" customWidth="1"/>
    <col min="10251" max="10495" width="10" style="251"/>
    <col min="10496" max="10496" width="2.5703125" style="251" customWidth="1"/>
    <col min="10497" max="10497" width="7.140625" style="251" customWidth="1"/>
    <col min="10498" max="10498" width="23.5703125" style="251" customWidth="1"/>
    <col min="10499" max="10499" width="9.7109375" style="251" customWidth="1"/>
    <col min="10500" max="10500" width="0" style="251" hidden="1" customWidth="1"/>
    <col min="10501" max="10501" width="4.7109375" style="251" customWidth="1"/>
    <col min="10502" max="10502" width="14.42578125" style="251" customWidth="1"/>
    <col min="10503" max="10503" width="11.140625" style="251" customWidth="1"/>
    <col min="10504" max="10504" width="10.28515625" style="251" customWidth="1"/>
    <col min="10505" max="10505" width="13" style="251" customWidth="1"/>
    <col min="10506" max="10506" width="8.28515625" style="251" customWidth="1"/>
    <col min="10507" max="10751" width="10" style="251"/>
    <col min="10752" max="10752" width="2.5703125" style="251" customWidth="1"/>
    <col min="10753" max="10753" width="7.140625" style="251" customWidth="1"/>
    <col min="10754" max="10754" width="23.5703125" style="251" customWidth="1"/>
    <col min="10755" max="10755" width="9.7109375" style="251" customWidth="1"/>
    <col min="10756" max="10756" width="0" style="251" hidden="1" customWidth="1"/>
    <col min="10757" max="10757" width="4.7109375" style="251" customWidth="1"/>
    <col min="10758" max="10758" width="14.42578125" style="251" customWidth="1"/>
    <col min="10759" max="10759" width="11.140625" style="251" customWidth="1"/>
    <col min="10760" max="10760" width="10.28515625" style="251" customWidth="1"/>
    <col min="10761" max="10761" width="13" style="251" customWidth="1"/>
    <col min="10762" max="10762" width="8.28515625" style="251" customWidth="1"/>
    <col min="10763" max="11007" width="10" style="251"/>
    <col min="11008" max="11008" width="2.5703125" style="251" customWidth="1"/>
    <col min="11009" max="11009" width="7.140625" style="251" customWidth="1"/>
    <col min="11010" max="11010" width="23.5703125" style="251" customWidth="1"/>
    <col min="11011" max="11011" width="9.7109375" style="251" customWidth="1"/>
    <col min="11012" max="11012" width="0" style="251" hidden="1" customWidth="1"/>
    <col min="11013" max="11013" width="4.7109375" style="251" customWidth="1"/>
    <col min="11014" max="11014" width="14.42578125" style="251" customWidth="1"/>
    <col min="11015" max="11015" width="11.140625" style="251" customWidth="1"/>
    <col min="11016" max="11016" width="10.28515625" style="251" customWidth="1"/>
    <col min="11017" max="11017" width="13" style="251" customWidth="1"/>
    <col min="11018" max="11018" width="8.28515625" style="251" customWidth="1"/>
    <col min="11019" max="11263" width="10" style="251"/>
    <col min="11264" max="11264" width="2.5703125" style="251" customWidth="1"/>
    <col min="11265" max="11265" width="7.140625" style="251" customWidth="1"/>
    <col min="11266" max="11266" width="23.5703125" style="251" customWidth="1"/>
    <col min="11267" max="11267" width="9.7109375" style="251" customWidth="1"/>
    <col min="11268" max="11268" width="0" style="251" hidden="1" customWidth="1"/>
    <col min="11269" max="11269" width="4.7109375" style="251" customWidth="1"/>
    <col min="11270" max="11270" width="14.42578125" style="251" customWidth="1"/>
    <col min="11271" max="11271" width="11.140625" style="251" customWidth="1"/>
    <col min="11272" max="11272" width="10.28515625" style="251" customWidth="1"/>
    <col min="11273" max="11273" width="13" style="251" customWidth="1"/>
    <col min="11274" max="11274" width="8.28515625" style="251" customWidth="1"/>
    <col min="11275" max="11519" width="10" style="251"/>
    <col min="11520" max="11520" width="2.5703125" style="251" customWidth="1"/>
    <col min="11521" max="11521" width="7.140625" style="251" customWidth="1"/>
    <col min="11522" max="11522" width="23.5703125" style="251" customWidth="1"/>
    <col min="11523" max="11523" width="9.7109375" style="251" customWidth="1"/>
    <col min="11524" max="11524" width="0" style="251" hidden="1" customWidth="1"/>
    <col min="11525" max="11525" width="4.7109375" style="251" customWidth="1"/>
    <col min="11526" max="11526" width="14.42578125" style="251" customWidth="1"/>
    <col min="11527" max="11527" width="11.140625" style="251" customWidth="1"/>
    <col min="11528" max="11528" width="10.28515625" style="251" customWidth="1"/>
    <col min="11529" max="11529" width="13" style="251" customWidth="1"/>
    <col min="11530" max="11530" width="8.28515625" style="251" customWidth="1"/>
    <col min="11531" max="11775" width="10" style="251"/>
    <col min="11776" max="11776" width="2.5703125" style="251" customWidth="1"/>
    <col min="11777" max="11777" width="7.140625" style="251" customWidth="1"/>
    <col min="11778" max="11778" width="23.5703125" style="251" customWidth="1"/>
    <col min="11779" max="11779" width="9.7109375" style="251" customWidth="1"/>
    <col min="11780" max="11780" width="0" style="251" hidden="1" customWidth="1"/>
    <col min="11781" max="11781" width="4.7109375" style="251" customWidth="1"/>
    <col min="11782" max="11782" width="14.42578125" style="251" customWidth="1"/>
    <col min="11783" max="11783" width="11.140625" style="251" customWidth="1"/>
    <col min="11784" max="11784" width="10.28515625" style="251" customWidth="1"/>
    <col min="11785" max="11785" width="13" style="251" customWidth="1"/>
    <col min="11786" max="11786" width="8.28515625" style="251" customWidth="1"/>
    <col min="11787" max="12031" width="10" style="251"/>
    <col min="12032" max="12032" width="2.5703125" style="251" customWidth="1"/>
    <col min="12033" max="12033" width="7.140625" style="251" customWidth="1"/>
    <col min="12034" max="12034" width="23.5703125" style="251" customWidth="1"/>
    <col min="12035" max="12035" width="9.7109375" style="251" customWidth="1"/>
    <col min="12036" max="12036" width="0" style="251" hidden="1" customWidth="1"/>
    <col min="12037" max="12037" width="4.7109375" style="251" customWidth="1"/>
    <col min="12038" max="12038" width="14.42578125" style="251" customWidth="1"/>
    <col min="12039" max="12039" width="11.140625" style="251" customWidth="1"/>
    <col min="12040" max="12040" width="10.28515625" style="251" customWidth="1"/>
    <col min="12041" max="12041" width="13" style="251" customWidth="1"/>
    <col min="12042" max="12042" width="8.28515625" style="251" customWidth="1"/>
    <col min="12043" max="12287" width="10" style="251"/>
    <col min="12288" max="12288" width="2.5703125" style="251" customWidth="1"/>
    <col min="12289" max="12289" width="7.140625" style="251" customWidth="1"/>
    <col min="12290" max="12290" width="23.5703125" style="251" customWidth="1"/>
    <col min="12291" max="12291" width="9.7109375" style="251" customWidth="1"/>
    <col min="12292" max="12292" width="0" style="251" hidden="1" customWidth="1"/>
    <col min="12293" max="12293" width="4.7109375" style="251" customWidth="1"/>
    <col min="12294" max="12294" width="14.42578125" style="251" customWidth="1"/>
    <col min="12295" max="12295" width="11.140625" style="251" customWidth="1"/>
    <col min="12296" max="12296" width="10.28515625" style="251" customWidth="1"/>
    <col min="12297" max="12297" width="13" style="251" customWidth="1"/>
    <col min="12298" max="12298" width="8.28515625" style="251" customWidth="1"/>
    <col min="12299" max="12543" width="10" style="251"/>
    <col min="12544" max="12544" width="2.5703125" style="251" customWidth="1"/>
    <col min="12545" max="12545" width="7.140625" style="251" customWidth="1"/>
    <col min="12546" max="12546" width="23.5703125" style="251" customWidth="1"/>
    <col min="12547" max="12547" width="9.7109375" style="251" customWidth="1"/>
    <col min="12548" max="12548" width="0" style="251" hidden="1" customWidth="1"/>
    <col min="12549" max="12549" width="4.7109375" style="251" customWidth="1"/>
    <col min="12550" max="12550" width="14.42578125" style="251" customWidth="1"/>
    <col min="12551" max="12551" width="11.140625" style="251" customWidth="1"/>
    <col min="12552" max="12552" width="10.28515625" style="251" customWidth="1"/>
    <col min="12553" max="12553" width="13" style="251" customWidth="1"/>
    <col min="12554" max="12554" width="8.28515625" style="251" customWidth="1"/>
    <col min="12555" max="12799" width="10" style="251"/>
    <col min="12800" max="12800" width="2.5703125" style="251" customWidth="1"/>
    <col min="12801" max="12801" width="7.140625" style="251" customWidth="1"/>
    <col min="12802" max="12802" width="23.5703125" style="251" customWidth="1"/>
    <col min="12803" max="12803" width="9.7109375" style="251" customWidth="1"/>
    <col min="12804" max="12804" width="0" style="251" hidden="1" customWidth="1"/>
    <col min="12805" max="12805" width="4.7109375" style="251" customWidth="1"/>
    <col min="12806" max="12806" width="14.42578125" style="251" customWidth="1"/>
    <col min="12807" max="12807" width="11.140625" style="251" customWidth="1"/>
    <col min="12808" max="12808" width="10.28515625" style="251" customWidth="1"/>
    <col min="12809" max="12809" width="13" style="251" customWidth="1"/>
    <col min="12810" max="12810" width="8.28515625" style="251" customWidth="1"/>
    <col min="12811" max="13055" width="10" style="251"/>
    <col min="13056" max="13056" width="2.5703125" style="251" customWidth="1"/>
    <col min="13057" max="13057" width="7.140625" style="251" customWidth="1"/>
    <col min="13058" max="13058" width="23.5703125" style="251" customWidth="1"/>
    <col min="13059" max="13059" width="9.7109375" style="251" customWidth="1"/>
    <col min="13060" max="13060" width="0" style="251" hidden="1" customWidth="1"/>
    <col min="13061" max="13061" width="4.7109375" style="251" customWidth="1"/>
    <col min="13062" max="13062" width="14.42578125" style="251" customWidth="1"/>
    <col min="13063" max="13063" width="11.140625" style="251" customWidth="1"/>
    <col min="13064" max="13064" width="10.28515625" style="251" customWidth="1"/>
    <col min="13065" max="13065" width="13" style="251" customWidth="1"/>
    <col min="13066" max="13066" width="8.28515625" style="251" customWidth="1"/>
    <col min="13067" max="13311" width="10" style="251"/>
    <col min="13312" max="13312" width="2.5703125" style="251" customWidth="1"/>
    <col min="13313" max="13313" width="7.140625" style="251" customWidth="1"/>
    <col min="13314" max="13314" width="23.5703125" style="251" customWidth="1"/>
    <col min="13315" max="13315" width="9.7109375" style="251" customWidth="1"/>
    <col min="13316" max="13316" width="0" style="251" hidden="1" customWidth="1"/>
    <col min="13317" max="13317" width="4.7109375" style="251" customWidth="1"/>
    <col min="13318" max="13318" width="14.42578125" style="251" customWidth="1"/>
    <col min="13319" max="13319" width="11.140625" style="251" customWidth="1"/>
    <col min="13320" max="13320" width="10.28515625" style="251" customWidth="1"/>
    <col min="13321" max="13321" width="13" style="251" customWidth="1"/>
    <col min="13322" max="13322" width="8.28515625" style="251" customWidth="1"/>
    <col min="13323" max="13567" width="10" style="251"/>
    <col min="13568" max="13568" width="2.5703125" style="251" customWidth="1"/>
    <col min="13569" max="13569" width="7.140625" style="251" customWidth="1"/>
    <col min="13570" max="13570" width="23.5703125" style="251" customWidth="1"/>
    <col min="13571" max="13571" width="9.7109375" style="251" customWidth="1"/>
    <col min="13572" max="13572" width="0" style="251" hidden="1" customWidth="1"/>
    <col min="13573" max="13573" width="4.7109375" style="251" customWidth="1"/>
    <col min="13574" max="13574" width="14.42578125" style="251" customWidth="1"/>
    <col min="13575" max="13575" width="11.140625" style="251" customWidth="1"/>
    <col min="13576" max="13576" width="10.28515625" style="251" customWidth="1"/>
    <col min="13577" max="13577" width="13" style="251" customWidth="1"/>
    <col min="13578" max="13578" width="8.28515625" style="251" customWidth="1"/>
    <col min="13579" max="13823" width="10" style="251"/>
    <col min="13824" max="13824" width="2.5703125" style="251" customWidth="1"/>
    <col min="13825" max="13825" width="7.140625" style="251" customWidth="1"/>
    <col min="13826" max="13826" width="23.5703125" style="251" customWidth="1"/>
    <col min="13827" max="13827" width="9.7109375" style="251" customWidth="1"/>
    <col min="13828" max="13828" width="0" style="251" hidden="1" customWidth="1"/>
    <col min="13829" max="13829" width="4.7109375" style="251" customWidth="1"/>
    <col min="13830" max="13830" width="14.42578125" style="251" customWidth="1"/>
    <col min="13831" max="13831" width="11.140625" style="251" customWidth="1"/>
    <col min="13832" max="13832" width="10.28515625" style="251" customWidth="1"/>
    <col min="13833" max="13833" width="13" style="251" customWidth="1"/>
    <col min="13834" max="13834" width="8.28515625" style="251" customWidth="1"/>
    <col min="13835" max="14079" width="10" style="251"/>
    <col min="14080" max="14080" width="2.5703125" style="251" customWidth="1"/>
    <col min="14081" max="14081" width="7.140625" style="251" customWidth="1"/>
    <col min="14082" max="14082" width="23.5703125" style="251" customWidth="1"/>
    <col min="14083" max="14083" width="9.7109375" style="251" customWidth="1"/>
    <col min="14084" max="14084" width="0" style="251" hidden="1" customWidth="1"/>
    <col min="14085" max="14085" width="4.7109375" style="251" customWidth="1"/>
    <col min="14086" max="14086" width="14.42578125" style="251" customWidth="1"/>
    <col min="14087" max="14087" width="11.140625" style="251" customWidth="1"/>
    <col min="14088" max="14088" width="10.28515625" style="251" customWidth="1"/>
    <col min="14089" max="14089" width="13" style="251" customWidth="1"/>
    <col min="14090" max="14090" width="8.28515625" style="251" customWidth="1"/>
    <col min="14091" max="14335" width="10" style="251"/>
    <col min="14336" max="14336" width="2.5703125" style="251" customWidth="1"/>
    <col min="14337" max="14337" width="7.140625" style="251" customWidth="1"/>
    <col min="14338" max="14338" width="23.5703125" style="251" customWidth="1"/>
    <col min="14339" max="14339" width="9.7109375" style="251" customWidth="1"/>
    <col min="14340" max="14340" width="0" style="251" hidden="1" customWidth="1"/>
    <col min="14341" max="14341" width="4.7109375" style="251" customWidth="1"/>
    <col min="14342" max="14342" width="14.42578125" style="251" customWidth="1"/>
    <col min="14343" max="14343" width="11.140625" style="251" customWidth="1"/>
    <col min="14344" max="14344" width="10.28515625" style="251" customWidth="1"/>
    <col min="14345" max="14345" width="13" style="251" customWidth="1"/>
    <col min="14346" max="14346" width="8.28515625" style="251" customWidth="1"/>
    <col min="14347" max="14591" width="10" style="251"/>
    <col min="14592" max="14592" width="2.5703125" style="251" customWidth="1"/>
    <col min="14593" max="14593" width="7.140625" style="251" customWidth="1"/>
    <col min="14594" max="14594" width="23.5703125" style="251" customWidth="1"/>
    <col min="14595" max="14595" width="9.7109375" style="251" customWidth="1"/>
    <col min="14596" max="14596" width="0" style="251" hidden="1" customWidth="1"/>
    <col min="14597" max="14597" width="4.7109375" style="251" customWidth="1"/>
    <col min="14598" max="14598" width="14.42578125" style="251" customWidth="1"/>
    <col min="14599" max="14599" width="11.140625" style="251" customWidth="1"/>
    <col min="14600" max="14600" width="10.28515625" style="251" customWidth="1"/>
    <col min="14601" max="14601" width="13" style="251" customWidth="1"/>
    <col min="14602" max="14602" width="8.28515625" style="251" customWidth="1"/>
    <col min="14603" max="14847" width="10" style="251"/>
    <col min="14848" max="14848" width="2.5703125" style="251" customWidth="1"/>
    <col min="14849" max="14849" width="7.140625" style="251" customWidth="1"/>
    <col min="14850" max="14850" width="23.5703125" style="251" customWidth="1"/>
    <col min="14851" max="14851" width="9.7109375" style="251" customWidth="1"/>
    <col min="14852" max="14852" width="0" style="251" hidden="1" customWidth="1"/>
    <col min="14853" max="14853" width="4.7109375" style="251" customWidth="1"/>
    <col min="14854" max="14854" width="14.42578125" style="251" customWidth="1"/>
    <col min="14855" max="14855" width="11.140625" style="251" customWidth="1"/>
    <col min="14856" max="14856" width="10.28515625" style="251" customWidth="1"/>
    <col min="14857" max="14857" width="13" style="251" customWidth="1"/>
    <col min="14858" max="14858" width="8.28515625" style="251" customWidth="1"/>
    <col min="14859" max="15103" width="10" style="251"/>
    <col min="15104" max="15104" width="2.5703125" style="251" customWidth="1"/>
    <col min="15105" max="15105" width="7.140625" style="251" customWidth="1"/>
    <col min="15106" max="15106" width="23.5703125" style="251" customWidth="1"/>
    <col min="15107" max="15107" width="9.7109375" style="251" customWidth="1"/>
    <col min="15108" max="15108" width="0" style="251" hidden="1" customWidth="1"/>
    <col min="15109" max="15109" width="4.7109375" style="251" customWidth="1"/>
    <col min="15110" max="15110" width="14.42578125" style="251" customWidth="1"/>
    <col min="15111" max="15111" width="11.140625" style="251" customWidth="1"/>
    <col min="15112" max="15112" width="10.28515625" style="251" customWidth="1"/>
    <col min="15113" max="15113" width="13" style="251" customWidth="1"/>
    <col min="15114" max="15114" width="8.28515625" style="251" customWidth="1"/>
    <col min="15115" max="15359" width="10" style="251"/>
    <col min="15360" max="15360" width="2.5703125" style="251" customWidth="1"/>
    <col min="15361" max="15361" width="7.140625" style="251" customWidth="1"/>
    <col min="15362" max="15362" width="23.5703125" style="251" customWidth="1"/>
    <col min="15363" max="15363" width="9.7109375" style="251" customWidth="1"/>
    <col min="15364" max="15364" width="0" style="251" hidden="1" customWidth="1"/>
    <col min="15365" max="15365" width="4.7109375" style="251" customWidth="1"/>
    <col min="15366" max="15366" width="14.42578125" style="251" customWidth="1"/>
    <col min="15367" max="15367" width="11.140625" style="251" customWidth="1"/>
    <col min="15368" max="15368" width="10.28515625" style="251" customWidth="1"/>
    <col min="15369" max="15369" width="13" style="251" customWidth="1"/>
    <col min="15370" max="15370" width="8.28515625" style="251" customWidth="1"/>
    <col min="15371" max="15615" width="10" style="251"/>
    <col min="15616" max="15616" width="2.5703125" style="251" customWidth="1"/>
    <col min="15617" max="15617" width="7.140625" style="251" customWidth="1"/>
    <col min="15618" max="15618" width="23.5703125" style="251" customWidth="1"/>
    <col min="15619" max="15619" width="9.7109375" style="251" customWidth="1"/>
    <col min="15620" max="15620" width="0" style="251" hidden="1" customWidth="1"/>
    <col min="15621" max="15621" width="4.7109375" style="251" customWidth="1"/>
    <col min="15622" max="15622" width="14.42578125" style="251" customWidth="1"/>
    <col min="15623" max="15623" width="11.140625" style="251" customWidth="1"/>
    <col min="15624" max="15624" width="10.28515625" style="251" customWidth="1"/>
    <col min="15625" max="15625" width="13" style="251" customWidth="1"/>
    <col min="15626" max="15626" width="8.28515625" style="251" customWidth="1"/>
    <col min="15627" max="15871" width="10" style="251"/>
    <col min="15872" max="15872" width="2.5703125" style="251" customWidth="1"/>
    <col min="15873" max="15873" width="7.140625" style="251" customWidth="1"/>
    <col min="15874" max="15874" width="23.5703125" style="251" customWidth="1"/>
    <col min="15875" max="15875" width="9.7109375" style="251" customWidth="1"/>
    <col min="15876" max="15876" width="0" style="251" hidden="1" customWidth="1"/>
    <col min="15877" max="15877" width="4.7109375" style="251" customWidth="1"/>
    <col min="15878" max="15878" width="14.42578125" style="251" customWidth="1"/>
    <col min="15879" max="15879" width="11.140625" style="251" customWidth="1"/>
    <col min="15880" max="15880" width="10.28515625" style="251" customWidth="1"/>
    <col min="15881" max="15881" width="13" style="251" customWidth="1"/>
    <col min="15882" max="15882" width="8.28515625" style="251" customWidth="1"/>
    <col min="15883" max="16127" width="10" style="251"/>
    <col min="16128" max="16128" width="2.5703125" style="251" customWidth="1"/>
    <col min="16129" max="16129" width="7.140625" style="251" customWidth="1"/>
    <col min="16130" max="16130" width="23.5703125" style="251" customWidth="1"/>
    <col min="16131" max="16131" width="9.7109375" style="251" customWidth="1"/>
    <col min="16132" max="16132" width="0" style="251" hidden="1" customWidth="1"/>
    <col min="16133" max="16133" width="4.7109375" style="251" customWidth="1"/>
    <col min="16134" max="16134" width="14.42578125" style="251" customWidth="1"/>
    <col min="16135" max="16135" width="11.140625" style="251" customWidth="1"/>
    <col min="16136" max="16136" width="10.28515625" style="251" customWidth="1"/>
    <col min="16137" max="16137" width="13" style="251" customWidth="1"/>
    <col min="16138" max="16138" width="8.28515625" style="251" customWidth="1"/>
    <col min="16139" max="16384" width="10" style="251"/>
  </cols>
  <sheetData>
    <row r="1" spans="1:17" ht="12" customHeight="1" x14ac:dyDescent="0.2">
      <c r="B1" s="110" t="str">
        <f>'Page 6.5'!B1</f>
        <v>PacifiCorp</v>
      </c>
      <c r="D1" s="249"/>
      <c r="E1" s="249"/>
      <c r="F1" s="249"/>
      <c r="G1" s="249"/>
      <c r="H1" s="249"/>
      <c r="I1" s="249"/>
      <c r="J1" s="252"/>
      <c r="P1" s="110"/>
      <c r="Q1" s="110"/>
    </row>
    <row r="2" spans="1:17" ht="12" customHeight="1" x14ac:dyDescent="0.2">
      <c r="B2" s="110" t="str">
        <f>'Page 6.5'!B2</f>
        <v>Washington General Rate Case - 2021</v>
      </c>
      <c r="D2" s="249"/>
      <c r="E2" s="249"/>
      <c r="F2" s="249"/>
      <c r="G2" s="249"/>
      <c r="H2" s="249"/>
      <c r="I2" s="249"/>
      <c r="J2" s="252"/>
      <c r="Q2" s="74"/>
    </row>
    <row r="3" spans="1:17" ht="12" customHeight="1" x14ac:dyDescent="0.2">
      <c r="B3" s="110" t="s">
        <v>295</v>
      </c>
      <c r="D3" s="249"/>
      <c r="E3" s="249"/>
      <c r="F3" s="249"/>
      <c r="G3" s="249"/>
      <c r="H3" s="249"/>
      <c r="I3" s="249"/>
      <c r="J3" s="252"/>
      <c r="Q3" s="74"/>
    </row>
    <row r="4" spans="1:17" ht="12" customHeight="1" x14ac:dyDescent="0.2">
      <c r="D4" s="249"/>
      <c r="E4" s="249"/>
      <c r="F4" s="249"/>
      <c r="G4" s="249"/>
      <c r="H4" s="249"/>
      <c r="I4" s="249"/>
      <c r="J4" s="252"/>
      <c r="Q4" s="74"/>
    </row>
    <row r="5" spans="1:17" ht="12" customHeight="1" x14ac:dyDescent="0.2">
      <c r="D5" s="249"/>
      <c r="E5" s="249"/>
      <c r="F5" s="249"/>
      <c r="G5" s="249"/>
      <c r="H5" s="249"/>
      <c r="I5" s="249"/>
      <c r="J5" s="252"/>
      <c r="Q5" s="74"/>
    </row>
    <row r="6" spans="1:17" ht="12" customHeight="1" x14ac:dyDescent="0.2">
      <c r="D6" s="249"/>
      <c r="E6" s="249"/>
      <c r="F6" s="249" t="s">
        <v>1</v>
      </c>
      <c r="G6" s="249"/>
      <c r="H6" s="249"/>
      <c r="I6" s="249" t="s">
        <v>266</v>
      </c>
      <c r="J6" s="252"/>
      <c r="Q6" s="74"/>
    </row>
    <row r="7" spans="1:17" ht="12" customHeight="1" x14ac:dyDescent="0.2">
      <c r="D7" s="253" t="s">
        <v>3</v>
      </c>
      <c r="E7" s="253" t="s">
        <v>4</v>
      </c>
      <c r="F7" s="253" t="s">
        <v>5</v>
      </c>
      <c r="G7" s="253" t="s">
        <v>6</v>
      </c>
      <c r="H7" s="253" t="s">
        <v>7</v>
      </c>
      <c r="I7" s="253" t="s">
        <v>8</v>
      </c>
      <c r="J7" s="254" t="s">
        <v>9</v>
      </c>
      <c r="Q7" s="74"/>
    </row>
    <row r="8" spans="1:17" ht="12" customHeight="1" x14ac:dyDescent="0.2">
      <c r="A8" s="255"/>
      <c r="B8" s="54"/>
      <c r="C8" s="255"/>
      <c r="D8" s="257"/>
      <c r="E8" s="257"/>
      <c r="F8" s="257"/>
      <c r="G8" s="257"/>
      <c r="H8" s="257"/>
      <c r="I8" s="261"/>
      <c r="J8" s="267"/>
      <c r="Q8" s="74"/>
    </row>
    <row r="9" spans="1:17" ht="12" customHeight="1" x14ac:dyDescent="0.2">
      <c r="A9" s="255"/>
      <c r="B9" s="54" t="s">
        <v>105</v>
      </c>
      <c r="C9" s="337"/>
      <c r="D9" s="337"/>
      <c r="E9" s="337"/>
      <c r="F9" s="337"/>
      <c r="G9" s="293"/>
      <c r="H9" s="268"/>
      <c r="I9" s="258"/>
      <c r="J9" s="267"/>
      <c r="K9" s="73"/>
      <c r="L9" s="61"/>
      <c r="Q9" s="74"/>
    </row>
    <row r="10" spans="1:17" ht="12" customHeight="1" x14ac:dyDescent="0.2">
      <c r="A10" s="255"/>
      <c r="B10" s="337" t="s">
        <v>106</v>
      </c>
      <c r="C10" s="337"/>
      <c r="D10" s="55" t="s">
        <v>22</v>
      </c>
      <c r="E10" s="56" t="s">
        <v>13</v>
      </c>
      <c r="F10" s="74">
        <f>'Page 6.5.15'!K29</f>
        <v>-1588963.8341337619</v>
      </c>
      <c r="G10" s="57" t="s">
        <v>16</v>
      </c>
      <c r="H10" s="264">
        <v>7.8111041399714837E-2</v>
      </c>
      <c r="I10" s="258">
        <f>H10*F10</f>
        <v>-124115.6198306719</v>
      </c>
      <c r="J10" s="267" t="s">
        <v>104</v>
      </c>
      <c r="K10" s="271"/>
      <c r="L10" s="61"/>
      <c r="Q10" s="74"/>
    </row>
    <row r="11" spans="1:17" ht="12" customHeight="1" x14ac:dyDescent="0.2">
      <c r="A11" s="255"/>
      <c r="B11" s="337"/>
      <c r="C11" s="337"/>
      <c r="D11" s="55"/>
      <c r="E11" s="56"/>
      <c r="F11" s="74"/>
      <c r="G11" s="57"/>
      <c r="H11" s="264"/>
      <c r="I11" s="258"/>
      <c r="J11" s="267"/>
      <c r="K11" s="271"/>
      <c r="L11" s="61"/>
      <c r="Q11" s="74"/>
    </row>
    <row r="12" spans="1:17" ht="12" customHeight="1" x14ac:dyDescent="0.2">
      <c r="A12" s="255"/>
      <c r="B12" s="54" t="s">
        <v>108</v>
      </c>
      <c r="C12" s="337"/>
      <c r="D12" s="337"/>
      <c r="E12" s="337"/>
      <c r="F12" s="74"/>
      <c r="G12" s="337"/>
      <c r="H12" s="264"/>
      <c r="I12" s="258"/>
      <c r="J12" s="267"/>
      <c r="K12" s="271"/>
      <c r="L12" s="61"/>
      <c r="Q12" s="74"/>
    </row>
    <row r="13" spans="1:17" ht="12" customHeight="1" x14ac:dyDescent="0.2">
      <c r="A13" s="255"/>
      <c r="B13" s="337" t="s">
        <v>109</v>
      </c>
      <c r="C13" s="337"/>
      <c r="D13" s="55" t="s">
        <v>52</v>
      </c>
      <c r="E13" s="56" t="s">
        <v>13</v>
      </c>
      <c r="F13" s="74">
        <f>'Page 6.5.15'!K30</f>
        <v>794481.91706688097</v>
      </c>
      <c r="G13" s="57" t="s">
        <v>16</v>
      </c>
      <c r="H13" s="264">
        <v>7.8111041399714837E-2</v>
      </c>
      <c r="I13" s="258">
        <f>H13*F13</f>
        <v>62057.809915335951</v>
      </c>
      <c r="J13" s="267" t="s">
        <v>104</v>
      </c>
      <c r="K13" s="271"/>
      <c r="L13" s="61"/>
      <c r="Q13" s="74"/>
    </row>
    <row r="14" spans="1:17" ht="12" customHeight="1" x14ac:dyDescent="0.2">
      <c r="A14" s="255"/>
      <c r="B14" s="337"/>
      <c r="C14" s="337"/>
      <c r="D14" s="55"/>
      <c r="E14" s="56"/>
      <c r="F14" s="74"/>
      <c r="G14" s="57"/>
      <c r="H14" s="264"/>
      <c r="I14" s="258"/>
      <c r="J14" s="267"/>
      <c r="K14" s="271"/>
      <c r="L14" s="61"/>
      <c r="Q14" s="74"/>
    </row>
    <row r="15" spans="1:17" ht="12" customHeight="1" x14ac:dyDescent="0.2">
      <c r="A15" s="255"/>
      <c r="B15" s="269"/>
      <c r="C15" s="255"/>
      <c r="D15" s="257"/>
      <c r="E15" s="257"/>
      <c r="F15" s="74"/>
      <c r="G15" s="261"/>
      <c r="H15" s="338"/>
      <c r="I15" s="286"/>
      <c r="J15" s="267"/>
      <c r="K15" s="271"/>
      <c r="L15" s="61"/>
      <c r="Q15" s="74"/>
    </row>
    <row r="16" spans="1:17" ht="12" customHeight="1" x14ac:dyDescent="0.2">
      <c r="A16" s="255"/>
      <c r="B16" s="54" t="s">
        <v>105</v>
      </c>
      <c r="C16" s="337"/>
      <c r="D16" s="337"/>
      <c r="E16" s="257"/>
      <c r="F16" s="261"/>
      <c r="G16" s="293"/>
      <c r="H16" s="338"/>
      <c r="I16" s="286"/>
      <c r="J16" s="257"/>
      <c r="K16" s="271"/>
      <c r="L16" s="61"/>
      <c r="Q16" s="74"/>
    </row>
    <row r="17" spans="1:17" ht="12" customHeight="1" x14ac:dyDescent="0.2">
      <c r="A17" s="255"/>
      <c r="B17" s="337" t="s">
        <v>110</v>
      </c>
      <c r="C17" s="337"/>
      <c r="D17" s="55" t="s">
        <v>22</v>
      </c>
      <c r="E17" s="56" t="s">
        <v>13</v>
      </c>
      <c r="F17" s="261">
        <f>'Page 6.5.15'!K57</f>
        <v>77013177.089102879</v>
      </c>
      <c r="G17" s="57" t="s">
        <v>16</v>
      </c>
      <c r="H17" s="264">
        <v>7.8111041399714837E-2</v>
      </c>
      <c r="I17" s="258">
        <f t="shared" ref="I17:I18" si="0">H17*F17</f>
        <v>6015579.4639304848</v>
      </c>
      <c r="J17" s="267" t="s">
        <v>104</v>
      </c>
      <c r="K17" s="271"/>
      <c r="L17" s="61"/>
      <c r="Q17" s="74"/>
    </row>
    <row r="18" spans="1:17" s="298" customFormat="1" ht="12" customHeight="1" x14ac:dyDescent="0.2">
      <c r="A18" s="295"/>
      <c r="B18" s="337" t="s">
        <v>111</v>
      </c>
      <c r="C18" s="337"/>
      <c r="D18" s="55" t="s">
        <v>26</v>
      </c>
      <c r="E18" s="56" t="s">
        <v>13</v>
      </c>
      <c r="F18" s="261">
        <f>'Page 6.5.15'!K58</f>
        <v>13864661.020946492</v>
      </c>
      <c r="G18" s="57" t="s">
        <v>16</v>
      </c>
      <c r="H18" s="264">
        <v>7.8111041399714837E-2</v>
      </c>
      <c r="I18" s="258">
        <f t="shared" si="0"/>
        <v>1082983.1110001639</v>
      </c>
      <c r="J18" s="267" t="s">
        <v>104</v>
      </c>
      <c r="K18" s="297"/>
      <c r="L18" s="91"/>
      <c r="Q18" s="89"/>
    </row>
    <row r="19" spans="1:17" ht="12" customHeight="1" x14ac:dyDescent="0.2">
      <c r="A19" s="255"/>
      <c r="B19" s="337"/>
      <c r="C19" s="337"/>
      <c r="D19" s="337"/>
      <c r="E19" s="337"/>
      <c r="F19" s="261"/>
      <c r="G19" s="337"/>
      <c r="H19" s="278"/>
      <c r="I19" s="56"/>
      <c r="J19" s="335"/>
      <c r="K19" s="271"/>
      <c r="L19" s="61"/>
      <c r="Q19" s="74"/>
    </row>
    <row r="20" spans="1:17" ht="12" customHeight="1" x14ac:dyDescent="0.2">
      <c r="A20" s="255"/>
      <c r="B20" s="54" t="s">
        <v>108</v>
      </c>
      <c r="C20" s="337"/>
      <c r="D20" s="337"/>
      <c r="E20" s="337"/>
      <c r="F20" s="261"/>
      <c r="G20" s="337"/>
      <c r="H20" s="278"/>
      <c r="I20" s="56"/>
      <c r="J20" s="335"/>
      <c r="K20" s="271"/>
      <c r="L20" s="61"/>
      <c r="Q20" s="74"/>
    </row>
    <row r="21" spans="1:17" ht="12" customHeight="1" x14ac:dyDescent="0.2">
      <c r="A21" s="255"/>
      <c r="B21" s="337" t="s">
        <v>112</v>
      </c>
      <c r="C21" s="337"/>
      <c r="D21" s="55" t="s">
        <v>52</v>
      </c>
      <c r="E21" s="56" t="s">
        <v>13</v>
      </c>
      <c r="F21" s="261">
        <f>'Page 6.5.15'!K59</f>
        <v>-38506588.544551447</v>
      </c>
      <c r="G21" s="57" t="s">
        <v>16</v>
      </c>
      <c r="H21" s="264">
        <v>7.8111041399714837E-2</v>
      </c>
      <c r="I21" s="258">
        <f t="shared" ref="I21:I22" si="1">H21*F21</f>
        <v>-3007789.7319652434</v>
      </c>
      <c r="J21" s="267" t="s">
        <v>104</v>
      </c>
      <c r="K21" s="255"/>
      <c r="L21" s="61"/>
      <c r="Q21" s="74"/>
    </row>
    <row r="22" spans="1:17" ht="12" customHeight="1" x14ac:dyDescent="0.2">
      <c r="A22" s="255"/>
      <c r="B22" s="337" t="s">
        <v>113</v>
      </c>
      <c r="C22" s="337"/>
      <c r="D22" s="55" t="s">
        <v>54</v>
      </c>
      <c r="E22" s="56" t="s">
        <v>13</v>
      </c>
      <c r="F22" s="261">
        <f>'Page 6.5.15'!K60</f>
        <v>-6932330.5104732467</v>
      </c>
      <c r="G22" s="57" t="s">
        <v>16</v>
      </c>
      <c r="H22" s="264">
        <v>7.8111041399714837E-2</v>
      </c>
      <c r="I22" s="258">
        <f t="shared" si="1"/>
        <v>-541491.55550008209</v>
      </c>
      <c r="J22" s="267" t="s">
        <v>104</v>
      </c>
      <c r="K22" s="255"/>
      <c r="L22" s="61"/>
      <c r="Q22" s="74"/>
    </row>
    <row r="23" spans="1:17" s="298" customFormat="1" ht="12" customHeight="1" x14ac:dyDescent="0.2">
      <c r="A23" s="295"/>
      <c r="B23" s="269"/>
      <c r="C23" s="255"/>
      <c r="D23" s="257"/>
      <c r="E23" s="257"/>
      <c r="F23" s="261"/>
      <c r="G23" s="339"/>
      <c r="H23" s="340"/>
      <c r="I23" s="295"/>
      <c r="J23" s="299"/>
      <c r="K23" s="295"/>
      <c r="L23" s="91"/>
      <c r="Q23" s="89"/>
    </row>
    <row r="24" spans="1:17" ht="12" customHeight="1" x14ac:dyDescent="0.2">
      <c r="A24" s="255"/>
      <c r="B24" s="269"/>
      <c r="C24" s="255"/>
      <c r="D24" s="257"/>
      <c r="E24" s="257"/>
      <c r="F24" s="261"/>
      <c r="G24" s="339"/>
      <c r="H24" s="341"/>
      <c r="I24" s="255"/>
      <c r="J24" s="255"/>
      <c r="L24" s="61"/>
      <c r="Q24" s="74"/>
    </row>
    <row r="25" spans="1:17" ht="12" customHeight="1" x14ac:dyDescent="0.2">
      <c r="A25" s="255"/>
      <c r="B25" s="54" t="s">
        <v>45</v>
      </c>
      <c r="C25" s="255"/>
      <c r="D25" s="257"/>
      <c r="E25" s="257"/>
      <c r="F25" s="261"/>
      <c r="G25" s="339"/>
      <c r="H25" s="341"/>
      <c r="I25" s="255"/>
      <c r="J25" s="255"/>
      <c r="L25" s="61"/>
      <c r="M25" s="300"/>
      <c r="Q25" s="74"/>
    </row>
    <row r="26" spans="1:17" s="298" customFormat="1" ht="12" customHeight="1" x14ac:dyDescent="0.2">
      <c r="A26" s="295"/>
      <c r="B26" s="269" t="s">
        <v>114</v>
      </c>
      <c r="C26" s="255"/>
      <c r="D26" s="257" t="s">
        <v>46</v>
      </c>
      <c r="E26" s="257" t="s">
        <v>13</v>
      </c>
      <c r="F26" s="261">
        <f>+F10</f>
        <v>-1588963.8341337619</v>
      </c>
      <c r="G26" s="339" t="s">
        <v>16</v>
      </c>
      <c r="H26" s="264">
        <v>7.8111041399714837E-2</v>
      </c>
      <c r="I26" s="258">
        <f t="shared" ref="I26:I28" si="2">H26*F26</f>
        <v>-124115.6198306719</v>
      </c>
      <c r="J26" s="295"/>
      <c r="L26" s="91"/>
      <c r="M26" s="301"/>
      <c r="Q26" s="89"/>
    </row>
    <row r="27" spans="1:17" ht="12" customHeight="1" x14ac:dyDescent="0.2">
      <c r="A27" s="255"/>
      <c r="B27" s="269" t="s">
        <v>115</v>
      </c>
      <c r="C27" s="255"/>
      <c r="D27" s="257">
        <v>41010</v>
      </c>
      <c r="E27" s="257" t="s">
        <v>13</v>
      </c>
      <c r="F27" s="261">
        <f>ROUND(-F26*0.245866,0)</f>
        <v>390672</v>
      </c>
      <c r="G27" s="339" t="s">
        <v>16</v>
      </c>
      <c r="H27" s="264">
        <v>7.8111041399714837E-2</v>
      </c>
      <c r="I27" s="258">
        <f t="shared" si="2"/>
        <v>30515.796765709394</v>
      </c>
      <c r="J27" s="273"/>
      <c r="L27" s="61"/>
      <c r="M27" s="300"/>
      <c r="Q27" s="74"/>
    </row>
    <row r="28" spans="1:17" ht="12" customHeight="1" x14ac:dyDescent="0.2">
      <c r="A28" s="255"/>
      <c r="B28" s="269" t="s">
        <v>116</v>
      </c>
      <c r="C28" s="255"/>
      <c r="D28" s="257">
        <v>282</v>
      </c>
      <c r="E28" s="257" t="s">
        <v>13</v>
      </c>
      <c r="F28" s="261">
        <f>ROUND(-F27/2,0)</f>
        <v>-195336</v>
      </c>
      <c r="G28" s="339" t="s">
        <v>16</v>
      </c>
      <c r="H28" s="264">
        <v>7.8111041399714837E-2</v>
      </c>
      <c r="I28" s="258">
        <f t="shared" si="2"/>
        <v>-15257.898382854697</v>
      </c>
      <c r="J28" s="273"/>
      <c r="L28" s="61"/>
      <c r="M28" s="300"/>
      <c r="Q28" s="74"/>
    </row>
    <row r="29" spans="1:17" ht="12" customHeight="1" x14ac:dyDescent="0.2">
      <c r="A29" s="255"/>
      <c r="B29" s="269"/>
      <c r="C29" s="255"/>
      <c r="D29" s="257"/>
      <c r="E29" s="257"/>
      <c r="F29" s="261"/>
      <c r="G29" s="339"/>
      <c r="H29" s="264"/>
      <c r="I29" s="258"/>
      <c r="J29" s="257"/>
      <c r="L29" s="61"/>
      <c r="M29" s="300"/>
      <c r="Q29" s="74"/>
    </row>
    <row r="30" spans="1:17" ht="12" customHeight="1" x14ac:dyDescent="0.2">
      <c r="A30" s="255"/>
      <c r="B30" s="269" t="s">
        <v>117</v>
      </c>
      <c r="C30" s="255"/>
      <c r="D30" s="257" t="s">
        <v>46</v>
      </c>
      <c r="E30" s="257" t="s">
        <v>13</v>
      </c>
      <c r="F30" s="261">
        <f>+F17</f>
        <v>77013177.089102879</v>
      </c>
      <c r="G30" s="339" t="s">
        <v>16</v>
      </c>
      <c r="H30" s="264">
        <v>7.8111041399714837E-2</v>
      </c>
      <c r="I30" s="258">
        <f t="shared" ref="I30:I32" si="3">H30*F30</f>
        <v>6015579.4639304848</v>
      </c>
      <c r="J30" s="335"/>
      <c r="L30" s="61"/>
      <c r="M30" s="300"/>
      <c r="Q30" s="74"/>
    </row>
    <row r="31" spans="1:17" ht="12" customHeight="1" x14ac:dyDescent="0.2">
      <c r="A31" s="255"/>
      <c r="B31" s="269" t="s">
        <v>118</v>
      </c>
      <c r="C31" s="255"/>
      <c r="D31" s="257">
        <v>41010</v>
      </c>
      <c r="E31" s="257" t="s">
        <v>13</v>
      </c>
      <c r="F31" s="261">
        <f>ROUND(-F30*0.245866,0)</f>
        <v>-18934922</v>
      </c>
      <c r="G31" s="339" t="s">
        <v>16</v>
      </c>
      <c r="H31" s="264">
        <v>7.8111041399714837E-2</v>
      </c>
      <c r="I31" s="258">
        <f t="shared" si="3"/>
        <v>-1479026.4762423714</v>
      </c>
      <c r="J31" s="335"/>
      <c r="L31" s="61"/>
      <c r="Q31" s="74"/>
    </row>
    <row r="32" spans="1:17" ht="12" customHeight="1" x14ac:dyDescent="0.2">
      <c r="A32" s="255"/>
      <c r="B32" s="269" t="s">
        <v>119</v>
      </c>
      <c r="C32" s="255"/>
      <c r="D32" s="257">
        <v>282</v>
      </c>
      <c r="E32" s="257" t="s">
        <v>13</v>
      </c>
      <c r="F32" s="261">
        <f>ROUND(-F31/2,0)</f>
        <v>9467461</v>
      </c>
      <c r="G32" s="339" t="s">
        <v>16</v>
      </c>
      <c r="H32" s="264">
        <v>7.8111041399714837E-2</v>
      </c>
      <c r="I32" s="258">
        <f t="shared" si="3"/>
        <v>739513.23812118568</v>
      </c>
      <c r="J32" s="335"/>
      <c r="L32" s="61"/>
      <c r="Q32" s="74"/>
    </row>
    <row r="33" spans="1:17" ht="12" customHeight="1" x14ac:dyDescent="0.2">
      <c r="A33" s="255"/>
      <c r="B33" s="269"/>
      <c r="C33" s="255"/>
      <c r="D33" s="257"/>
      <c r="E33" s="257"/>
      <c r="F33" s="262"/>
      <c r="G33" s="257"/>
      <c r="H33" s="278"/>
      <c r="I33" s="56"/>
      <c r="J33" s="335"/>
      <c r="L33" s="61"/>
      <c r="Q33" s="74"/>
    </row>
    <row r="34" spans="1:17" ht="12" customHeight="1" x14ac:dyDescent="0.2">
      <c r="A34" s="255"/>
      <c r="B34" s="269" t="s">
        <v>272</v>
      </c>
      <c r="C34" s="255"/>
      <c r="D34" s="257" t="s">
        <v>46</v>
      </c>
      <c r="E34" s="257" t="s">
        <v>13</v>
      </c>
      <c r="F34" s="261">
        <f>+F18</f>
        <v>13864661.020946492</v>
      </c>
      <c r="G34" s="339" t="s">
        <v>16</v>
      </c>
      <c r="H34" s="264">
        <v>7.8111041399714837E-2</v>
      </c>
      <c r="I34" s="258">
        <f t="shared" ref="I34:I36" si="4">H34*F34</f>
        <v>1082983.1110001639</v>
      </c>
      <c r="J34" s="335"/>
      <c r="L34" s="61"/>
      <c r="Q34" s="74"/>
    </row>
    <row r="35" spans="1:17" ht="12" customHeight="1" x14ac:dyDescent="0.2">
      <c r="B35" s="269" t="s">
        <v>273</v>
      </c>
      <c r="C35" s="255"/>
      <c r="D35" s="257">
        <v>41010</v>
      </c>
      <c r="E35" s="257" t="s">
        <v>13</v>
      </c>
      <c r="F35" s="261">
        <f>ROUND(-F34*0.245866,0)</f>
        <v>-3408849</v>
      </c>
      <c r="G35" s="339" t="s">
        <v>16</v>
      </c>
      <c r="H35" s="264">
        <v>7.8111041399714837E-2</v>
      </c>
      <c r="I35" s="258">
        <f t="shared" si="4"/>
        <v>-266268.74536437652</v>
      </c>
      <c r="J35" s="255"/>
      <c r="L35" s="61"/>
      <c r="Q35" s="74"/>
    </row>
    <row r="36" spans="1:17" ht="12" customHeight="1" x14ac:dyDescent="0.2">
      <c r="B36" s="269" t="s">
        <v>274</v>
      </c>
      <c r="C36" s="255"/>
      <c r="D36" s="257">
        <v>282</v>
      </c>
      <c r="E36" s="257" t="s">
        <v>13</v>
      </c>
      <c r="F36" s="261">
        <f>ROUND(-F35/2,0)</f>
        <v>1704425</v>
      </c>
      <c r="G36" s="339" t="s">
        <v>16</v>
      </c>
      <c r="H36" s="264">
        <v>7.8111041399714837E-2</v>
      </c>
      <c r="I36" s="258">
        <f t="shared" si="4"/>
        <v>133134.41173770896</v>
      </c>
      <c r="J36" s="255"/>
      <c r="L36" s="61"/>
      <c r="Q36" s="74"/>
    </row>
    <row r="37" spans="1:17" ht="12" customHeight="1" x14ac:dyDescent="0.2">
      <c r="B37" s="269"/>
      <c r="C37" s="255"/>
      <c r="D37" s="257"/>
      <c r="E37" s="257"/>
      <c r="F37" s="261"/>
      <c r="G37" s="257"/>
      <c r="H37" s="255"/>
      <c r="I37" s="255"/>
      <c r="J37" s="255"/>
      <c r="L37" s="61"/>
      <c r="Q37" s="74"/>
    </row>
    <row r="38" spans="1:17" ht="12" customHeight="1" x14ac:dyDescent="0.2">
      <c r="B38" s="269"/>
      <c r="C38" s="255"/>
      <c r="D38" s="257"/>
      <c r="E38" s="257"/>
      <c r="F38" s="261"/>
      <c r="G38" s="257"/>
      <c r="H38" s="255"/>
      <c r="I38" s="255"/>
      <c r="J38" s="257"/>
      <c r="Q38" s="74"/>
    </row>
    <row r="39" spans="1:17" ht="12" customHeight="1" x14ac:dyDescent="0.2">
      <c r="B39" s="269"/>
      <c r="C39" s="255"/>
      <c r="D39" s="257"/>
      <c r="E39" s="257"/>
      <c r="F39" s="261"/>
      <c r="G39" s="257"/>
      <c r="H39" s="280"/>
      <c r="I39" s="56"/>
      <c r="J39" s="273"/>
      <c r="Q39" s="74"/>
    </row>
    <row r="40" spans="1:17" ht="12" customHeight="1" x14ac:dyDescent="0.2">
      <c r="B40" s="269"/>
      <c r="C40" s="255"/>
      <c r="D40" s="257"/>
      <c r="E40" s="257"/>
      <c r="F40" s="303"/>
      <c r="G40" s="296"/>
      <c r="H40" s="280"/>
      <c r="I40" s="56"/>
      <c r="J40" s="273"/>
      <c r="Q40" s="74"/>
    </row>
    <row r="41" spans="1:17" ht="12" customHeight="1" x14ac:dyDescent="0.2">
      <c r="A41" s="255"/>
      <c r="B41" s="269"/>
      <c r="C41" s="255"/>
      <c r="D41" s="257"/>
      <c r="E41" s="257"/>
      <c r="F41" s="261"/>
      <c r="G41" s="257"/>
      <c r="H41" s="280"/>
      <c r="I41" s="281"/>
      <c r="J41" s="273"/>
      <c r="Q41" s="74"/>
    </row>
    <row r="42" spans="1:17" ht="12" customHeight="1" x14ac:dyDescent="0.2">
      <c r="A42" s="255"/>
      <c r="B42" s="275"/>
      <c r="C42" s="275"/>
      <c r="D42" s="335"/>
      <c r="E42" s="335"/>
      <c r="F42" s="56"/>
      <c r="G42" s="335"/>
      <c r="H42" s="274"/>
      <c r="I42" s="56"/>
      <c r="J42" s="273"/>
      <c r="Q42" s="74"/>
    </row>
    <row r="43" spans="1:17" ht="12" customHeight="1" x14ac:dyDescent="0.2">
      <c r="A43" s="255"/>
      <c r="B43" s="275"/>
      <c r="C43" s="275"/>
      <c r="D43" s="335"/>
      <c r="E43" s="335"/>
      <c r="F43" s="56"/>
      <c r="G43" s="335"/>
      <c r="H43" s="274"/>
      <c r="I43" s="56"/>
      <c r="J43" s="273"/>
      <c r="Q43" s="74"/>
    </row>
    <row r="44" spans="1:17" ht="12" customHeight="1" x14ac:dyDescent="0.2">
      <c r="A44" s="255"/>
      <c r="B44" s="283"/>
      <c r="C44" s="275"/>
      <c r="D44" s="335"/>
      <c r="E44" s="335"/>
      <c r="F44" s="56"/>
      <c r="G44" s="335"/>
      <c r="H44" s="274"/>
      <c r="I44" s="56"/>
      <c r="J44" s="273"/>
      <c r="Q44" s="74"/>
    </row>
    <row r="45" spans="1:17" ht="12" customHeight="1" x14ac:dyDescent="0.2">
      <c r="A45" s="255"/>
      <c r="B45" s="304"/>
      <c r="C45" s="286"/>
      <c r="D45" s="257"/>
      <c r="E45" s="257"/>
      <c r="F45" s="257"/>
      <c r="G45" s="257"/>
      <c r="H45" s="274"/>
      <c r="I45" s="56"/>
      <c r="J45" s="273"/>
      <c r="Q45" s="74"/>
    </row>
    <row r="46" spans="1:17" ht="12" customHeight="1" x14ac:dyDescent="0.2">
      <c r="A46" s="255"/>
      <c r="B46" s="286"/>
      <c r="C46" s="286"/>
      <c r="D46" s="257"/>
      <c r="E46" s="257"/>
      <c r="F46" s="257"/>
      <c r="G46" s="257"/>
      <c r="H46" s="274"/>
      <c r="I46" s="56"/>
      <c r="J46" s="273"/>
      <c r="Q46" s="74"/>
    </row>
    <row r="47" spans="1:17" ht="12" customHeight="1" x14ac:dyDescent="0.2">
      <c r="A47" s="255"/>
      <c r="B47" s="285"/>
      <c r="C47" s="286"/>
      <c r="D47" s="257"/>
      <c r="E47" s="257"/>
      <c r="F47" s="257"/>
      <c r="G47" s="257"/>
      <c r="H47" s="274"/>
      <c r="I47" s="56"/>
      <c r="J47" s="273"/>
      <c r="Q47" s="74"/>
    </row>
    <row r="48" spans="1:17" ht="12" customHeight="1" x14ac:dyDescent="0.2">
      <c r="A48" s="255"/>
      <c r="B48" s="285"/>
      <c r="C48" s="286"/>
      <c r="D48" s="257"/>
      <c r="E48" s="257"/>
      <c r="F48" s="257"/>
      <c r="G48" s="257"/>
      <c r="H48" s="257"/>
      <c r="I48" s="257"/>
      <c r="J48" s="267"/>
      <c r="Q48" s="74"/>
    </row>
    <row r="49" spans="1:17" ht="12" customHeight="1" x14ac:dyDescent="0.2">
      <c r="A49" s="255"/>
      <c r="B49" s="255"/>
      <c r="C49" s="255"/>
      <c r="D49" s="255"/>
      <c r="E49" s="255"/>
      <c r="F49" s="255"/>
      <c r="G49" s="255"/>
      <c r="H49" s="257"/>
      <c r="I49" s="257"/>
      <c r="J49" s="257"/>
      <c r="Q49" s="74"/>
    </row>
    <row r="50" spans="1:17" ht="12" customHeight="1" x14ac:dyDescent="0.2">
      <c r="A50" s="255"/>
      <c r="B50" s="285"/>
      <c r="C50" s="255"/>
      <c r="D50" s="257"/>
      <c r="E50" s="257"/>
      <c r="F50" s="257"/>
      <c r="G50" s="257"/>
      <c r="H50" s="257"/>
      <c r="I50" s="257"/>
      <c r="J50" s="267"/>
      <c r="Q50" s="74"/>
    </row>
    <row r="51" spans="1:17" ht="12" customHeight="1" x14ac:dyDescent="0.2">
      <c r="A51" s="255"/>
      <c r="B51" s="285"/>
      <c r="C51" s="255"/>
      <c r="D51" s="257"/>
      <c r="E51" s="257"/>
      <c r="F51" s="289"/>
      <c r="G51" s="257"/>
      <c r="H51" s="257"/>
      <c r="I51" s="257"/>
      <c r="J51" s="267"/>
      <c r="Q51" s="74"/>
    </row>
    <row r="52" spans="1:17" ht="12" customHeight="1" thickBot="1" x14ac:dyDescent="0.25">
      <c r="A52" s="255"/>
      <c r="B52" s="263" t="s">
        <v>47</v>
      </c>
      <c r="C52" s="255"/>
      <c r="D52" s="257"/>
      <c r="E52" s="257"/>
      <c r="F52" s="257"/>
      <c r="G52" s="257"/>
      <c r="H52" s="257"/>
      <c r="I52" s="257"/>
      <c r="J52" s="267"/>
      <c r="Q52" s="74"/>
    </row>
    <row r="53" spans="1:17" ht="12" customHeight="1" x14ac:dyDescent="0.2">
      <c r="A53" s="287"/>
      <c r="B53" s="370" t="s">
        <v>290</v>
      </c>
      <c r="C53" s="370"/>
      <c r="D53" s="370"/>
      <c r="E53" s="370"/>
      <c r="F53" s="370"/>
      <c r="G53" s="370"/>
      <c r="H53" s="370"/>
      <c r="I53" s="370"/>
      <c r="J53" s="371"/>
      <c r="Q53" s="74"/>
    </row>
    <row r="54" spans="1:17" ht="12" customHeight="1" x14ac:dyDescent="0.2">
      <c r="A54" s="288"/>
      <c r="B54" s="372"/>
      <c r="C54" s="372"/>
      <c r="D54" s="372"/>
      <c r="E54" s="372"/>
      <c r="F54" s="372"/>
      <c r="G54" s="372"/>
      <c r="H54" s="372"/>
      <c r="I54" s="372"/>
      <c r="J54" s="373"/>
      <c r="Q54" s="74"/>
    </row>
    <row r="55" spans="1:17" ht="12" customHeight="1" x14ac:dyDescent="0.2">
      <c r="A55" s="288"/>
      <c r="B55" s="372"/>
      <c r="C55" s="372"/>
      <c r="D55" s="372"/>
      <c r="E55" s="372"/>
      <c r="F55" s="372"/>
      <c r="G55" s="372"/>
      <c r="H55" s="372"/>
      <c r="I55" s="372"/>
      <c r="J55" s="373"/>
      <c r="Q55" s="74"/>
    </row>
    <row r="56" spans="1:17" ht="12" customHeight="1" x14ac:dyDescent="0.2">
      <c r="A56" s="288"/>
      <c r="B56" s="372"/>
      <c r="C56" s="372"/>
      <c r="D56" s="372"/>
      <c r="E56" s="372"/>
      <c r="F56" s="372"/>
      <c r="G56" s="372"/>
      <c r="H56" s="372"/>
      <c r="I56" s="372"/>
      <c r="J56" s="373"/>
      <c r="Q56" s="74"/>
    </row>
    <row r="57" spans="1:17" ht="12" customHeight="1" x14ac:dyDescent="0.2">
      <c r="A57" s="288"/>
      <c r="B57" s="372"/>
      <c r="C57" s="372"/>
      <c r="D57" s="372"/>
      <c r="E57" s="372"/>
      <c r="F57" s="372"/>
      <c r="G57" s="372"/>
      <c r="H57" s="372"/>
      <c r="I57" s="372"/>
      <c r="J57" s="373"/>
      <c r="Q57" s="74"/>
    </row>
    <row r="58" spans="1:17" ht="12" customHeight="1" x14ac:dyDescent="0.2">
      <c r="A58" s="288"/>
      <c r="B58" s="372"/>
      <c r="C58" s="372"/>
      <c r="D58" s="372"/>
      <c r="E58" s="372"/>
      <c r="F58" s="372"/>
      <c r="G58" s="372"/>
      <c r="H58" s="372"/>
      <c r="I58" s="372"/>
      <c r="J58" s="373"/>
      <c r="Q58" s="74"/>
    </row>
    <row r="59" spans="1:17" ht="12" customHeight="1" x14ac:dyDescent="0.2">
      <c r="A59" s="288"/>
      <c r="B59" s="372"/>
      <c r="C59" s="372"/>
      <c r="D59" s="372"/>
      <c r="E59" s="372"/>
      <c r="F59" s="372"/>
      <c r="G59" s="372"/>
      <c r="H59" s="372"/>
      <c r="I59" s="372"/>
      <c r="J59" s="373"/>
      <c r="Q59" s="74"/>
    </row>
    <row r="60" spans="1:17" ht="12" customHeight="1" x14ac:dyDescent="0.2">
      <c r="A60" s="288"/>
      <c r="B60" s="372"/>
      <c r="C60" s="372"/>
      <c r="D60" s="372"/>
      <c r="E60" s="372"/>
      <c r="F60" s="372"/>
      <c r="G60" s="372"/>
      <c r="H60" s="372"/>
      <c r="I60" s="372"/>
      <c r="J60" s="373"/>
      <c r="Q60" s="74"/>
    </row>
    <row r="61" spans="1:17" ht="12" customHeight="1" x14ac:dyDescent="0.2">
      <c r="A61" s="288"/>
      <c r="B61" s="372"/>
      <c r="C61" s="372"/>
      <c r="D61" s="372"/>
      <c r="E61" s="372"/>
      <c r="F61" s="372"/>
      <c r="G61" s="372"/>
      <c r="H61" s="372"/>
      <c r="I61" s="372"/>
      <c r="J61" s="373"/>
      <c r="Q61" s="74"/>
    </row>
    <row r="62" spans="1:17" ht="12" customHeight="1" thickBot="1" x14ac:dyDescent="0.25">
      <c r="A62" s="290"/>
      <c r="B62" s="374"/>
      <c r="C62" s="374"/>
      <c r="D62" s="374"/>
      <c r="E62" s="374"/>
      <c r="F62" s="374"/>
      <c r="G62" s="374"/>
      <c r="H62" s="374"/>
      <c r="I62" s="374"/>
      <c r="J62" s="375"/>
      <c r="Q62" s="74"/>
    </row>
    <row r="63" spans="1:17" ht="12" customHeight="1" x14ac:dyDescent="0.2">
      <c r="A63" s="255"/>
      <c r="D63" s="253"/>
      <c r="G63" s="291"/>
      <c r="H63" s="257"/>
      <c r="I63" s="257"/>
      <c r="J63" s="257"/>
      <c r="Q63" s="74"/>
    </row>
    <row r="64" spans="1:17" ht="12" customHeight="1" x14ac:dyDescent="0.2">
      <c r="D64" s="292"/>
      <c r="Q64" s="74"/>
    </row>
    <row r="65" spans="4:18" x14ac:dyDescent="0.2">
      <c r="D65" s="292"/>
      <c r="Q65" s="74"/>
    </row>
    <row r="66" spans="4:18" x14ac:dyDescent="0.2">
      <c r="D66" s="292"/>
      <c r="Q66" s="74"/>
    </row>
    <row r="67" spans="4:18" x14ac:dyDescent="0.2">
      <c r="D67" s="292"/>
      <c r="Q67" s="74"/>
    </row>
    <row r="68" spans="4:18" x14ac:dyDescent="0.2">
      <c r="D68" s="292"/>
      <c r="Q68" s="74"/>
    </row>
    <row r="69" spans="4:18" x14ac:dyDescent="0.2">
      <c r="D69" s="292"/>
      <c r="Q69" s="74"/>
    </row>
    <row r="70" spans="4:18" x14ac:dyDescent="0.2">
      <c r="D70" s="292"/>
      <c r="Q70" s="74"/>
    </row>
    <row r="71" spans="4:18" x14ac:dyDescent="0.2">
      <c r="D71" s="292"/>
      <c r="Q71" s="74"/>
    </row>
    <row r="72" spans="4:18" x14ac:dyDescent="0.2">
      <c r="D72" s="292"/>
      <c r="Q72" s="74"/>
    </row>
    <row r="73" spans="4:18" x14ac:dyDescent="0.2">
      <c r="D73" s="292"/>
      <c r="Q73" s="243"/>
      <c r="R73" s="255"/>
    </row>
    <row r="74" spans="4:18" x14ac:dyDescent="0.2">
      <c r="D74" s="292"/>
      <c r="Q74" s="306"/>
    </row>
    <row r="75" spans="4:18" x14ac:dyDescent="0.2">
      <c r="D75" s="292"/>
      <c r="P75" s="49"/>
    </row>
    <row r="76" spans="4:18" x14ac:dyDescent="0.2">
      <c r="D76" s="292"/>
      <c r="P76" s="49"/>
    </row>
    <row r="77" spans="4:18" x14ac:dyDescent="0.2">
      <c r="D77" s="292"/>
      <c r="P77" s="49"/>
    </row>
    <row r="78" spans="4:18" x14ac:dyDescent="0.2">
      <c r="D78" s="292"/>
      <c r="P78" s="49"/>
    </row>
    <row r="79" spans="4:18" x14ac:dyDescent="0.2">
      <c r="D79" s="292"/>
      <c r="P79" s="49"/>
    </row>
    <row r="80" spans="4:18" x14ac:dyDescent="0.2">
      <c r="D80" s="292"/>
      <c r="P80" s="49"/>
    </row>
    <row r="81" spans="4:16" x14ac:dyDescent="0.2">
      <c r="D81" s="292"/>
      <c r="P81" s="49"/>
    </row>
    <row r="82" spans="4:16" x14ac:dyDescent="0.2">
      <c r="D82" s="292"/>
      <c r="P82" s="49"/>
    </row>
    <row r="83" spans="4:16" x14ac:dyDescent="0.2">
      <c r="D83" s="292"/>
      <c r="P83" s="49"/>
    </row>
    <row r="84" spans="4:16" x14ac:dyDescent="0.2">
      <c r="D84" s="292"/>
      <c r="P84" s="49"/>
    </row>
    <row r="85" spans="4:16" x14ac:dyDescent="0.2">
      <c r="D85" s="292"/>
      <c r="P85" s="49"/>
    </row>
    <row r="86" spans="4:16" x14ac:dyDescent="0.2">
      <c r="D86" s="292"/>
      <c r="P86" s="49"/>
    </row>
    <row r="87" spans="4:16" x14ac:dyDescent="0.2">
      <c r="D87" s="292"/>
      <c r="P87" s="49"/>
    </row>
    <row r="88" spans="4:16" x14ac:dyDescent="0.2">
      <c r="D88" s="292"/>
      <c r="P88" s="49"/>
    </row>
    <row r="89" spans="4:16" x14ac:dyDescent="0.2">
      <c r="D89" s="292"/>
      <c r="P89" s="49"/>
    </row>
    <row r="90" spans="4:16" x14ac:dyDescent="0.2">
      <c r="D90" s="292"/>
      <c r="P90" s="49"/>
    </row>
    <row r="91" spans="4:16" x14ac:dyDescent="0.2">
      <c r="D91" s="292"/>
      <c r="P91" s="49"/>
    </row>
    <row r="92" spans="4:16" x14ac:dyDescent="0.2">
      <c r="D92" s="292"/>
      <c r="P92" s="49"/>
    </row>
    <row r="93" spans="4:16" x14ac:dyDescent="0.2">
      <c r="D93" s="292"/>
      <c r="P93" s="49"/>
    </row>
    <row r="94" spans="4:16" x14ac:dyDescent="0.2">
      <c r="D94" s="292"/>
      <c r="P94" s="49"/>
    </row>
    <row r="95" spans="4:16" x14ac:dyDescent="0.2">
      <c r="D95" s="292"/>
      <c r="P95" s="49"/>
    </row>
    <row r="96" spans="4:16" x14ac:dyDescent="0.2">
      <c r="D96" s="292"/>
      <c r="P96" s="49"/>
    </row>
    <row r="97" spans="4:16" x14ac:dyDescent="0.2">
      <c r="D97" s="292"/>
      <c r="P97" s="49"/>
    </row>
    <row r="98" spans="4:16" x14ac:dyDescent="0.2">
      <c r="D98" s="292"/>
      <c r="P98" s="49"/>
    </row>
    <row r="99" spans="4:16" x14ac:dyDescent="0.2">
      <c r="D99" s="292"/>
      <c r="P99" s="49"/>
    </row>
    <row r="100" spans="4:16" x14ac:dyDescent="0.2">
      <c r="D100" s="292"/>
      <c r="P100" s="49"/>
    </row>
    <row r="101" spans="4:16" x14ac:dyDescent="0.2">
      <c r="D101" s="292"/>
      <c r="P101" s="49"/>
    </row>
    <row r="102" spans="4:16" x14ac:dyDescent="0.2">
      <c r="D102" s="292"/>
      <c r="P102" s="49"/>
    </row>
    <row r="103" spans="4:16" x14ac:dyDescent="0.2">
      <c r="D103" s="292"/>
      <c r="P103" s="49"/>
    </row>
    <row r="104" spans="4:16" x14ac:dyDescent="0.2">
      <c r="D104" s="292"/>
      <c r="P104" s="49"/>
    </row>
    <row r="105" spans="4:16" x14ac:dyDescent="0.2">
      <c r="D105" s="292"/>
      <c r="P105" s="49"/>
    </row>
    <row r="106" spans="4:16" x14ac:dyDescent="0.2">
      <c r="D106" s="292"/>
      <c r="P106" s="49"/>
    </row>
    <row r="107" spans="4:16" x14ac:dyDescent="0.2">
      <c r="D107" s="292"/>
      <c r="P107" s="49"/>
    </row>
    <row r="108" spans="4:16" x14ac:dyDescent="0.2">
      <c r="D108" s="292"/>
      <c r="P108" s="49"/>
    </row>
    <row r="109" spans="4:16" x14ac:dyDescent="0.2">
      <c r="D109" s="292"/>
      <c r="P109" s="49"/>
    </row>
    <row r="110" spans="4:16" x14ac:dyDescent="0.2">
      <c r="D110" s="292"/>
      <c r="P110" s="49"/>
    </row>
    <row r="111" spans="4:16" x14ac:dyDescent="0.2">
      <c r="D111" s="292"/>
      <c r="P111" s="49"/>
    </row>
    <row r="112" spans="4:16" x14ac:dyDescent="0.2">
      <c r="D112" s="292"/>
      <c r="P112" s="49"/>
    </row>
    <row r="113" spans="4:16" x14ac:dyDescent="0.2">
      <c r="D113" s="292"/>
      <c r="P113" s="49"/>
    </row>
    <row r="114" spans="4:16" x14ac:dyDescent="0.2">
      <c r="D114" s="292"/>
      <c r="P114" s="49"/>
    </row>
    <row r="115" spans="4:16" x14ac:dyDescent="0.2">
      <c r="D115" s="292"/>
      <c r="P115" s="49"/>
    </row>
    <row r="116" spans="4:16" x14ac:dyDescent="0.2">
      <c r="D116" s="292"/>
      <c r="P116" s="49"/>
    </row>
    <row r="117" spans="4:16" x14ac:dyDescent="0.2">
      <c r="D117" s="292"/>
      <c r="P117" s="49"/>
    </row>
    <row r="118" spans="4:16" x14ac:dyDescent="0.2">
      <c r="D118" s="292"/>
      <c r="P118" s="49"/>
    </row>
    <row r="119" spans="4:16" x14ac:dyDescent="0.2">
      <c r="D119" s="292"/>
      <c r="P119" s="49"/>
    </row>
    <row r="120" spans="4:16" x14ac:dyDescent="0.2">
      <c r="D120" s="292"/>
      <c r="P120" s="49"/>
    </row>
    <row r="121" spans="4:16" x14ac:dyDescent="0.2">
      <c r="D121" s="292"/>
      <c r="P121" s="49"/>
    </row>
    <row r="122" spans="4:16" x14ac:dyDescent="0.2">
      <c r="D122" s="292"/>
      <c r="P122" s="49"/>
    </row>
    <row r="123" spans="4:16" x14ac:dyDescent="0.2">
      <c r="D123" s="292"/>
      <c r="P123" s="49"/>
    </row>
    <row r="124" spans="4:16" x14ac:dyDescent="0.2">
      <c r="D124" s="292"/>
      <c r="P124" s="49"/>
    </row>
    <row r="125" spans="4:16" x14ac:dyDescent="0.2">
      <c r="D125" s="292"/>
      <c r="P125" s="49"/>
    </row>
    <row r="126" spans="4:16" x14ac:dyDescent="0.2">
      <c r="D126" s="292"/>
      <c r="P126" s="49"/>
    </row>
    <row r="127" spans="4:16" x14ac:dyDescent="0.2">
      <c r="D127" s="292"/>
      <c r="P127" s="49"/>
    </row>
    <row r="128" spans="4:16" x14ac:dyDescent="0.2">
      <c r="D128" s="292"/>
      <c r="P128" s="49"/>
    </row>
    <row r="129" spans="4:16" x14ac:dyDescent="0.2">
      <c r="D129" s="292"/>
      <c r="P129" s="49"/>
    </row>
    <row r="130" spans="4:16" x14ac:dyDescent="0.2">
      <c r="D130" s="292"/>
      <c r="P130" s="49"/>
    </row>
    <row r="131" spans="4:16" x14ac:dyDescent="0.2">
      <c r="D131" s="292"/>
      <c r="P131" s="49"/>
    </row>
    <row r="132" spans="4:16" x14ac:dyDescent="0.2">
      <c r="D132" s="292"/>
      <c r="P132" s="49"/>
    </row>
    <row r="133" spans="4:16" x14ac:dyDescent="0.2">
      <c r="D133" s="292"/>
      <c r="P133" s="49"/>
    </row>
    <row r="134" spans="4:16" x14ac:dyDescent="0.2">
      <c r="D134" s="292"/>
      <c r="P134" s="49"/>
    </row>
    <row r="135" spans="4:16" x14ac:dyDescent="0.2">
      <c r="D135" s="292"/>
      <c r="P135" s="49"/>
    </row>
    <row r="136" spans="4:16" x14ac:dyDescent="0.2">
      <c r="D136" s="292"/>
      <c r="P136" s="49"/>
    </row>
    <row r="137" spans="4:16" x14ac:dyDescent="0.2">
      <c r="D137" s="292"/>
      <c r="P137" s="49"/>
    </row>
    <row r="138" spans="4:16" x14ac:dyDescent="0.2">
      <c r="D138" s="292"/>
      <c r="P138" s="49"/>
    </row>
    <row r="139" spans="4:16" x14ac:dyDescent="0.2">
      <c r="D139" s="292"/>
      <c r="P139" s="49"/>
    </row>
    <row r="140" spans="4:16" x14ac:dyDescent="0.2">
      <c r="D140" s="292"/>
      <c r="P140" s="49"/>
    </row>
    <row r="141" spans="4:16" x14ac:dyDescent="0.2">
      <c r="D141" s="292"/>
      <c r="P141" s="49"/>
    </row>
    <row r="142" spans="4:16" x14ac:dyDescent="0.2">
      <c r="D142" s="292"/>
      <c r="P142" s="49"/>
    </row>
    <row r="143" spans="4:16" x14ac:dyDescent="0.2">
      <c r="D143" s="292"/>
      <c r="P143" s="49"/>
    </row>
    <row r="144" spans="4:16" x14ac:dyDescent="0.2">
      <c r="D144" s="292"/>
      <c r="P144" s="49"/>
    </row>
    <row r="145" spans="4:16" x14ac:dyDescent="0.2">
      <c r="D145" s="292"/>
      <c r="P145" s="49"/>
    </row>
    <row r="146" spans="4:16" x14ac:dyDescent="0.2">
      <c r="D146" s="292"/>
      <c r="P146" s="49"/>
    </row>
    <row r="147" spans="4:16" x14ac:dyDescent="0.2">
      <c r="D147" s="292"/>
      <c r="P147" s="49"/>
    </row>
    <row r="148" spans="4:16" x14ac:dyDescent="0.2">
      <c r="D148" s="292"/>
      <c r="P148" s="49"/>
    </row>
    <row r="149" spans="4:16" x14ac:dyDescent="0.2">
      <c r="D149" s="292"/>
      <c r="P149" s="49"/>
    </row>
    <row r="150" spans="4:16" x14ac:dyDescent="0.2">
      <c r="D150" s="292"/>
      <c r="P150" s="49"/>
    </row>
    <row r="151" spans="4:16" x14ac:dyDescent="0.2">
      <c r="D151" s="292"/>
      <c r="P151" s="49"/>
    </row>
    <row r="152" spans="4:16" x14ac:dyDescent="0.2">
      <c r="D152" s="292"/>
      <c r="P152" s="49"/>
    </row>
    <row r="153" spans="4:16" x14ac:dyDescent="0.2">
      <c r="D153" s="292"/>
      <c r="P153" s="49"/>
    </row>
    <row r="154" spans="4:16" x14ac:dyDescent="0.2">
      <c r="D154" s="292"/>
      <c r="P154" s="49"/>
    </row>
    <row r="155" spans="4:16" x14ac:dyDescent="0.2">
      <c r="D155" s="292"/>
      <c r="P155" s="49"/>
    </row>
    <row r="156" spans="4:16" x14ac:dyDescent="0.2">
      <c r="D156" s="292"/>
      <c r="P156" s="49"/>
    </row>
    <row r="157" spans="4:16" x14ac:dyDescent="0.2">
      <c r="D157" s="292"/>
      <c r="P157" s="49"/>
    </row>
    <row r="158" spans="4:16" x14ac:dyDescent="0.2">
      <c r="D158" s="292"/>
      <c r="P158" s="49"/>
    </row>
    <row r="159" spans="4:16" x14ac:dyDescent="0.2">
      <c r="D159" s="292"/>
      <c r="P159" s="49"/>
    </row>
    <row r="160" spans="4:16" x14ac:dyDescent="0.2">
      <c r="D160" s="292"/>
      <c r="P160" s="49"/>
    </row>
    <row r="161" spans="4:16" x14ac:dyDescent="0.2">
      <c r="D161" s="292"/>
      <c r="P161" s="49"/>
    </row>
    <row r="162" spans="4:16" x14ac:dyDescent="0.2">
      <c r="D162" s="292"/>
      <c r="P162" s="49"/>
    </row>
    <row r="163" spans="4:16" x14ac:dyDescent="0.2">
      <c r="D163" s="292"/>
      <c r="P163" s="49"/>
    </row>
    <row r="164" spans="4:16" x14ac:dyDescent="0.2">
      <c r="D164" s="292"/>
      <c r="P164" s="49"/>
    </row>
    <row r="165" spans="4:16" x14ac:dyDescent="0.2">
      <c r="D165" s="292"/>
      <c r="P165" s="49"/>
    </row>
    <row r="166" spans="4:16" x14ac:dyDescent="0.2">
      <c r="D166" s="292"/>
      <c r="P166" s="49"/>
    </row>
    <row r="167" spans="4:16" x14ac:dyDescent="0.2">
      <c r="D167" s="292"/>
      <c r="P167" s="49"/>
    </row>
    <row r="168" spans="4:16" x14ac:dyDescent="0.2">
      <c r="D168" s="292"/>
      <c r="P168" s="49"/>
    </row>
    <row r="169" spans="4:16" x14ac:dyDescent="0.2">
      <c r="D169" s="292"/>
      <c r="P169" s="49"/>
    </row>
    <row r="170" spans="4:16" x14ac:dyDescent="0.2">
      <c r="D170" s="292"/>
      <c r="P170" s="49"/>
    </row>
    <row r="171" spans="4:16" x14ac:dyDescent="0.2">
      <c r="D171" s="292"/>
      <c r="P171" s="49"/>
    </row>
    <row r="172" spans="4:16" x14ac:dyDescent="0.2">
      <c r="D172" s="292"/>
      <c r="P172" s="49"/>
    </row>
    <row r="173" spans="4:16" x14ac:dyDescent="0.2">
      <c r="D173" s="292"/>
      <c r="P173" s="49"/>
    </row>
    <row r="174" spans="4:16" x14ac:dyDescent="0.2">
      <c r="D174" s="292"/>
      <c r="P174" s="49"/>
    </row>
    <row r="175" spans="4:16" x14ac:dyDescent="0.2">
      <c r="D175" s="292"/>
      <c r="P175" s="49"/>
    </row>
    <row r="176" spans="4:16" x14ac:dyDescent="0.2">
      <c r="D176" s="292"/>
      <c r="P176" s="49"/>
    </row>
    <row r="177" spans="4:16" x14ac:dyDescent="0.2">
      <c r="D177" s="292"/>
      <c r="P177" s="49"/>
    </row>
    <row r="178" spans="4:16" x14ac:dyDescent="0.2">
      <c r="D178" s="292"/>
      <c r="P178" s="49"/>
    </row>
    <row r="179" spans="4:16" x14ac:dyDescent="0.2">
      <c r="D179" s="292"/>
      <c r="P179" s="49"/>
    </row>
    <row r="180" spans="4:16" x14ac:dyDescent="0.2">
      <c r="D180" s="292"/>
      <c r="P180" s="49"/>
    </row>
    <row r="181" spans="4:16" x14ac:dyDescent="0.2">
      <c r="D181" s="292"/>
      <c r="P181" s="49"/>
    </row>
    <row r="182" spans="4:16" x14ac:dyDescent="0.2">
      <c r="D182" s="292"/>
      <c r="P182" s="49"/>
    </row>
    <row r="183" spans="4:16" x14ac:dyDescent="0.2">
      <c r="D183" s="292"/>
      <c r="P183" s="49"/>
    </row>
    <row r="184" spans="4:16" x14ac:dyDescent="0.2">
      <c r="D184" s="292"/>
      <c r="P184" s="49"/>
    </row>
    <row r="185" spans="4:16" x14ac:dyDescent="0.2">
      <c r="D185" s="292"/>
      <c r="P185" s="49"/>
    </row>
    <row r="186" spans="4:16" x14ac:dyDescent="0.2">
      <c r="D186" s="292"/>
      <c r="P186" s="49"/>
    </row>
    <row r="187" spans="4:16" x14ac:dyDescent="0.2">
      <c r="D187" s="292"/>
      <c r="P187" s="49"/>
    </row>
    <row r="188" spans="4:16" x14ac:dyDescent="0.2">
      <c r="D188" s="292"/>
      <c r="P188" s="49"/>
    </row>
    <row r="189" spans="4:16" x14ac:dyDescent="0.2">
      <c r="D189" s="292"/>
      <c r="P189" s="49"/>
    </row>
    <row r="190" spans="4:16" x14ac:dyDescent="0.2">
      <c r="D190" s="292"/>
      <c r="P190" s="49"/>
    </row>
    <row r="191" spans="4:16" x14ac:dyDescent="0.2">
      <c r="D191" s="292"/>
      <c r="P191" s="49"/>
    </row>
    <row r="192" spans="4:16" x14ac:dyDescent="0.2">
      <c r="D192" s="292"/>
      <c r="P192" s="49"/>
    </row>
    <row r="193" spans="4:16" x14ac:dyDescent="0.2">
      <c r="D193" s="292"/>
      <c r="P193" s="49"/>
    </row>
    <row r="194" spans="4:16" x14ac:dyDescent="0.2">
      <c r="D194" s="292"/>
      <c r="P194" s="49"/>
    </row>
    <row r="195" spans="4:16" x14ac:dyDescent="0.2">
      <c r="D195" s="292"/>
      <c r="P195" s="49"/>
    </row>
    <row r="196" spans="4:16" x14ac:dyDescent="0.2">
      <c r="D196" s="292"/>
      <c r="P196" s="49"/>
    </row>
    <row r="197" spans="4:16" x14ac:dyDescent="0.2">
      <c r="D197" s="292"/>
      <c r="P197" s="49"/>
    </row>
    <row r="198" spans="4:16" x14ac:dyDescent="0.2">
      <c r="D198" s="292"/>
      <c r="P198" s="49"/>
    </row>
    <row r="199" spans="4:16" x14ac:dyDescent="0.2">
      <c r="D199" s="292"/>
      <c r="P199" s="49"/>
    </row>
    <row r="200" spans="4:16" x14ac:dyDescent="0.2">
      <c r="D200" s="292"/>
      <c r="P200" s="49"/>
    </row>
    <row r="201" spans="4:16" x14ac:dyDescent="0.2">
      <c r="D201" s="292"/>
      <c r="P201" s="49"/>
    </row>
    <row r="202" spans="4:16" x14ac:dyDescent="0.2">
      <c r="D202" s="292"/>
      <c r="P202" s="49"/>
    </row>
    <row r="203" spans="4:16" x14ac:dyDescent="0.2">
      <c r="D203" s="292"/>
      <c r="P203" s="49"/>
    </row>
    <row r="204" spans="4:16" x14ac:dyDescent="0.2">
      <c r="D204" s="292"/>
      <c r="P204" s="49"/>
    </row>
    <row r="205" spans="4:16" x14ac:dyDescent="0.2">
      <c r="D205" s="292"/>
      <c r="P205" s="49"/>
    </row>
    <row r="206" spans="4:16" x14ac:dyDescent="0.2">
      <c r="D206" s="292"/>
      <c r="P206" s="49"/>
    </row>
    <row r="207" spans="4:16" x14ac:dyDescent="0.2">
      <c r="D207" s="292"/>
      <c r="P207" s="49"/>
    </row>
    <row r="208" spans="4:16" x14ac:dyDescent="0.2">
      <c r="D208" s="292"/>
      <c r="P208" s="49"/>
    </row>
    <row r="209" spans="4:16" x14ac:dyDescent="0.2">
      <c r="D209" s="292"/>
      <c r="P209" s="49"/>
    </row>
    <row r="210" spans="4:16" x14ac:dyDescent="0.2">
      <c r="D210" s="292"/>
      <c r="P210" s="49"/>
    </row>
    <row r="211" spans="4:16" x14ac:dyDescent="0.2">
      <c r="D211" s="292"/>
      <c r="P211" s="49"/>
    </row>
    <row r="212" spans="4:16" x14ac:dyDescent="0.2">
      <c r="D212" s="292"/>
      <c r="P212" s="49"/>
    </row>
    <row r="213" spans="4:16" x14ac:dyDescent="0.2">
      <c r="D213" s="292"/>
      <c r="P213" s="49"/>
    </row>
    <row r="214" spans="4:16" x14ac:dyDescent="0.2">
      <c r="D214" s="292"/>
      <c r="P214" s="49"/>
    </row>
    <row r="215" spans="4:16" x14ac:dyDescent="0.2">
      <c r="D215" s="292"/>
      <c r="P215" s="49"/>
    </row>
    <row r="216" spans="4:16" x14ac:dyDescent="0.2">
      <c r="D216" s="292"/>
      <c r="P216" s="49"/>
    </row>
    <row r="217" spans="4:16" x14ac:dyDescent="0.2">
      <c r="D217" s="292"/>
      <c r="P217" s="49"/>
    </row>
    <row r="218" spans="4:16" x14ac:dyDescent="0.2">
      <c r="D218" s="292"/>
      <c r="P218" s="49"/>
    </row>
    <row r="219" spans="4:16" x14ac:dyDescent="0.2">
      <c r="D219" s="292"/>
      <c r="P219" s="49"/>
    </row>
    <row r="220" spans="4:16" x14ac:dyDescent="0.2">
      <c r="D220" s="292"/>
      <c r="P220" s="49"/>
    </row>
    <row r="221" spans="4:16" x14ac:dyDescent="0.2">
      <c r="D221" s="292"/>
      <c r="P221" s="49"/>
    </row>
    <row r="222" spans="4:16" x14ac:dyDescent="0.2">
      <c r="D222" s="292"/>
      <c r="P222" s="49"/>
    </row>
    <row r="223" spans="4:16" x14ac:dyDescent="0.2">
      <c r="D223" s="292"/>
      <c r="P223" s="49"/>
    </row>
    <row r="224" spans="4:16" x14ac:dyDescent="0.2">
      <c r="D224" s="292"/>
      <c r="P224" s="49"/>
    </row>
    <row r="225" spans="4:16" x14ac:dyDescent="0.2">
      <c r="D225" s="292"/>
      <c r="P225" s="49"/>
    </row>
    <row r="226" spans="4:16" x14ac:dyDescent="0.2">
      <c r="D226" s="292"/>
      <c r="P226" s="49"/>
    </row>
    <row r="227" spans="4:16" x14ac:dyDescent="0.2">
      <c r="D227" s="292"/>
      <c r="P227" s="49"/>
    </row>
    <row r="228" spans="4:16" x14ac:dyDescent="0.2">
      <c r="D228" s="292"/>
      <c r="P228" s="49"/>
    </row>
    <row r="229" spans="4:16" x14ac:dyDescent="0.2">
      <c r="D229" s="292"/>
      <c r="P229" s="49"/>
    </row>
    <row r="230" spans="4:16" x14ac:dyDescent="0.2">
      <c r="D230" s="292"/>
      <c r="P230" s="49"/>
    </row>
    <row r="231" spans="4:16" x14ac:dyDescent="0.2">
      <c r="D231" s="292"/>
      <c r="P231" s="49"/>
    </row>
    <row r="232" spans="4:16" x14ac:dyDescent="0.2">
      <c r="D232" s="292"/>
      <c r="P232" s="49"/>
    </row>
    <row r="233" spans="4:16" x14ac:dyDescent="0.2">
      <c r="D233" s="292"/>
      <c r="P233" s="49"/>
    </row>
    <row r="234" spans="4:16" x14ac:dyDescent="0.2">
      <c r="D234" s="292"/>
      <c r="P234" s="49"/>
    </row>
    <row r="235" spans="4:16" x14ac:dyDescent="0.2">
      <c r="D235" s="292"/>
      <c r="P235" s="49"/>
    </row>
    <row r="236" spans="4:16" x14ac:dyDescent="0.2">
      <c r="D236" s="292"/>
      <c r="P236" s="49"/>
    </row>
    <row r="237" spans="4:16" x14ac:dyDescent="0.2">
      <c r="D237" s="292"/>
      <c r="P237" s="49"/>
    </row>
    <row r="238" spans="4:16" x14ac:dyDescent="0.2">
      <c r="D238" s="292"/>
      <c r="P238" s="49"/>
    </row>
    <row r="239" spans="4:16" x14ac:dyDescent="0.2">
      <c r="D239" s="292"/>
      <c r="P239" s="49"/>
    </row>
    <row r="240" spans="4:16" x14ac:dyDescent="0.2">
      <c r="D240" s="292"/>
      <c r="P240" s="49"/>
    </row>
    <row r="241" spans="4:16" x14ac:dyDescent="0.2">
      <c r="D241" s="292"/>
      <c r="P241" s="49"/>
    </row>
    <row r="242" spans="4:16" x14ac:dyDescent="0.2">
      <c r="D242" s="292"/>
      <c r="P242" s="49"/>
    </row>
    <row r="243" spans="4:16" x14ac:dyDescent="0.2">
      <c r="D243" s="292"/>
      <c r="P243" s="49"/>
    </row>
    <row r="244" spans="4:16" x14ac:dyDescent="0.2">
      <c r="D244" s="292"/>
      <c r="P244" s="49"/>
    </row>
    <row r="245" spans="4:16" x14ac:dyDescent="0.2">
      <c r="D245" s="292"/>
      <c r="P245" s="49"/>
    </row>
    <row r="246" spans="4:16" x14ac:dyDescent="0.2">
      <c r="D246" s="292"/>
      <c r="P246" s="49"/>
    </row>
    <row r="247" spans="4:16" x14ac:dyDescent="0.2">
      <c r="D247" s="292"/>
      <c r="P247" s="49"/>
    </row>
    <row r="248" spans="4:16" x14ac:dyDescent="0.2">
      <c r="D248" s="292"/>
      <c r="P248" s="49"/>
    </row>
    <row r="249" spans="4:16" x14ac:dyDescent="0.2">
      <c r="D249" s="292"/>
      <c r="P249" s="49"/>
    </row>
    <row r="250" spans="4:16" x14ac:dyDescent="0.2">
      <c r="D250" s="292"/>
      <c r="P250" s="49"/>
    </row>
    <row r="251" spans="4:16" x14ac:dyDescent="0.2">
      <c r="D251" s="292"/>
      <c r="P251" s="49"/>
    </row>
    <row r="252" spans="4:16" x14ac:dyDescent="0.2">
      <c r="D252" s="292"/>
      <c r="P252" s="49"/>
    </row>
    <row r="253" spans="4:16" x14ac:dyDescent="0.2">
      <c r="D253" s="292"/>
      <c r="P253" s="49"/>
    </row>
    <row r="254" spans="4:16" x14ac:dyDescent="0.2">
      <c r="D254" s="292"/>
      <c r="P254" s="49"/>
    </row>
    <row r="255" spans="4:16" x14ac:dyDescent="0.2">
      <c r="D255" s="292"/>
      <c r="P255" s="49"/>
    </row>
    <row r="256" spans="4:16" x14ac:dyDescent="0.2">
      <c r="D256" s="292"/>
      <c r="P256" s="49"/>
    </row>
    <row r="257" spans="4:16" x14ac:dyDescent="0.2">
      <c r="D257" s="292"/>
      <c r="P257" s="49"/>
    </row>
    <row r="258" spans="4:16" x14ac:dyDescent="0.2">
      <c r="D258" s="292"/>
      <c r="P258" s="49"/>
    </row>
    <row r="259" spans="4:16" x14ac:dyDescent="0.2">
      <c r="D259" s="292"/>
      <c r="P259" s="49"/>
    </row>
    <row r="260" spans="4:16" x14ac:dyDescent="0.2">
      <c r="D260" s="292"/>
      <c r="P260" s="49"/>
    </row>
    <row r="261" spans="4:16" x14ac:dyDescent="0.2">
      <c r="D261" s="292"/>
      <c r="P261" s="49"/>
    </row>
    <row r="262" spans="4:16" x14ac:dyDescent="0.2">
      <c r="D262" s="292"/>
      <c r="P262" s="49"/>
    </row>
    <row r="263" spans="4:16" x14ac:dyDescent="0.2">
      <c r="D263" s="292"/>
      <c r="P263" s="49"/>
    </row>
    <row r="264" spans="4:16" x14ac:dyDescent="0.2">
      <c r="D264" s="292"/>
      <c r="P264" s="49"/>
    </row>
    <row r="265" spans="4:16" x14ac:dyDescent="0.2">
      <c r="D265" s="292"/>
      <c r="P265" s="49"/>
    </row>
    <row r="266" spans="4:16" x14ac:dyDescent="0.2">
      <c r="D266" s="292"/>
      <c r="P266" s="49"/>
    </row>
    <row r="267" spans="4:16" x14ac:dyDescent="0.2">
      <c r="D267" s="292"/>
      <c r="P267" s="49"/>
    </row>
    <row r="268" spans="4:16" x14ac:dyDescent="0.2">
      <c r="D268" s="292"/>
      <c r="P268" s="49"/>
    </row>
    <row r="269" spans="4:16" x14ac:dyDescent="0.2">
      <c r="D269" s="292"/>
      <c r="P269" s="49"/>
    </row>
    <row r="270" spans="4:16" x14ac:dyDescent="0.2">
      <c r="D270" s="292"/>
      <c r="P270" s="49"/>
    </row>
    <row r="271" spans="4:16" x14ac:dyDescent="0.2">
      <c r="D271" s="292"/>
      <c r="P271" s="49"/>
    </row>
    <row r="272" spans="4:16" x14ac:dyDescent="0.2">
      <c r="D272" s="292"/>
      <c r="P272" s="49"/>
    </row>
    <row r="273" spans="4:16" x14ac:dyDescent="0.2">
      <c r="D273" s="292"/>
      <c r="P273" s="49"/>
    </row>
    <row r="274" spans="4:16" x14ac:dyDescent="0.2">
      <c r="D274" s="292"/>
      <c r="P274" s="49"/>
    </row>
    <row r="275" spans="4:16" x14ac:dyDescent="0.2">
      <c r="D275" s="292"/>
      <c r="P275" s="49"/>
    </row>
    <row r="276" spans="4:16" x14ac:dyDescent="0.2">
      <c r="D276" s="292"/>
      <c r="P276" s="49"/>
    </row>
    <row r="277" spans="4:16" x14ac:dyDescent="0.2">
      <c r="D277" s="292"/>
      <c r="P277" s="49"/>
    </row>
    <row r="278" spans="4:16" x14ac:dyDescent="0.2">
      <c r="D278" s="292"/>
      <c r="P278" s="49"/>
    </row>
    <row r="279" spans="4:16" x14ac:dyDescent="0.2">
      <c r="D279" s="292"/>
      <c r="P279" s="49"/>
    </row>
    <row r="280" spans="4:16" x14ac:dyDescent="0.2">
      <c r="D280" s="292"/>
      <c r="P280" s="49"/>
    </row>
    <row r="281" spans="4:16" x14ac:dyDescent="0.2">
      <c r="D281" s="292"/>
      <c r="P281" s="49"/>
    </row>
    <row r="282" spans="4:16" x14ac:dyDescent="0.2">
      <c r="D282" s="292"/>
      <c r="P282" s="49"/>
    </row>
    <row r="283" spans="4:16" x14ac:dyDescent="0.2">
      <c r="D283" s="292"/>
      <c r="P283" s="49"/>
    </row>
    <row r="284" spans="4:16" x14ac:dyDescent="0.2">
      <c r="D284" s="292"/>
      <c r="P284" s="49"/>
    </row>
    <row r="285" spans="4:16" x14ac:dyDescent="0.2">
      <c r="D285" s="292"/>
      <c r="P285" s="49"/>
    </row>
    <row r="286" spans="4:16" x14ac:dyDescent="0.2">
      <c r="D286" s="292"/>
      <c r="P286" s="49"/>
    </row>
    <row r="287" spans="4:16" x14ac:dyDescent="0.2">
      <c r="D287" s="292"/>
      <c r="P287" s="49"/>
    </row>
    <row r="288" spans="4:16" x14ac:dyDescent="0.2">
      <c r="D288" s="292"/>
      <c r="P288" s="49"/>
    </row>
    <row r="289" spans="4:16" x14ac:dyDescent="0.2">
      <c r="D289" s="292"/>
      <c r="P289" s="49"/>
    </row>
    <row r="290" spans="4:16" x14ac:dyDescent="0.2">
      <c r="D290" s="292"/>
      <c r="P290" s="49"/>
    </row>
    <row r="291" spans="4:16" x14ac:dyDescent="0.2">
      <c r="D291" s="292"/>
      <c r="P291" s="49"/>
    </row>
    <row r="292" spans="4:16" x14ac:dyDescent="0.2">
      <c r="D292" s="292"/>
      <c r="P292" s="49"/>
    </row>
    <row r="293" spans="4:16" x14ac:dyDescent="0.2">
      <c r="D293" s="292"/>
      <c r="P293" s="49"/>
    </row>
    <row r="294" spans="4:16" x14ac:dyDescent="0.2">
      <c r="D294" s="292"/>
      <c r="P294" s="49"/>
    </row>
    <row r="295" spans="4:16" x14ac:dyDescent="0.2">
      <c r="D295" s="292"/>
      <c r="P295" s="49"/>
    </row>
    <row r="296" spans="4:16" x14ac:dyDescent="0.2">
      <c r="D296" s="292"/>
      <c r="P296" s="49"/>
    </row>
    <row r="297" spans="4:16" x14ac:dyDescent="0.2">
      <c r="D297" s="292"/>
      <c r="P297" s="49"/>
    </row>
    <row r="298" spans="4:16" x14ac:dyDescent="0.2">
      <c r="D298" s="292"/>
      <c r="P298" s="49"/>
    </row>
    <row r="299" spans="4:16" x14ac:dyDescent="0.2">
      <c r="D299" s="292"/>
      <c r="P299" s="49"/>
    </row>
    <row r="300" spans="4:16" x14ac:dyDescent="0.2">
      <c r="D300" s="292"/>
      <c r="P300" s="49"/>
    </row>
    <row r="301" spans="4:16" x14ac:dyDescent="0.2">
      <c r="D301" s="292"/>
      <c r="P301" s="49"/>
    </row>
    <row r="302" spans="4:16" x14ac:dyDescent="0.2">
      <c r="D302" s="292"/>
      <c r="P302" s="49"/>
    </row>
    <row r="303" spans="4:16" x14ac:dyDescent="0.2">
      <c r="D303" s="292"/>
      <c r="P303" s="49"/>
    </row>
    <row r="304" spans="4:16" x14ac:dyDescent="0.2">
      <c r="D304" s="292"/>
      <c r="P304" s="49"/>
    </row>
    <row r="305" spans="4:16" x14ac:dyDescent="0.2">
      <c r="D305" s="292"/>
      <c r="P305" s="49"/>
    </row>
    <row r="306" spans="4:16" x14ac:dyDescent="0.2">
      <c r="D306" s="292"/>
      <c r="P306" s="49"/>
    </row>
    <row r="307" spans="4:16" x14ac:dyDescent="0.2">
      <c r="D307" s="292"/>
      <c r="P307" s="49"/>
    </row>
    <row r="308" spans="4:16" x14ac:dyDescent="0.2">
      <c r="D308" s="292"/>
      <c r="P308" s="49"/>
    </row>
    <row r="309" spans="4:16" x14ac:dyDescent="0.2">
      <c r="D309" s="292"/>
      <c r="P309" s="49"/>
    </row>
    <row r="310" spans="4:16" x14ac:dyDescent="0.2">
      <c r="D310" s="292"/>
      <c r="P310" s="49"/>
    </row>
    <row r="311" spans="4:16" x14ac:dyDescent="0.2">
      <c r="D311" s="292"/>
      <c r="P311" s="49"/>
    </row>
    <row r="312" spans="4:16" x14ac:dyDescent="0.2">
      <c r="D312" s="292"/>
      <c r="P312" s="49"/>
    </row>
    <row r="313" spans="4:16" x14ac:dyDescent="0.2">
      <c r="D313" s="292"/>
      <c r="P313" s="49"/>
    </row>
    <row r="314" spans="4:16" x14ac:dyDescent="0.2">
      <c r="D314" s="292"/>
      <c r="P314" s="49"/>
    </row>
    <row r="315" spans="4:16" x14ac:dyDescent="0.2">
      <c r="D315" s="292"/>
      <c r="P315" s="49"/>
    </row>
    <row r="316" spans="4:16" x14ac:dyDescent="0.2">
      <c r="D316" s="292"/>
      <c r="P316" s="49"/>
    </row>
    <row r="317" spans="4:16" x14ac:dyDescent="0.2">
      <c r="D317" s="292"/>
      <c r="P317" s="49"/>
    </row>
    <row r="318" spans="4:16" x14ac:dyDescent="0.2">
      <c r="D318" s="292"/>
      <c r="P318" s="49"/>
    </row>
    <row r="319" spans="4:16" x14ac:dyDescent="0.2">
      <c r="D319" s="292"/>
      <c r="P319" s="49"/>
    </row>
    <row r="320" spans="4:16" x14ac:dyDescent="0.2">
      <c r="D320" s="292"/>
      <c r="P320" s="49"/>
    </row>
    <row r="321" spans="4:16" x14ac:dyDescent="0.2">
      <c r="D321" s="292"/>
      <c r="P321" s="49"/>
    </row>
    <row r="322" spans="4:16" x14ac:dyDescent="0.2">
      <c r="D322" s="292"/>
      <c r="P322" s="49"/>
    </row>
    <row r="323" spans="4:16" x14ac:dyDescent="0.2">
      <c r="D323" s="292"/>
      <c r="P323" s="49"/>
    </row>
    <row r="324" spans="4:16" x14ac:dyDescent="0.2">
      <c r="D324" s="292"/>
      <c r="P324" s="49"/>
    </row>
    <row r="325" spans="4:16" x14ac:dyDescent="0.2">
      <c r="D325" s="292"/>
      <c r="P325" s="49"/>
    </row>
    <row r="326" spans="4:16" x14ac:dyDescent="0.2">
      <c r="D326" s="292"/>
      <c r="P326" s="49"/>
    </row>
    <row r="327" spans="4:16" x14ac:dyDescent="0.2">
      <c r="D327" s="292"/>
      <c r="P327" s="49"/>
    </row>
    <row r="328" spans="4:16" x14ac:dyDescent="0.2">
      <c r="D328" s="292"/>
      <c r="P328" s="49"/>
    </row>
    <row r="329" spans="4:16" x14ac:dyDescent="0.2">
      <c r="D329" s="292"/>
      <c r="P329" s="49"/>
    </row>
    <row r="330" spans="4:16" x14ac:dyDescent="0.2">
      <c r="D330" s="292"/>
      <c r="P330" s="49"/>
    </row>
    <row r="331" spans="4:16" x14ac:dyDescent="0.2">
      <c r="D331" s="292"/>
      <c r="P331" s="49"/>
    </row>
    <row r="332" spans="4:16" x14ac:dyDescent="0.2">
      <c r="D332" s="292"/>
      <c r="P332" s="49"/>
    </row>
    <row r="333" spans="4:16" x14ac:dyDescent="0.2">
      <c r="D333" s="292"/>
      <c r="P333" s="49"/>
    </row>
    <row r="334" spans="4:16" x14ac:dyDescent="0.2">
      <c r="D334" s="292"/>
      <c r="P334" s="49"/>
    </row>
    <row r="335" spans="4:16" x14ac:dyDescent="0.2">
      <c r="D335" s="292"/>
      <c r="P335" s="49"/>
    </row>
    <row r="336" spans="4:16" x14ac:dyDescent="0.2">
      <c r="D336" s="292"/>
      <c r="P336" s="49"/>
    </row>
    <row r="337" spans="4:16" x14ac:dyDescent="0.2">
      <c r="D337" s="292"/>
      <c r="P337" s="49"/>
    </row>
    <row r="338" spans="4:16" x14ac:dyDescent="0.2">
      <c r="D338" s="292"/>
      <c r="P338" s="49"/>
    </row>
    <row r="339" spans="4:16" x14ac:dyDescent="0.2">
      <c r="D339" s="292"/>
      <c r="P339" s="49"/>
    </row>
    <row r="340" spans="4:16" x14ac:dyDescent="0.2">
      <c r="D340" s="292"/>
      <c r="P340" s="49"/>
    </row>
    <row r="341" spans="4:16" x14ac:dyDescent="0.2">
      <c r="D341" s="292"/>
      <c r="P341" s="49"/>
    </row>
    <row r="342" spans="4:16" x14ac:dyDescent="0.2">
      <c r="D342" s="292"/>
      <c r="P342" s="49"/>
    </row>
    <row r="343" spans="4:16" x14ac:dyDescent="0.2">
      <c r="D343" s="292"/>
      <c r="P343" s="49"/>
    </row>
    <row r="344" spans="4:16" x14ac:dyDescent="0.2">
      <c r="D344" s="292"/>
      <c r="P344" s="49"/>
    </row>
    <row r="345" spans="4:16" x14ac:dyDescent="0.2">
      <c r="D345" s="292"/>
      <c r="P345" s="49"/>
    </row>
    <row r="346" spans="4:16" x14ac:dyDescent="0.2">
      <c r="D346" s="292"/>
      <c r="P346" s="49"/>
    </row>
    <row r="347" spans="4:16" x14ac:dyDescent="0.2">
      <c r="D347" s="292"/>
      <c r="P347" s="49"/>
    </row>
    <row r="348" spans="4:16" x14ac:dyDescent="0.2">
      <c r="D348" s="292"/>
      <c r="P348" s="49"/>
    </row>
    <row r="349" spans="4:16" x14ac:dyDescent="0.2">
      <c r="D349" s="292"/>
      <c r="P349" s="49"/>
    </row>
    <row r="350" spans="4:16" x14ac:dyDescent="0.2">
      <c r="D350" s="292"/>
      <c r="P350" s="49"/>
    </row>
    <row r="351" spans="4:16" x14ac:dyDescent="0.2">
      <c r="D351" s="292"/>
      <c r="P351" s="49"/>
    </row>
    <row r="352" spans="4:16" x14ac:dyDescent="0.2">
      <c r="D352" s="292"/>
      <c r="P352" s="49"/>
    </row>
    <row r="353" spans="4:16" x14ac:dyDescent="0.2">
      <c r="D353" s="292"/>
      <c r="P353" s="49"/>
    </row>
    <row r="354" spans="4:16" x14ac:dyDescent="0.2">
      <c r="D354" s="292"/>
      <c r="P354" s="49"/>
    </row>
    <row r="355" spans="4:16" x14ac:dyDescent="0.2">
      <c r="D355" s="292"/>
      <c r="P355" s="49"/>
    </row>
    <row r="356" spans="4:16" x14ac:dyDescent="0.2">
      <c r="D356" s="292"/>
      <c r="P356" s="49"/>
    </row>
    <row r="357" spans="4:16" x14ac:dyDescent="0.2">
      <c r="D357" s="292"/>
      <c r="P357" s="49"/>
    </row>
    <row r="358" spans="4:16" x14ac:dyDescent="0.2">
      <c r="D358" s="292"/>
      <c r="P358" s="49"/>
    </row>
    <row r="359" spans="4:16" x14ac:dyDescent="0.2">
      <c r="D359" s="292"/>
      <c r="P359" s="49"/>
    </row>
    <row r="360" spans="4:16" x14ac:dyDescent="0.2">
      <c r="D360" s="292"/>
      <c r="P360" s="49"/>
    </row>
    <row r="361" spans="4:16" x14ac:dyDescent="0.2">
      <c r="D361" s="292"/>
      <c r="P361" s="49"/>
    </row>
    <row r="362" spans="4:16" x14ac:dyDescent="0.2">
      <c r="D362" s="292"/>
      <c r="P362" s="49"/>
    </row>
    <row r="363" spans="4:16" x14ac:dyDescent="0.2">
      <c r="D363" s="292"/>
      <c r="P363" s="49"/>
    </row>
    <row r="364" spans="4:16" x14ac:dyDescent="0.2">
      <c r="D364" s="292"/>
      <c r="P364" s="49"/>
    </row>
    <row r="365" spans="4:16" x14ac:dyDescent="0.2">
      <c r="D365" s="292"/>
      <c r="P365" s="49"/>
    </row>
    <row r="366" spans="4:16" x14ac:dyDescent="0.2">
      <c r="D366" s="292"/>
      <c r="P366" s="49"/>
    </row>
    <row r="367" spans="4:16" x14ac:dyDescent="0.2">
      <c r="D367" s="292"/>
      <c r="P367" s="49"/>
    </row>
    <row r="368" spans="4:16" x14ac:dyDescent="0.2">
      <c r="D368" s="292"/>
      <c r="P368" s="49"/>
    </row>
    <row r="369" spans="4:16" x14ac:dyDescent="0.2">
      <c r="D369" s="292"/>
      <c r="P369" s="49"/>
    </row>
    <row r="370" spans="4:16" x14ac:dyDescent="0.2">
      <c r="D370" s="292"/>
      <c r="P370" s="49"/>
    </row>
    <row r="371" spans="4:16" x14ac:dyDescent="0.2">
      <c r="D371" s="292"/>
      <c r="P371" s="49"/>
    </row>
    <row r="372" spans="4:16" x14ac:dyDescent="0.2">
      <c r="D372" s="292"/>
      <c r="P372" s="49"/>
    </row>
    <row r="373" spans="4:16" x14ac:dyDescent="0.2">
      <c r="D373" s="292"/>
      <c r="P373" s="49"/>
    </row>
    <row r="374" spans="4:16" x14ac:dyDescent="0.2">
      <c r="D374" s="292"/>
      <c r="P374" s="49"/>
    </row>
    <row r="375" spans="4:16" x14ac:dyDescent="0.2">
      <c r="D375" s="292"/>
      <c r="P375" s="49"/>
    </row>
    <row r="376" spans="4:16" x14ac:dyDescent="0.2">
      <c r="D376" s="292"/>
      <c r="P376" s="49"/>
    </row>
    <row r="377" spans="4:16" x14ac:dyDescent="0.2">
      <c r="D377" s="292"/>
      <c r="P377" s="49"/>
    </row>
    <row r="378" spans="4:16" x14ac:dyDescent="0.2">
      <c r="D378" s="292"/>
      <c r="P378" s="49"/>
    </row>
    <row r="379" spans="4:16" x14ac:dyDescent="0.2">
      <c r="D379" s="292"/>
      <c r="P379" s="49"/>
    </row>
    <row r="380" spans="4:16" x14ac:dyDescent="0.2">
      <c r="D380" s="292"/>
      <c r="P380" s="49"/>
    </row>
    <row r="381" spans="4:16" x14ac:dyDescent="0.2">
      <c r="D381" s="292"/>
      <c r="P381" s="49"/>
    </row>
    <row r="382" spans="4:16" x14ac:dyDescent="0.2">
      <c r="D382" s="292"/>
      <c r="P382" s="49"/>
    </row>
    <row r="383" spans="4:16" x14ac:dyDescent="0.2">
      <c r="D383" s="292"/>
      <c r="P383" s="49"/>
    </row>
    <row r="384" spans="4:16" x14ac:dyDescent="0.2">
      <c r="D384" s="292"/>
      <c r="P384" s="49"/>
    </row>
    <row r="385" spans="4:16" x14ac:dyDescent="0.2">
      <c r="D385" s="292"/>
      <c r="P385" s="49"/>
    </row>
    <row r="386" spans="4:16" x14ac:dyDescent="0.2">
      <c r="D386" s="292"/>
      <c r="P386" s="49"/>
    </row>
    <row r="387" spans="4:16" x14ac:dyDescent="0.2">
      <c r="D387" s="292"/>
      <c r="P387" s="49"/>
    </row>
    <row r="388" spans="4:16" x14ac:dyDescent="0.2">
      <c r="D388" s="292"/>
      <c r="P388" s="49"/>
    </row>
    <row r="389" spans="4:16" x14ac:dyDescent="0.2">
      <c r="D389" s="292"/>
      <c r="P389" s="49"/>
    </row>
    <row r="390" spans="4:16" x14ac:dyDescent="0.2">
      <c r="D390" s="292"/>
      <c r="P390" s="49"/>
    </row>
    <row r="391" spans="4:16" x14ac:dyDescent="0.2">
      <c r="D391" s="292"/>
      <c r="P391" s="49"/>
    </row>
    <row r="392" spans="4:16" x14ac:dyDescent="0.2">
      <c r="D392" s="292"/>
      <c r="P392" s="49"/>
    </row>
    <row r="393" spans="4:16" x14ac:dyDescent="0.2">
      <c r="D393" s="292"/>
      <c r="P393" s="49"/>
    </row>
    <row r="394" spans="4:16" x14ac:dyDescent="0.2">
      <c r="D394" s="292"/>
      <c r="P394" s="49"/>
    </row>
    <row r="395" spans="4:16" x14ac:dyDescent="0.2">
      <c r="D395" s="292"/>
      <c r="P395" s="49"/>
    </row>
    <row r="396" spans="4:16" x14ac:dyDescent="0.2">
      <c r="D396" s="292"/>
      <c r="P396" s="49"/>
    </row>
    <row r="397" spans="4:16" x14ac:dyDescent="0.2">
      <c r="D397" s="292"/>
      <c r="P397" s="49"/>
    </row>
    <row r="398" spans="4:16" x14ac:dyDescent="0.2">
      <c r="D398" s="292"/>
      <c r="P398" s="49"/>
    </row>
    <row r="399" spans="4:16" x14ac:dyDescent="0.2">
      <c r="P399" s="49"/>
    </row>
    <row r="400" spans="4:16" x14ac:dyDescent="0.2">
      <c r="P400" s="49"/>
    </row>
    <row r="401" spans="16:16" x14ac:dyDescent="0.2">
      <c r="P401" s="49"/>
    </row>
    <row r="402" spans="16:16" x14ac:dyDescent="0.2">
      <c r="P402" s="49"/>
    </row>
    <row r="403" spans="16:16" x14ac:dyDescent="0.2">
      <c r="P403" s="49"/>
    </row>
    <row r="404" spans="16:16" x14ac:dyDescent="0.2">
      <c r="P404" s="49"/>
    </row>
    <row r="405" spans="16:16" x14ac:dyDescent="0.2">
      <c r="P405" s="49"/>
    </row>
    <row r="406" spans="16:16" x14ac:dyDescent="0.2">
      <c r="P406" s="49"/>
    </row>
    <row r="407" spans="16:16" x14ac:dyDescent="0.2">
      <c r="P407" s="49"/>
    </row>
    <row r="408" spans="16:16" x14ac:dyDescent="0.2">
      <c r="P408" s="49"/>
    </row>
  </sheetData>
  <mergeCells count="1">
    <mergeCell ref="B53:J62"/>
  </mergeCells>
  <conditionalFormatting sqref="B8 B15 B23:B24 B37:B41">
    <cfRule type="cellIs" dxfId="7" priority="8" stopIfTrue="1" operator="equal">
      <formula>"Adjustment to Income/Expense/Rate Base:"</formula>
    </cfRule>
  </conditionalFormatting>
  <conditionalFormatting sqref="J1">
    <cfRule type="cellIs" dxfId="6" priority="7" stopIfTrue="1" operator="equal">
      <formula>"x.x"</formula>
    </cfRule>
  </conditionalFormatting>
  <conditionalFormatting sqref="B9">
    <cfRule type="cellIs" dxfId="5" priority="6" stopIfTrue="1" operator="equal">
      <formula>"Adjustment to Income/Expense/Rate Base:"</formula>
    </cfRule>
  </conditionalFormatting>
  <conditionalFormatting sqref="B12">
    <cfRule type="cellIs" dxfId="4" priority="5" stopIfTrue="1" operator="equal">
      <formula>"Adjustment to Income/Expense/Rate Base:"</formula>
    </cfRule>
  </conditionalFormatting>
  <conditionalFormatting sqref="B16">
    <cfRule type="cellIs" dxfId="3" priority="4" stopIfTrue="1" operator="equal">
      <formula>"Adjustment to Income/Expense/Rate Base:"</formula>
    </cfRule>
  </conditionalFormatting>
  <conditionalFormatting sqref="B21">
    <cfRule type="cellIs" dxfId="2" priority="3" stopIfTrue="1" operator="equal">
      <formula>"Adjustment to Income/Expense/Rate Base:"</formula>
    </cfRule>
  </conditionalFormatting>
  <conditionalFormatting sqref="B20">
    <cfRule type="cellIs" dxfId="1" priority="2" stopIfTrue="1" operator="equal">
      <formula>"Adjustment to Income/Expense/Rate Base:"</formula>
    </cfRule>
  </conditionalFormatting>
  <conditionalFormatting sqref="B25:B36">
    <cfRule type="cellIs" dxfId="0" priority="1" stopIfTrue="1" operator="equal">
      <formula>"Adjustment to Income/Expense/Rate Base:"</formula>
    </cfRule>
  </conditionalFormatting>
  <dataValidations count="3">
    <dataValidation type="list" errorStyle="warning" allowBlank="1" showInputMessage="1" showErrorMessage="1" errorTitle="FERC ACCOUNT" error="This FERC Account is not included in the drop-down list. Is this the account you want to use?" sqref="D41:D44 WVK983084:WVL983087 WLO983084:WLP983087 WBS983084:WBT983087 VRW983084:VRX983087 VIA983084:VIB983087 UYE983084:UYF983087 UOI983084:UOJ983087 UEM983084:UEN983087 TUQ983084:TUR983087 TKU983084:TKV983087 TAY983084:TAZ983087 SRC983084:SRD983087 SHG983084:SHH983087 RXK983084:RXL983087 RNO983084:RNP983087 RDS983084:RDT983087 QTW983084:QTX983087 QKA983084:QKB983087 QAE983084:QAF983087 PQI983084:PQJ983087 PGM983084:PGN983087 OWQ983084:OWR983087 OMU983084:OMV983087 OCY983084:OCZ983087 NTC983084:NTD983087 NJG983084:NJH983087 MZK983084:MZL983087 MPO983084:MPP983087 MFS983084:MFT983087 LVW983084:LVX983087 LMA983084:LMB983087 LCE983084:LCF983087 KSI983084:KSJ983087 KIM983084:KIN983087 JYQ983084:JYR983087 JOU983084:JOV983087 JEY983084:JEZ983087 IVC983084:IVD983087 ILG983084:ILH983087 IBK983084:IBL983087 HRO983084:HRP983087 HHS983084:HHT983087 GXW983084:GXX983087 GOA983084:GOB983087 GEE983084:GEF983087 FUI983084:FUJ983087 FKM983084:FKN983087 FAQ983084:FAR983087 EQU983084:EQV983087 EGY983084:EGZ983087 DXC983084:DXD983087 DNG983084:DNH983087 DDK983084:DDL983087 CTO983084:CTP983087 CJS983084:CJT983087 BZW983084:BZX983087 BQA983084:BQB983087 BGE983084:BGF983087 AWI983084:AWJ983087 AMM983084:AMN983087 ACQ983084:ACR983087 SU983084:SV983087 IY983084:IZ983087 D983081:D983084 WVK917548:WVL917551 WLO917548:WLP917551 WBS917548:WBT917551 VRW917548:VRX917551 VIA917548:VIB917551 UYE917548:UYF917551 UOI917548:UOJ917551 UEM917548:UEN917551 TUQ917548:TUR917551 TKU917548:TKV917551 TAY917548:TAZ917551 SRC917548:SRD917551 SHG917548:SHH917551 RXK917548:RXL917551 RNO917548:RNP917551 RDS917548:RDT917551 QTW917548:QTX917551 QKA917548:QKB917551 QAE917548:QAF917551 PQI917548:PQJ917551 PGM917548:PGN917551 OWQ917548:OWR917551 OMU917548:OMV917551 OCY917548:OCZ917551 NTC917548:NTD917551 NJG917548:NJH917551 MZK917548:MZL917551 MPO917548:MPP917551 MFS917548:MFT917551 LVW917548:LVX917551 LMA917548:LMB917551 LCE917548:LCF917551 KSI917548:KSJ917551 KIM917548:KIN917551 JYQ917548:JYR917551 JOU917548:JOV917551 JEY917548:JEZ917551 IVC917548:IVD917551 ILG917548:ILH917551 IBK917548:IBL917551 HRO917548:HRP917551 HHS917548:HHT917551 GXW917548:GXX917551 GOA917548:GOB917551 GEE917548:GEF917551 FUI917548:FUJ917551 FKM917548:FKN917551 FAQ917548:FAR917551 EQU917548:EQV917551 EGY917548:EGZ917551 DXC917548:DXD917551 DNG917548:DNH917551 DDK917548:DDL917551 CTO917548:CTP917551 CJS917548:CJT917551 BZW917548:BZX917551 BQA917548:BQB917551 BGE917548:BGF917551 AWI917548:AWJ917551 AMM917548:AMN917551 ACQ917548:ACR917551 SU917548:SV917551 IY917548:IZ917551 D917545:D917548 WVK852012:WVL852015 WLO852012:WLP852015 WBS852012:WBT852015 VRW852012:VRX852015 VIA852012:VIB852015 UYE852012:UYF852015 UOI852012:UOJ852015 UEM852012:UEN852015 TUQ852012:TUR852015 TKU852012:TKV852015 TAY852012:TAZ852015 SRC852012:SRD852015 SHG852012:SHH852015 RXK852012:RXL852015 RNO852012:RNP852015 RDS852012:RDT852015 QTW852012:QTX852015 QKA852012:QKB852015 QAE852012:QAF852015 PQI852012:PQJ852015 PGM852012:PGN852015 OWQ852012:OWR852015 OMU852012:OMV852015 OCY852012:OCZ852015 NTC852012:NTD852015 NJG852012:NJH852015 MZK852012:MZL852015 MPO852012:MPP852015 MFS852012:MFT852015 LVW852012:LVX852015 LMA852012:LMB852015 LCE852012:LCF852015 KSI852012:KSJ852015 KIM852012:KIN852015 JYQ852012:JYR852015 JOU852012:JOV852015 JEY852012:JEZ852015 IVC852012:IVD852015 ILG852012:ILH852015 IBK852012:IBL852015 HRO852012:HRP852015 HHS852012:HHT852015 GXW852012:GXX852015 GOA852012:GOB852015 GEE852012:GEF852015 FUI852012:FUJ852015 FKM852012:FKN852015 FAQ852012:FAR852015 EQU852012:EQV852015 EGY852012:EGZ852015 DXC852012:DXD852015 DNG852012:DNH852015 DDK852012:DDL852015 CTO852012:CTP852015 CJS852012:CJT852015 BZW852012:BZX852015 BQA852012:BQB852015 BGE852012:BGF852015 AWI852012:AWJ852015 AMM852012:AMN852015 ACQ852012:ACR852015 SU852012:SV852015 IY852012:IZ852015 D852009:D852012 WVK786476:WVL786479 WLO786476:WLP786479 WBS786476:WBT786479 VRW786476:VRX786479 VIA786476:VIB786479 UYE786476:UYF786479 UOI786476:UOJ786479 UEM786476:UEN786479 TUQ786476:TUR786479 TKU786476:TKV786479 TAY786476:TAZ786479 SRC786476:SRD786479 SHG786476:SHH786479 RXK786476:RXL786479 RNO786476:RNP786479 RDS786476:RDT786479 QTW786476:QTX786479 QKA786476:QKB786479 QAE786476:QAF786479 PQI786476:PQJ786479 PGM786476:PGN786479 OWQ786476:OWR786479 OMU786476:OMV786479 OCY786476:OCZ786479 NTC786476:NTD786479 NJG786476:NJH786479 MZK786476:MZL786479 MPO786476:MPP786479 MFS786476:MFT786479 LVW786476:LVX786479 LMA786476:LMB786479 LCE786476:LCF786479 KSI786476:KSJ786479 KIM786476:KIN786479 JYQ786476:JYR786479 JOU786476:JOV786479 JEY786476:JEZ786479 IVC786476:IVD786479 ILG786476:ILH786479 IBK786476:IBL786479 HRO786476:HRP786479 HHS786476:HHT786479 GXW786476:GXX786479 GOA786476:GOB786479 GEE786476:GEF786479 FUI786476:FUJ786479 FKM786476:FKN786479 FAQ786476:FAR786479 EQU786476:EQV786479 EGY786476:EGZ786479 DXC786476:DXD786479 DNG786476:DNH786479 DDK786476:DDL786479 CTO786476:CTP786479 CJS786476:CJT786479 BZW786476:BZX786479 BQA786476:BQB786479 BGE786476:BGF786479 AWI786476:AWJ786479 AMM786476:AMN786479 ACQ786476:ACR786479 SU786476:SV786479 IY786476:IZ786479 D786473:D786476 WVK720940:WVL720943 WLO720940:WLP720943 WBS720940:WBT720943 VRW720940:VRX720943 VIA720940:VIB720943 UYE720940:UYF720943 UOI720940:UOJ720943 UEM720940:UEN720943 TUQ720940:TUR720943 TKU720940:TKV720943 TAY720940:TAZ720943 SRC720940:SRD720943 SHG720940:SHH720943 RXK720940:RXL720943 RNO720940:RNP720943 RDS720940:RDT720943 QTW720940:QTX720943 QKA720940:QKB720943 QAE720940:QAF720943 PQI720940:PQJ720943 PGM720940:PGN720943 OWQ720940:OWR720943 OMU720940:OMV720943 OCY720940:OCZ720943 NTC720940:NTD720943 NJG720940:NJH720943 MZK720940:MZL720943 MPO720940:MPP720943 MFS720940:MFT720943 LVW720940:LVX720943 LMA720940:LMB720943 LCE720940:LCF720943 KSI720940:KSJ720943 KIM720940:KIN720943 JYQ720940:JYR720943 JOU720940:JOV720943 JEY720940:JEZ720943 IVC720940:IVD720943 ILG720940:ILH720943 IBK720940:IBL720943 HRO720940:HRP720943 HHS720940:HHT720943 GXW720940:GXX720943 GOA720940:GOB720943 GEE720940:GEF720943 FUI720940:FUJ720943 FKM720940:FKN720943 FAQ720940:FAR720943 EQU720940:EQV720943 EGY720940:EGZ720943 DXC720940:DXD720943 DNG720940:DNH720943 DDK720940:DDL720943 CTO720940:CTP720943 CJS720940:CJT720943 BZW720940:BZX720943 BQA720940:BQB720943 BGE720940:BGF720943 AWI720940:AWJ720943 AMM720940:AMN720943 ACQ720940:ACR720943 SU720940:SV720943 IY720940:IZ720943 D720937:D720940 WVK655404:WVL655407 WLO655404:WLP655407 WBS655404:WBT655407 VRW655404:VRX655407 VIA655404:VIB655407 UYE655404:UYF655407 UOI655404:UOJ655407 UEM655404:UEN655407 TUQ655404:TUR655407 TKU655404:TKV655407 TAY655404:TAZ655407 SRC655404:SRD655407 SHG655404:SHH655407 RXK655404:RXL655407 RNO655404:RNP655407 RDS655404:RDT655407 QTW655404:QTX655407 QKA655404:QKB655407 QAE655404:QAF655407 PQI655404:PQJ655407 PGM655404:PGN655407 OWQ655404:OWR655407 OMU655404:OMV655407 OCY655404:OCZ655407 NTC655404:NTD655407 NJG655404:NJH655407 MZK655404:MZL655407 MPO655404:MPP655407 MFS655404:MFT655407 LVW655404:LVX655407 LMA655404:LMB655407 LCE655404:LCF655407 KSI655404:KSJ655407 KIM655404:KIN655407 JYQ655404:JYR655407 JOU655404:JOV655407 JEY655404:JEZ655407 IVC655404:IVD655407 ILG655404:ILH655407 IBK655404:IBL655407 HRO655404:HRP655407 HHS655404:HHT655407 GXW655404:GXX655407 GOA655404:GOB655407 GEE655404:GEF655407 FUI655404:FUJ655407 FKM655404:FKN655407 FAQ655404:FAR655407 EQU655404:EQV655407 EGY655404:EGZ655407 DXC655404:DXD655407 DNG655404:DNH655407 DDK655404:DDL655407 CTO655404:CTP655407 CJS655404:CJT655407 BZW655404:BZX655407 BQA655404:BQB655407 BGE655404:BGF655407 AWI655404:AWJ655407 AMM655404:AMN655407 ACQ655404:ACR655407 SU655404:SV655407 IY655404:IZ655407 D655401:D655404 WVK589868:WVL589871 WLO589868:WLP589871 WBS589868:WBT589871 VRW589868:VRX589871 VIA589868:VIB589871 UYE589868:UYF589871 UOI589868:UOJ589871 UEM589868:UEN589871 TUQ589868:TUR589871 TKU589868:TKV589871 TAY589868:TAZ589871 SRC589868:SRD589871 SHG589868:SHH589871 RXK589868:RXL589871 RNO589868:RNP589871 RDS589868:RDT589871 QTW589868:QTX589871 QKA589868:QKB589871 QAE589868:QAF589871 PQI589868:PQJ589871 PGM589868:PGN589871 OWQ589868:OWR589871 OMU589868:OMV589871 OCY589868:OCZ589871 NTC589868:NTD589871 NJG589868:NJH589871 MZK589868:MZL589871 MPO589868:MPP589871 MFS589868:MFT589871 LVW589868:LVX589871 LMA589868:LMB589871 LCE589868:LCF589871 KSI589868:KSJ589871 KIM589868:KIN589871 JYQ589868:JYR589871 JOU589868:JOV589871 JEY589868:JEZ589871 IVC589868:IVD589871 ILG589868:ILH589871 IBK589868:IBL589871 HRO589868:HRP589871 HHS589868:HHT589871 GXW589868:GXX589871 GOA589868:GOB589871 GEE589868:GEF589871 FUI589868:FUJ589871 FKM589868:FKN589871 FAQ589868:FAR589871 EQU589868:EQV589871 EGY589868:EGZ589871 DXC589868:DXD589871 DNG589868:DNH589871 DDK589868:DDL589871 CTO589868:CTP589871 CJS589868:CJT589871 BZW589868:BZX589871 BQA589868:BQB589871 BGE589868:BGF589871 AWI589868:AWJ589871 AMM589868:AMN589871 ACQ589868:ACR589871 SU589868:SV589871 IY589868:IZ589871 D589865:D589868 WVK524332:WVL524335 WLO524332:WLP524335 WBS524332:WBT524335 VRW524332:VRX524335 VIA524332:VIB524335 UYE524332:UYF524335 UOI524332:UOJ524335 UEM524332:UEN524335 TUQ524332:TUR524335 TKU524332:TKV524335 TAY524332:TAZ524335 SRC524332:SRD524335 SHG524332:SHH524335 RXK524332:RXL524335 RNO524332:RNP524335 RDS524332:RDT524335 QTW524332:QTX524335 QKA524332:QKB524335 QAE524332:QAF524335 PQI524332:PQJ524335 PGM524332:PGN524335 OWQ524332:OWR524335 OMU524332:OMV524335 OCY524332:OCZ524335 NTC524332:NTD524335 NJG524332:NJH524335 MZK524332:MZL524335 MPO524332:MPP524335 MFS524332:MFT524335 LVW524332:LVX524335 LMA524332:LMB524335 LCE524332:LCF524335 KSI524332:KSJ524335 KIM524332:KIN524335 JYQ524332:JYR524335 JOU524332:JOV524335 JEY524332:JEZ524335 IVC524332:IVD524335 ILG524332:ILH524335 IBK524332:IBL524335 HRO524332:HRP524335 HHS524332:HHT524335 GXW524332:GXX524335 GOA524332:GOB524335 GEE524332:GEF524335 FUI524332:FUJ524335 FKM524332:FKN524335 FAQ524332:FAR524335 EQU524332:EQV524335 EGY524332:EGZ524335 DXC524332:DXD524335 DNG524332:DNH524335 DDK524332:DDL524335 CTO524332:CTP524335 CJS524332:CJT524335 BZW524332:BZX524335 BQA524332:BQB524335 BGE524332:BGF524335 AWI524332:AWJ524335 AMM524332:AMN524335 ACQ524332:ACR524335 SU524332:SV524335 IY524332:IZ524335 D524329:D524332 WVK458796:WVL458799 WLO458796:WLP458799 WBS458796:WBT458799 VRW458796:VRX458799 VIA458796:VIB458799 UYE458796:UYF458799 UOI458796:UOJ458799 UEM458796:UEN458799 TUQ458796:TUR458799 TKU458796:TKV458799 TAY458796:TAZ458799 SRC458796:SRD458799 SHG458796:SHH458799 RXK458796:RXL458799 RNO458796:RNP458799 RDS458796:RDT458799 QTW458796:QTX458799 QKA458796:QKB458799 QAE458796:QAF458799 PQI458796:PQJ458799 PGM458796:PGN458799 OWQ458796:OWR458799 OMU458796:OMV458799 OCY458796:OCZ458799 NTC458796:NTD458799 NJG458796:NJH458799 MZK458796:MZL458799 MPO458796:MPP458799 MFS458796:MFT458799 LVW458796:LVX458799 LMA458796:LMB458799 LCE458796:LCF458799 KSI458796:KSJ458799 KIM458796:KIN458799 JYQ458796:JYR458799 JOU458796:JOV458799 JEY458796:JEZ458799 IVC458796:IVD458799 ILG458796:ILH458799 IBK458796:IBL458799 HRO458796:HRP458799 HHS458796:HHT458799 GXW458796:GXX458799 GOA458796:GOB458799 GEE458796:GEF458799 FUI458796:FUJ458799 FKM458796:FKN458799 FAQ458796:FAR458799 EQU458796:EQV458799 EGY458796:EGZ458799 DXC458796:DXD458799 DNG458796:DNH458799 DDK458796:DDL458799 CTO458796:CTP458799 CJS458796:CJT458799 BZW458796:BZX458799 BQA458796:BQB458799 BGE458796:BGF458799 AWI458796:AWJ458799 AMM458796:AMN458799 ACQ458796:ACR458799 SU458796:SV458799 IY458796:IZ458799 D458793:D458796 WVK393260:WVL393263 WLO393260:WLP393263 WBS393260:WBT393263 VRW393260:VRX393263 VIA393260:VIB393263 UYE393260:UYF393263 UOI393260:UOJ393263 UEM393260:UEN393263 TUQ393260:TUR393263 TKU393260:TKV393263 TAY393260:TAZ393263 SRC393260:SRD393263 SHG393260:SHH393263 RXK393260:RXL393263 RNO393260:RNP393263 RDS393260:RDT393263 QTW393260:QTX393263 QKA393260:QKB393263 QAE393260:QAF393263 PQI393260:PQJ393263 PGM393260:PGN393263 OWQ393260:OWR393263 OMU393260:OMV393263 OCY393260:OCZ393263 NTC393260:NTD393263 NJG393260:NJH393263 MZK393260:MZL393263 MPO393260:MPP393263 MFS393260:MFT393263 LVW393260:LVX393263 LMA393260:LMB393263 LCE393260:LCF393263 KSI393260:KSJ393263 KIM393260:KIN393263 JYQ393260:JYR393263 JOU393260:JOV393263 JEY393260:JEZ393263 IVC393260:IVD393263 ILG393260:ILH393263 IBK393260:IBL393263 HRO393260:HRP393263 HHS393260:HHT393263 GXW393260:GXX393263 GOA393260:GOB393263 GEE393260:GEF393263 FUI393260:FUJ393263 FKM393260:FKN393263 FAQ393260:FAR393263 EQU393260:EQV393263 EGY393260:EGZ393263 DXC393260:DXD393263 DNG393260:DNH393263 DDK393260:DDL393263 CTO393260:CTP393263 CJS393260:CJT393263 BZW393260:BZX393263 BQA393260:BQB393263 BGE393260:BGF393263 AWI393260:AWJ393263 AMM393260:AMN393263 ACQ393260:ACR393263 SU393260:SV393263 IY393260:IZ393263 D393257:D393260 WVK327724:WVL327727 WLO327724:WLP327727 WBS327724:WBT327727 VRW327724:VRX327727 VIA327724:VIB327727 UYE327724:UYF327727 UOI327724:UOJ327727 UEM327724:UEN327727 TUQ327724:TUR327727 TKU327724:TKV327727 TAY327724:TAZ327727 SRC327724:SRD327727 SHG327724:SHH327727 RXK327724:RXL327727 RNO327724:RNP327727 RDS327724:RDT327727 QTW327724:QTX327727 QKA327724:QKB327727 QAE327724:QAF327727 PQI327724:PQJ327727 PGM327724:PGN327727 OWQ327724:OWR327727 OMU327724:OMV327727 OCY327724:OCZ327727 NTC327724:NTD327727 NJG327724:NJH327727 MZK327724:MZL327727 MPO327724:MPP327727 MFS327724:MFT327727 LVW327724:LVX327727 LMA327724:LMB327727 LCE327724:LCF327727 KSI327724:KSJ327727 KIM327724:KIN327727 JYQ327724:JYR327727 JOU327724:JOV327727 JEY327724:JEZ327727 IVC327724:IVD327727 ILG327724:ILH327727 IBK327724:IBL327727 HRO327724:HRP327727 HHS327724:HHT327727 GXW327724:GXX327727 GOA327724:GOB327727 GEE327724:GEF327727 FUI327724:FUJ327727 FKM327724:FKN327727 FAQ327724:FAR327727 EQU327724:EQV327727 EGY327724:EGZ327727 DXC327724:DXD327727 DNG327724:DNH327727 DDK327724:DDL327727 CTO327724:CTP327727 CJS327724:CJT327727 BZW327724:BZX327727 BQA327724:BQB327727 BGE327724:BGF327727 AWI327724:AWJ327727 AMM327724:AMN327727 ACQ327724:ACR327727 SU327724:SV327727 IY327724:IZ327727 D327721:D327724 WVK262188:WVL262191 WLO262188:WLP262191 WBS262188:WBT262191 VRW262188:VRX262191 VIA262188:VIB262191 UYE262188:UYF262191 UOI262188:UOJ262191 UEM262188:UEN262191 TUQ262188:TUR262191 TKU262188:TKV262191 TAY262188:TAZ262191 SRC262188:SRD262191 SHG262188:SHH262191 RXK262188:RXL262191 RNO262188:RNP262191 RDS262188:RDT262191 QTW262188:QTX262191 QKA262188:QKB262191 QAE262188:QAF262191 PQI262188:PQJ262191 PGM262188:PGN262191 OWQ262188:OWR262191 OMU262188:OMV262191 OCY262188:OCZ262191 NTC262188:NTD262191 NJG262188:NJH262191 MZK262188:MZL262191 MPO262188:MPP262191 MFS262188:MFT262191 LVW262188:LVX262191 LMA262188:LMB262191 LCE262188:LCF262191 KSI262188:KSJ262191 KIM262188:KIN262191 JYQ262188:JYR262191 JOU262188:JOV262191 JEY262188:JEZ262191 IVC262188:IVD262191 ILG262188:ILH262191 IBK262188:IBL262191 HRO262188:HRP262191 HHS262188:HHT262191 GXW262188:GXX262191 GOA262188:GOB262191 GEE262188:GEF262191 FUI262188:FUJ262191 FKM262188:FKN262191 FAQ262188:FAR262191 EQU262188:EQV262191 EGY262188:EGZ262191 DXC262188:DXD262191 DNG262188:DNH262191 DDK262188:DDL262191 CTO262188:CTP262191 CJS262188:CJT262191 BZW262188:BZX262191 BQA262188:BQB262191 BGE262188:BGF262191 AWI262188:AWJ262191 AMM262188:AMN262191 ACQ262188:ACR262191 SU262188:SV262191 IY262188:IZ262191 D262185:D262188 WVK196652:WVL196655 WLO196652:WLP196655 WBS196652:WBT196655 VRW196652:VRX196655 VIA196652:VIB196655 UYE196652:UYF196655 UOI196652:UOJ196655 UEM196652:UEN196655 TUQ196652:TUR196655 TKU196652:TKV196655 TAY196652:TAZ196655 SRC196652:SRD196655 SHG196652:SHH196655 RXK196652:RXL196655 RNO196652:RNP196655 RDS196652:RDT196655 QTW196652:QTX196655 QKA196652:QKB196655 QAE196652:QAF196655 PQI196652:PQJ196655 PGM196652:PGN196655 OWQ196652:OWR196655 OMU196652:OMV196655 OCY196652:OCZ196655 NTC196652:NTD196655 NJG196652:NJH196655 MZK196652:MZL196655 MPO196652:MPP196655 MFS196652:MFT196655 LVW196652:LVX196655 LMA196652:LMB196655 LCE196652:LCF196655 KSI196652:KSJ196655 KIM196652:KIN196655 JYQ196652:JYR196655 JOU196652:JOV196655 JEY196652:JEZ196655 IVC196652:IVD196655 ILG196652:ILH196655 IBK196652:IBL196655 HRO196652:HRP196655 HHS196652:HHT196655 GXW196652:GXX196655 GOA196652:GOB196655 GEE196652:GEF196655 FUI196652:FUJ196655 FKM196652:FKN196655 FAQ196652:FAR196655 EQU196652:EQV196655 EGY196652:EGZ196655 DXC196652:DXD196655 DNG196652:DNH196655 DDK196652:DDL196655 CTO196652:CTP196655 CJS196652:CJT196655 BZW196652:BZX196655 BQA196652:BQB196655 BGE196652:BGF196655 AWI196652:AWJ196655 AMM196652:AMN196655 ACQ196652:ACR196655 SU196652:SV196655 IY196652:IZ196655 D196649:D196652 WVK131116:WVL131119 WLO131116:WLP131119 WBS131116:WBT131119 VRW131116:VRX131119 VIA131116:VIB131119 UYE131116:UYF131119 UOI131116:UOJ131119 UEM131116:UEN131119 TUQ131116:TUR131119 TKU131116:TKV131119 TAY131116:TAZ131119 SRC131116:SRD131119 SHG131116:SHH131119 RXK131116:RXL131119 RNO131116:RNP131119 RDS131116:RDT131119 QTW131116:QTX131119 QKA131116:QKB131119 QAE131116:QAF131119 PQI131116:PQJ131119 PGM131116:PGN131119 OWQ131116:OWR131119 OMU131116:OMV131119 OCY131116:OCZ131119 NTC131116:NTD131119 NJG131116:NJH131119 MZK131116:MZL131119 MPO131116:MPP131119 MFS131116:MFT131119 LVW131116:LVX131119 LMA131116:LMB131119 LCE131116:LCF131119 KSI131116:KSJ131119 KIM131116:KIN131119 JYQ131116:JYR131119 JOU131116:JOV131119 JEY131116:JEZ131119 IVC131116:IVD131119 ILG131116:ILH131119 IBK131116:IBL131119 HRO131116:HRP131119 HHS131116:HHT131119 GXW131116:GXX131119 GOA131116:GOB131119 GEE131116:GEF131119 FUI131116:FUJ131119 FKM131116:FKN131119 FAQ131116:FAR131119 EQU131116:EQV131119 EGY131116:EGZ131119 DXC131116:DXD131119 DNG131116:DNH131119 DDK131116:DDL131119 CTO131116:CTP131119 CJS131116:CJT131119 BZW131116:BZX131119 BQA131116:BQB131119 BGE131116:BGF131119 AWI131116:AWJ131119 AMM131116:AMN131119 ACQ131116:ACR131119 SU131116:SV131119 IY131116:IZ131119 D131113:D131116 WVK65580:WVL65583 WLO65580:WLP65583 WBS65580:WBT65583 VRW65580:VRX65583 VIA65580:VIB65583 UYE65580:UYF65583 UOI65580:UOJ65583 UEM65580:UEN65583 TUQ65580:TUR65583 TKU65580:TKV65583 TAY65580:TAZ65583 SRC65580:SRD65583 SHG65580:SHH65583 RXK65580:RXL65583 RNO65580:RNP65583 RDS65580:RDT65583 QTW65580:QTX65583 QKA65580:QKB65583 QAE65580:QAF65583 PQI65580:PQJ65583 PGM65580:PGN65583 OWQ65580:OWR65583 OMU65580:OMV65583 OCY65580:OCZ65583 NTC65580:NTD65583 NJG65580:NJH65583 MZK65580:MZL65583 MPO65580:MPP65583 MFS65580:MFT65583 LVW65580:LVX65583 LMA65580:LMB65583 LCE65580:LCF65583 KSI65580:KSJ65583 KIM65580:KIN65583 JYQ65580:JYR65583 JOU65580:JOV65583 JEY65580:JEZ65583 IVC65580:IVD65583 ILG65580:ILH65583 IBK65580:IBL65583 HRO65580:HRP65583 HHS65580:HHT65583 GXW65580:GXX65583 GOA65580:GOB65583 GEE65580:GEF65583 FUI65580:FUJ65583 FKM65580:FKN65583 FAQ65580:FAR65583 EQU65580:EQV65583 EGY65580:EGZ65583 DXC65580:DXD65583 DNG65580:DNH65583 DDK65580:DDL65583 CTO65580:CTP65583 CJS65580:CJT65583 BZW65580:BZX65583 BQA65580:BQB65583 BGE65580:BGF65583 AWI65580:AWJ65583 AMM65580:AMN65583 ACQ65580:ACR65583 SU65580:SV65583 IY65580:IZ65583 D65577:D65580 WVK44:WVL47 WLO44:WLP47 WBS44:WBT47 VRW44:VRX47 VIA44:VIB47 UYE44:UYF47 UOI44:UOJ47 UEM44:UEN47 TUQ44:TUR47 TKU44:TKV47 TAY44:TAZ47 SRC44:SRD47 SHG44:SHH47 RXK44:RXL47 RNO44:RNP47 RDS44:RDT47 QTW44:QTX47 QKA44:QKB47 QAE44:QAF47 PQI44:PQJ47 PGM44:PGN47 OWQ44:OWR47 OMU44:OMV47 OCY44:OCZ47 NTC44:NTD47 NJG44:NJH47 MZK44:MZL47 MPO44:MPP47 MFS44:MFT47 LVW44:LVX47 LMA44:LMB47 LCE44:LCF47 KSI44:KSJ47 KIM44:KIN47 JYQ44:JYR47 JOU44:JOV47 JEY44:JEZ47 IVC44:IVD47 ILG44:ILH47 IBK44:IBL47 HRO44:HRP47 HHS44:HHT47 GXW44:GXX47 GOA44:GOB47 GEE44:GEF47 FUI44:FUJ47 FKM44:FKN47 FAQ44:FAR47 EQU44:EQV47 EGY44:EGZ47 DXC44:DXD47 DNG44:DNH47 DDK44:DDL47 CTO44:CTP47 CJS44:CJT47 BZW44:BZX47 BQA44:BQB47 BGE44:BGF47 AWI44:AWJ47 AMM44:AMN47 ACQ44:ACR47 SU44:SV47 IY44:IZ47">
      <formula1>$D$64:$D$398</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42:E44 JA45:JA47 SW45:SW47 ACS45:ACS47 AMO45:AMO47 AWK45:AWK47 BGG45:BGG47 BQC45:BQC47 BZY45:BZY47 CJU45:CJU47 CTQ45:CTQ47 DDM45:DDM47 DNI45:DNI47 DXE45:DXE47 EHA45:EHA47 EQW45:EQW47 FAS45:FAS47 FKO45:FKO47 FUK45:FUK47 GEG45:GEG47 GOC45:GOC47 GXY45:GXY47 HHU45:HHU47 HRQ45:HRQ47 IBM45:IBM47 ILI45:ILI47 IVE45:IVE47 JFA45:JFA47 JOW45:JOW47 JYS45:JYS47 KIO45:KIO47 KSK45:KSK47 LCG45:LCG47 LMC45:LMC47 LVY45:LVY47 MFU45:MFU47 MPQ45:MPQ47 MZM45:MZM47 NJI45:NJI47 NTE45:NTE47 ODA45:ODA47 OMW45:OMW47 OWS45:OWS47 PGO45:PGO47 PQK45:PQK47 QAG45:QAG47 QKC45:QKC47 QTY45:QTY47 RDU45:RDU47 RNQ45:RNQ47 RXM45:RXM47 SHI45:SHI47 SRE45:SRE47 TBA45:TBA47 TKW45:TKW47 TUS45:TUS47 UEO45:UEO47 UOK45:UOK47 UYG45:UYG47 VIC45:VIC47 VRY45:VRY47 WBU45:WBU47 WLQ45:WLQ47 WVM45:WVM47 E65578:E65580 JA65581:JA65583 SW65581:SW65583 ACS65581:ACS65583 AMO65581:AMO65583 AWK65581:AWK65583 BGG65581:BGG65583 BQC65581:BQC65583 BZY65581:BZY65583 CJU65581:CJU65583 CTQ65581:CTQ65583 DDM65581:DDM65583 DNI65581:DNI65583 DXE65581:DXE65583 EHA65581:EHA65583 EQW65581:EQW65583 FAS65581:FAS65583 FKO65581:FKO65583 FUK65581:FUK65583 GEG65581:GEG65583 GOC65581:GOC65583 GXY65581:GXY65583 HHU65581:HHU65583 HRQ65581:HRQ65583 IBM65581:IBM65583 ILI65581:ILI65583 IVE65581:IVE65583 JFA65581:JFA65583 JOW65581:JOW65583 JYS65581:JYS65583 KIO65581:KIO65583 KSK65581:KSK65583 LCG65581:LCG65583 LMC65581:LMC65583 LVY65581:LVY65583 MFU65581:MFU65583 MPQ65581:MPQ65583 MZM65581:MZM65583 NJI65581:NJI65583 NTE65581:NTE65583 ODA65581:ODA65583 OMW65581:OMW65583 OWS65581:OWS65583 PGO65581:PGO65583 PQK65581:PQK65583 QAG65581:QAG65583 QKC65581:QKC65583 QTY65581:QTY65583 RDU65581:RDU65583 RNQ65581:RNQ65583 RXM65581:RXM65583 SHI65581:SHI65583 SRE65581:SRE65583 TBA65581:TBA65583 TKW65581:TKW65583 TUS65581:TUS65583 UEO65581:UEO65583 UOK65581:UOK65583 UYG65581:UYG65583 VIC65581:VIC65583 VRY65581:VRY65583 WBU65581:WBU65583 WLQ65581:WLQ65583 WVM65581:WVM65583 E131114:E131116 JA131117:JA131119 SW131117:SW131119 ACS131117:ACS131119 AMO131117:AMO131119 AWK131117:AWK131119 BGG131117:BGG131119 BQC131117:BQC131119 BZY131117:BZY131119 CJU131117:CJU131119 CTQ131117:CTQ131119 DDM131117:DDM131119 DNI131117:DNI131119 DXE131117:DXE131119 EHA131117:EHA131119 EQW131117:EQW131119 FAS131117:FAS131119 FKO131117:FKO131119 FUK131117:FUK131119 GEG131117:GEG131119 GOC131117:GOC131119 GXY131117:GXY131119 HHU131117:HHU131119 HRQ131117:HRQ131119 IBM131117:IBM131119 ILI131117:ILI131119 IVE131117:IVE131119 JFA131117:JFA131119 JOW131117:JOW131119 JYS131117:JYS131119 KIO131117:KIO131119 KSK131117:KSK131119 LCG131117:LCG131119 LMC131117:LMC131119 LVY131117:LVY131119 MFU131117:MFU131119 MPQ131117:MPQ131119 MZM131117:MZM131119 NJI131117:NJI131119 NTE131117:NTE131119 ODA131117:ODA131119 OMW131117:OMW131119 OWS131117:OWS131119 PGO131117:PGO131119 PQK131117:PQK131119 QAG131117:QAG131119 QKC131117:QKC131119 QTY131117:QTY131119 RDU131117:RDU131119 RNQ131117:RNQ131119 RXM131117:RXM131119 SHI131117:SHI131119 SRE131117:SRE131119 TBA131117:TBA131119 TKW131117:TKW131119 TUS131117:TUS131119 UEO131117:UEO131119 UOK131117:UOK131119 UYG131117:UYG131119 VIC131117:VIC131119 VRY131117:VRY131119 WBU131117:WBU131119 WLQ131117:WLQ131119 WVM131117:WVM131119 E196650:E196652 JA196653:JA196655 SW196653:SW196655 ACS196653:ACS196655 AMO196653:AMO196655 AWK196653:AWK196655 BGG196653:BGG196655 BQC196653:BQC196655 BZY196653:BZY196655 CJU196653:CJU196655 CTQ196653:CTQ196655 DDM196653:DDM196655 DNI196653:DNI196655 DXE196653:DXE196655 EHA196653:EHA196655 EQW196653:EQW196655 FAS196653:FAS196655 FKO196653:FKO196655 FUK196653:FUK196655 GEG196653:GEG196655 GOC196653:GOC196655 GXY196653:GXY196655 HHU196653:HHU196655 HRQ196653:HRQ196655 IBM196653:IBM196655 ILI196653:ILI196655 IVE196653:IVE196655 JFA196653:JFA196655 JOW196653:JOW196655 JYS196653:JYS196655 KIO196653:KIO196655 KSK196653:KSK196655 LCG196653:LCG196655 LMC196653:LMC196655 LVY196653:LVY196655 MFU196653:MFU196655 MPQ196653:MPQ196655 MZM196653:MZM196655 NJI196653:NJI196655 NTE196653:NTE196655 ODA196653:ODA196655 OMW196653:OMW196655 OWS196653:OWS196655 PGO196653:PGO196655 PQK196653:PQK196655 QAG196653:QAG196655 QKC196653:QKC196655 QTY196653:QTY196655 RDU196653:RDU196655 RNQ196653:RNQ196655 RXM196653:RXM196655 SHI196653:SHI196655 SRE196653:SRE196655 TBA196653:TBA196655 TKW196653:TKW196655 TUS196653:TUS196655 UEO196653:UEO196655 UOK196653:UOK196655 UYG196653:UYG196655 VIC196653:VIC196655 VRY196653:VRY196655 WBU196653:WBU196655 WLQ196653:WLQ196655 WVM196653:WVM196655 E262186:E262188 JA262189:JA262191 SW262189:SW262191 ACS262189:ACS262191 AMO262189:AMO262191 AWK262189:AWK262191 BGG262189:BGG262191 BQC262189:BQC262191 BZY262189:BZY262191 CJU262189:CJU262191 CTQ262189:CTQ262191 DDM262189:DDM262191 DNI262189:DNI262191 DXE262189:DXE262191 EHA262189:EHA262191 EQW262189:EQW262191 FAS262189:FAS262191 FKO262189:FKO262191 FUK262189:FUK262191 GEG262189:GEG262191 GOC262189:GOC262191 GXY262189:GXY262191 HHU262189:HHU262191 HRQ262189:HRQ262191 IBM262189:IBM262191 ILI262189:ILI262191 IVE262189:IVE262191 JFA262189:JFA262191 JOW262189:JOW262191 JYS262189:JYS262191 KIO262189:KIO262191 KSK262189:KSK262191 LCG262189:LCG262191 LMC262189:LMC262191 LVY262189:LVY262191 MFU262189:MFU262191 MPQ262189:MPQ262191 MZM262189:MZM262191 NJI262189:NJI262191 NTE262189:NTE262191 ODA262189:ODA262191 OMW262189:OMW262191 OWS262189:OWS262191 PGO262189:PGO262191 PQK262189:PQK262191 QAG262189:QAG262191 QKC262189:QKC262191 QTY262189:QTY262191 RDU262189:RDU262191 RNQ262189:RNQ262191 RXM262189:RXM262191 SHI262189:SHI262191 SRE262189:SRE262191 TBA262189:TBA262191 TKW262189:TKW262191 TUS262189:TUS262191 UEO262189:UEO262191 UOK262189:UOK262191 UYG262189:UYG262191 VIC262189:VIC262191 VRY262189:VRY262191 WBU262189:WBU262191 WLQ262189:WLQ262191 WVM262189:WVM262191 E327722:E327724 JA327725:JA327727 SW327725:SW327727 ACS327725:ACS327727 AMO327725:AMO327727 AWK327725:AWK327727 BGG327725:BGG327727 BQC327725:BQC327727 BZY327725:BZY327727 CJU327725:CJU327727 CTQ327725:CTQ327727 DDM327725:DDM327727 DNI327725:DNI327727 DXE327725:DXE327727 EHA327725:EHA327727 EQW327725:EQW327727 FAS327725:FAS327727 FKO327725:FKO327727 FUK327725:FUK327727 GEG327725:GEG327727 GOC327725:GOC327727 GXY327725:GXY327727 HHU327725:HHU327727 HRQ327725:HRQ327727 IBM327725:IBM327727 ILI327725:ILI327727 IVE327725:IVE327727 JFA327725:JFA327727 JOW327725:JOW327727 JYS327725:JYS327727 KIO327725:KIO327727 KSK327725:KSK327727 LCG327725:LCG327727 LMC327725:LMC327727 LVY327725:LVY327727 MFU327725:MFU327727 MPQ327725:MPQ327727 MZM327725:MZM327727 NJI327725:NJI327727 NTE327725:NTE327727 ODA327725:ODA327727 OMW327725:OMW327727 OWS327725:OWS327727 PGO327725:PGO327727 PQK327725:PQK327727 QAG327725:QAG327727 QKC327725:QKC327727 QTY327725:QTY327727 RDU327725:RDU327727 RNQ327725:RNQ327727 RXM327725:RXM327727 SHI327725:SHI327727 SRE327725:SRE327727 TBA327725:TBA327727 TKW327725:TKW327727 TUS327725:TUS327727 UEO327725:UEO327727 UOK327725:UOK327727 UYG327725:UYG327727 VIC327725:VIC327727 VRY327725:VRY327727 WBU327725:WBU327727 WLQ327725:WLQ327727 WVM327725:WVM327727 E393258:E393260 JA393261:JA393263 SW393261:SW393263 ACS393261:ACS393263 AMO393261:AMO393263 AWK393261:AWK393263 BGG393261:BGG393263 BQC393261:BQC393263 BZY393261:BZY393263 CJU393261:CJU393263 CTQ393261:CTQ393263 DDM393261:DDM393263 DNI393261:DNI393263 DXE393261:DXE393263 EHA393261:EHA393263 EQW393261:EQW393263 FAS393261:FAS393263 FKO393261:FKO393263 FUK393261:FUK393263 GEG393261:GEG393263 GOC393261:GOC393263 GXY393261:GXY393263 HHU393261:HHU393263 HRQ393261:HRQ393263 IBM393261:IBM393263 ILI393261:ILI393263 IVE393261:IVE393263 JFA393261:JFA393263 JOW393261:JOW393263 JYS393261:JYS393263 KIO393261:KIO393263 KSK393261:KSK393263 LCG393261:LCG393263 LMC393261:LMC393263 LVY393261:LVY393263 MFU393261:MFU393263 MPQ393261:MPQ393263 MZM393261:MZM393263 NJI393261:NJI393263 NTE393261:NTE393263 ODA393261:ODA393263 OMW393261:OMW393263 OWS393261:OWS393263 PGO393261:PGO393263 PQK393261:PQK393263 QAG393261:QAG393263 QKC393261:QKC393263 QTY393261:QTY393263 RDU393261:RDU393263 RNQ393261:RNQ393263 RXM393261:RXM393263 SHI393261:SHI393263 SRE393261:SRE393263 TBA393261:TBA393263 TKW393261:TKW393263 TUS393261:TUS393263 UEO393261:UEO393263 UOK393261:UOK393263 UYG393261:UYG393263 VIC393261:VIC393263 VRY393261:VRY393263 WBU393261:WBU393263 WLQ393261:WLQ393263 WVM393261:WVM393263 E458794:E458796 JA458797:JA458799 SW458797:SW458799 ACS458797:ACS458799 AMO458797:AMO458799 AWK458797:AWK458799 BGG458797:BGG458799 BQC458797:BQC458799 BZY458797:BZY458799 CJU458797:CJU458799 CTQ458797:CTQ458799 DDM458797:DDM458799 DNI458797:DNI458799 DXE458797:DXE458799 EHA458797:EHA458799 EQW458797:EQW458799 FAS458797:FAS458799 FKO458797:FKO458799 FUK458797:FUK458799 GEG458797:GEG458799 GOC458797:GOC458799 GXY458797:GXY458799 HHU458797:HHU458799 HRQ458797:HRQ458799 IBM458797:IBM458799 ILI458797:ILI458799 IVE458797:IVE458799 JFA458797:JFA458799 JOW458797:JOW458799 JYS458797:JYS458799 KIO458797:KIO458799 KSK458797:KSK458799 LCG458797:LCG458799 LMC458797:LMC458799 LVY458797:LVY458799 MFU458797:MFU458799 MPQ458797:MPQ458799 MZM458797:MZM458799 NJI458797:NJI458799 NTE458797:NTE458799 ODA458797:ODA458799 OMW458797:OMW458799 OWS458797:OWS458799 PGO458797:PGO458799 PQK458797:PQK458799 QAG458797:QAG458799 QKC458797:QKC458799 QTY458797:QTY458799 RDU458797:RDU458799 RNQ458797:RNQ458799 RXM458797:RXM458799 SHI458797:SHI458799 SRE458797:SRE458799 TBA458797:TBA458799 TKW458797:TKW458799 TUS458797:TUS458799 UEO458797:UEO458799 UOK458797:UOK458799 UYG458797:UYG458799 VIC458797:VIC458799 VRY458797:VRY458799 WBU458797:WBU458799 WLQ458797:WLQ458799 WVM458797:WVM458799 E524330:E524332 JA524333:JA524335 SW524333:SW524335 ACS524333:ACS524335 AMO524333:AMO524335 AWK524333:AWK524335 BGG524333:BGG524335 BQC524333:BQC524335 BZY524333:BZY524335 CJU524333:CJU524335 CTQ524333:CTQ524335 DDM524333:DDM524335 DNI524333:DNI524335 DXE524333:DXE524335 EHA524333:EHA524335 EQW524333:EQW524335 FAS524333:FAS524335 FKO524333:FKO524335 FUK524333:FUK524335 GEG524333:GEG524335 GOC524333:GOC524335 GXY524333:GXY524335 HHU524333:HHU524335 HRQ524333:HRQ524335 IBM524333:IBM524335 ILI524333:ILI524335 IVE524333:IVE524335 JFA524333:JFA524335 JOW524333:JOW524335 JYS524333:JYS524335 KIO524333:KIO524335 KSK524333:KSK524335 LCG524333:LCG524335 LMC524333:LMC524335 LVY524333:LVY524335 MFU524333:MFU524335 MPQ524333:MPQ524335 MZM524333:MZM524335 NJI524333:NJI524335 NTE524333:NTE524335 ODA524333:ODA524335 OMW524333:OMW524335 OWS524333:OWS524335 PGO524333:PGO524335 PQK524333:PQK524335 QAG524333:QAG524335 QKC524333:QKC524335 QTY524333:QTY524335 RDU524333:RDU524335 RNQ524333:RNQ524335 RXM524333:RXM524335 SHI524333:SHI524335 SRE524333:SRE524335 TBA524333:TBA524335 TKW524333:TKW524335 TUS524333:TUS524335 UEO524333:UEO524335 UOK524333:UOK524335 UYG524333:UYG524335 VIC524333:VIC524335 VRY524333:VRY524335 WBU524333:WBU524335 WLQ524333:WLQ524335 WVM524333:WVM524335 E589866:E589868 JA589869:JA589871 SW589869:SW589871 ACS589869:ACS589871 AMO589869:AMO589871 AWK589869:AWK589871 BGG589869:BGG589871 BQC589869:BQC589871 BZY589869:BZY589871 CJU589869:CJU589871 CTQ589869:CTQ589871 DDM589869:DDM589871 DNI589869:DNI589871 DXE589869:DXE589871 EHA589869:EHA589871 EQW589869:EQW589871 FAS589869:FAS589871 FKO589869:FKO589871 FUK589869:FUK589871 GEG589869:GEG589871 GOC589869:GOC589871 GXY589869:GXY589871 HHU589869:HHU589871 HRQ589869:HRQ589871 IBM589869:IBM589871 ILI589869:ILI589871 IVE589869:IVE589871 JFA589869:JFA589871 JOW589869:JOW589871 JYS589869:JYS589871 KIO589869:KIO589871 KSK589869:KSK589871 LCG589869:LCG589871 LMC589869:LMC589871 LVY589869:LVY589871 MFU589869:MFU589871 MPQ589869:MPQ589871 MZM589869:MZM589871 NJI589869:NJI589871 NTE589869:NTE589871 ODA589869:ODA589871 OMW589869:OMW589871 OWS589869:OWS589871 PGO589869:PGO589871 PQK589869:PQK589871 QAG589869:QAG589871 QKC589869:QKC589871 QTY589869:QTY589871 RDU589869:RDU589871 RNQ589869:RNQ589871 RXM589869:RXM589871 SHI589869:SHI589871 SRE589869:SRE589871 TBA589869:TBA589871 TKW589869:TKW589871 TUS589869:TUS589871 UEO589869:UEO589871 UOK589869:UOK589871 UYG589869:UYG589871 VIC589869:VIC589871 VRY589869:VRY589871 WBU589869:WBU589871 WLQ589869:WLQ589871 WVM589869:WVM589871 E655402:E655404 JA655405:JA655407 SW655405:SW655407 ACS655405:ACS655407 AMO655405:AMO655407 AWK655405:AWK655407 BGG655405:BGG655407 BQC655405:BQC655407 BZY655405:BZY655407 CJU655405:CJU655407 CTQ655405:CTQ655407 DDM655405:DDM655407 DNI655405:DNI655407 DXE655405:DXE655407 EHA655405:EHA655407 EQW655405:EQW655407 FAS655405:FAS655407 FKO655405:FKO655407 FUK655405:FUK655407 GEG655405:GEG655407 GOC655405:GOC655407 GXY655405:GXY655407 HHU655405:HHU655407 HRQ655405:HRQ655407 IBM655405:IBM655407 ILI655405:ILI655407 IVE655405:IVE655407 JFA655405:JFA655407 JOW655405:JOW655407 JYS655405:JYS655407 KIO655405:KIO655407 KSK655405:KSK655407 LCG655405:LCG655407 LMC655405:LMC655407 LVY655405:LVY655407 MFU655405:MFU655407 MPQ655405:MPQ655407 MZM655405:MZM655407 NJI655405:NJI655407 NTE655405:NTE655407 ODA655405:ODA655407 OMW655405:OMW655407 OWS655405:OWS655407 PGO655405:PGO655407 PQK655405:PQK655407 QAG655405:QAG655407 QKC655405:QKC655407 QTY655405:QTY655407 RDU655405:RDU655407 RNQ655405:RNQ655407 RXM655405:RXM655407 SHI655405:SHI655407 SRE655405:SRE655407 TBA655405:TBA655407 TKW655405:TKW655407 TUS655405:TUS655407 UEO655405:UEO655407 UOK655405:UOK655407 UYG655405:UYG655407 VIC655405:VIC655407 VRY655405:VRY655407 WBU655405:WBU655407 WLQ655405:WLQ655407 WVM655405:WVM655407 E720938:E720940 JA720941:JA720943 SW720941:SW720943 ACS720941:ACS720943 AMO720941:AMO720943 AWK720941:AWK720943 BGG720941:BGG720943 BQC720941:BQC720943 BZY720941:BZY720943 CJU720941:CJU720943 CTQ720941:CTQ720943 DDM720941:DDM720943 DNI720941:DNI720943 DXE720941:DXE720943 EHA720941:EHA720943 EQW720941:EQW720943 FAS720941:FAS720943 FKO720941:FKO720943 FUK720941:FUK720943 GEG720941:GEG720943 GOC720941:GOC720943 GXY720941:GXY720943 HHU720941:HHU720943 HRQ720941:HRQ720943 IBM720941:IBM720943 ILI720941:ILI720943 IVE720941:IVE720943 JFA720941:JFA720943 JOW720941:JOW720943 JYS720941:JYS720943 KIO720941:KIO720943 KSK720941:KSK720943 LCG720941:LCG720943 LMC720941:LMC720943 LVY720941:LVY720943 MFU720941:MFU720943 MPQ720941:MPQ720943 MZM720941:MZM720943 NJI720941:NJI720943 NTE720941:NTE720943 ODA720941:ODA720943 OMW720941:OMW720943 OWS720941:OWS720943 PGO720941:PGO720943 PQK720941:PQK720943 QAG720941:QAG720943 QKC720941:QKC720943 QTY720941:QTY720943 RDU720941:RDU720943 RNQ720941:RNQ720943 RXM720941:RXM720943 SHI720941:SHI720943 SRE720941:SRE720943 TBA720941:TBA720943 TKW720941:TKW720943 TUS720941:TUS720943 UEO720941:UEO720943 UOK720941:UOK720943 UYG720941:UYG720943 VIC720941:VIC720943 VRY720941:VRY720943 WBU720941:WBU720943 WLQ720941:WLQ720943 WVM720941:WVM720943 E786474:E786476 JA786477:JA786479 SW786477:SW786479 ACS786477:ACS786479 AMO786477:AMO786479 AWK786477:AWK786479 BGG786477:BGG786479 BQC786477:BQC786479 BZY786477:BZY786479 CJU786477:CJU786479 CTQ786477:CTQ786479 DDM786477:DDM786479 DNI786477:DNI786479 DXE786477:DXE786479 EHA786477:EHA786479 EQW786477:EQW786479 FAS786477:FAS786479 FKO786477:FKO786479 FUK786477:FUK786479 GEG786477:GEG786479 GOC786477:GOC786479 GXY786477:GXY786479 HHU786477:HHU786479 HRQ786477:HRQ786479 IBM786477:IBM786479 ILI786477:ILI786479 IVE786477:IVE786479 JFA786477:JFA786479 JOW786477:JOW786479 JYS786477:JYS786479 KIO786477:KIO786479 KSK786477:KSK786479 LCG786477:LCG786479 LMC786477:LMC786479 LVY786477:LVY786479 MFU786477:MFU786479 MPQ786477:MPQ786479 MZM786477:MZM786479 NJI786477:NJI786479 NTE786477:NTE786479 ODA786477:ODA786479 OMW786477:OMW786479 OWS786477:OWS786479 PGO786477:PGO786479 PQK786477:PQK786479 QAG786477:QAG786479 QKC786477:QKC786479 QTY786477:QTY786479 RDU786477:RDU786479 RNQ786477:RNQ786479 RXM786477:RXM786479 SHI786477:SHI786479 SRE786477:SRE786479 TBA786477:TBA786479 TKW786477:TKW786479 TUS786477:TUS786479 UEO786477:UEO786479 UOK786477:UOK786479 UYG786477:UYG786479 VIC786477:VIC786479 VRY786477:VRY786479 WBU786477:WBU786479 WLQ786477:WLQ786479 WVM786477:WVM786479 E852010:E852012 JA852013:JA852015 SW852013:SW852015 ACS852013:ACS852015 AMO852013:AMO852015 AWK852013:AWK852015 BGG852013:BGG852015 BQC852013:BQC852015 BZY852013:BZY852015 CJU852013:CJU852015 CTQ852013:CTQ852015 DDM852013:DDM852015 DNI852013:DNI852015 DXE852013:DXE852015 EHA852013:EHA852015 EQW852013:EQW852015 FAS852013:FAS852015 FKO852013:FKO852015 FUK852013:FUK852015 GEG852013:GEG852015 GOC852013:GOC852015 GXY852013:GXY852015 HHU852013:HHU852015 HRQ852013:HRQ852015 IBM852013:IBM852015 ILI852013:ILI852015 IVE852013:IVE852015 JFA852013:JFA852015 JOW852013:JOW852015 JYS852013:JYS852015 KIO852013:KIO852015 KSK852013:KSK852015 LCG852013:LCG852015 LMC852013:LMC852015 LVY852013:LVY852015 MFU852013:MFU852015 MPQ852013:MPQ852015 MZM852013:MZM852015 NJI852013:NJI852015 NTE852013:NTE852015 ODA852013:ODA852015 OMW852013:OMW852015 OWS852013:OWS852015 PGO852013:PGO852015 PQK852013:PQK852015 QAG852013:QAG852015 QKC852013:QKC852015 QTY852013:QTY852015 RDU852013:RDU852015 RNQ852013:RNQ852015 RXM852013:RXM852015 SHI852013:SHI852015 SRE852013:SRE852015 TBA852013:TBA852015 TKW852013:TKW852015 TUS852013:TUS852015 UEO852013:UEO852015 UOK852013:UOK852015 UYG852013:UYG852015 VIC852013:VIC852015 VRY852013:VRY852015 WBU852013:WBU852015 WLQ852013:WLQ852015 WVM852013:WVM852015 E917546:E917548 JA917549:JA917551 SW917549:SW917551 ACS917549:ACS917551 AMO917549:AMO917551 AWK917549:AWK917551 BGG917549:BGG917551 BQC917549:BQC917551 BZY917549:BZY917551 CJU917549:CJU917551 CTQ917549:CTQ917551 DDM917549:DDM917551 DNI917549:DNI917551 DXE917549:DXE917551 EHA917549:EHA917551 EQW917549:EQW917551 FAS917549:FAS917551 FKO917549:FKO917551 FUK917549:FUK917551 GEG917549:GEG917551 GOC917549:GOC917551 GXY917549:GXY917551 HHU917549:HHU917551 HRQ917549:HRQ917551 IBM917549:IBM917551 ILI917549:ILI917551 IVE917549:IVE917551 JFA917549:JFA917551 JOW917549:JOW917551 JYS917549:JYS917551 KIO917549:KIO917551 KSK917549:KSK917551 LCG917549:LCG917551 LMC917549:LMC917551 LVY917549:LVY917551 MFU917549:MFU917551 MPQ917549:MPQ917551 MZM917549:MZM917551 NJI917549:NJI917551 NTE917549:NTE917551 ODA917549:ODA917551 OMW917549:OMW917551 OWS917549:OWS917551 PGO917549:PGO917551 PQK917549:PQK917551 QAG917549:QAG917551 QKC917549:QKC917551 QTY917549:QTY917551 RDU917549:RDU917551 RNQ917549:RNQ917551 RXM917549:RXM917551 SHI917549:SHI917551 SRE917549:SRE917551 TBA917549:TBA917551 TKW917549:TKW917551 TUS917549:TUS917551 UEO917549:UEO917551 UOK917549:UOK917551 UYG917549:UYG917551 VIC917549:VIC917551 VRY917549:VRY917551 WBU917549:WBU917551 WLQ917549:WLQ917551 WVM917549:WVM917551 E983082:E983084 JA983085:JA983087 SW983085:SW983087 ACS983085:ACS983087 AMO983085:AMO983087 AWK983085:AWK983087 BGG983085:BGG983087 BQC983085:BQC983087 BZY983085:BZY983087 CJU983085:CJU983087 CTQ983085:CTQ983087 DDM983085:DDM983087 DNI983085:DNI983087 DXE983085:DXE983087 EHA983085:EHA983087 EQW983085:EQW983087 FAS983085:FAS983087 FKO983085:FKO983087 FUK983085:FUK983087 GEG983085:GEG983087 GOC983085:GOC983087 GXY983085:GXY983087 HHU983085:HHU983087 HRQ983085:HRQ983087 IBM983085:IBM983087 ILI983085:ILI983087 IVE983085:IVE983087 JFA983085:JFA983087 JOW983085:JOW983087 JYS983085:JYS983087 KIO983085:KIO983087 KSK983085:KSK983087 LCG983085:LCG983087 LMC983085:LMC983087 LVY983085:LVY983087 MFU983085:MFU983087 MPQ983085:MPQ983087 MZM983085:MZM983087 NJI983085:NJI983087 NTE983085:NTE983087 ODA983085:ODA983087 OMW983085:OMW983087 OWS983085:OWS983087 PGO983085:PGO983087 PQK983085:PQK983087 QAG983085:QAG983087 QKC983085:QKC983087 QTY983085:QTY983087 RDU983085:RDU983087 RNQ983085:RNQ983087 RXM983085:RXM983087 SHI983085:SHI983087 SRE983085:SRE983087 TBA983085:TBA983087 TKW983085:TKW983087 TUS983085:TUS983087 UEO983085:UEO983087 UOK983085:UOK983087 UYG983085:UYG983087 VIC983085:VIC983087 VRY983085:VRY983087 WBU983085:WBU983087 WLQ983085:WLQ983087 WVM983085:WVM983087">
      <formula1>"1, 2, 3"</formula1>
    </dataValidation>
    <dataValidation type="list" errorStyle="warning" allowBlank="1" showInputMessage="1" showErrorMessage="1" errorTitle="Factor" error="This factor is not included in the drop-down list. Is this the factor you want to use?" sqref="G41:G44 JC44:JC47 SY44:SY47 ACU44:ACU47 AMQ44:AMQ47 AWM44:AWM47 BGI44:BGI47 BQE44:BQE47 CAA44:CAA47 CJW44:CJW47 CTS44:CTS47 DDO44:DDO47 DNK44:DNK47 DXG44:DXG47 EHC44:EHC47 EQY44:EQY47 FAU44:FAU47 FKQ44:FKQ47 FUM44:FUM47 GEI44:GEI47 GOE44:GOE47 GYA44:GYA47 HHW44:HHW47 HRS44:HRS47 IBO44:IBO47 ILK44:ILK47 IVG44:IVG47 JFC44:JFC47 JOY44:JOY47 JYU44:JYU47 KIQ44:KIQ47 KSM44:KSM47 LCI44:LCI47 LME44:LME47 LWA44:LWA47 MFW44:MFW47 MPS44:MPS47 MZO44:MZO47 NJK44:NJK47 NTG44:NTG47 ODC44:ODC47 OMY44:OMY47 OWU44:OWU47 PGQ44:PGQ47 PQM44:PQM47 QAI44:QAI47 QKE44:QKE47 QUA44:QUA47 RDW44:RDW47 RNS44:RNS47 RXO44:RXO47 SHK44:SHK47 SRG44:SRG47 TBC44:TBC47 TKY44:TKY47 TUU44:TUU47 UEQ44:UEQ47 UOM44:UOM47 UYI44:UYI47 VIE44:VIE47 VSA44:VSA47 WBW44:WBW47 WLS44:WLS47 WVO44:WVO47 G65577:G65580 JC65580:JC65583 SY65580:SY65583 ACU65580:ACU65583 AMQ65580:AMQ65583 AWM65580:AWM65583 BGI65580:BGI65583 BQE65580:BQE65583 CAA65580:CAA65583 CJW65580:CJW65583 CTS65580:CTS65583 DDO65580:DDO65583 DNK65580:DNK65583 DXG65580:DXG65583 EHC65580:EHC65583 EQY65580:EQY65583 FAU65580:FAU65583 FKQ65580:FKQ65583 FUM65580:FUM65583 GEI65580:GEI65583 GOE65580:GOE65583 GYA65580:GYA65583 HHW65580:HHW65583 HRS65580:HRS65583 IBO65580:IBO65583 ILK65580:ILK65583 IVG65580:IVG65583 JFC65580:JFC65583 JOY65580:JOY65583 JYU65580:JYU65583 KIQ65580:KIQ65583 KSM65580:KSM65583 LCI65580:LCI65583 LME65580:LME65583 LWA65580:LWA65583 MFW65580:MFW65583 MPS65580:MPS65583 MZO65580:MZO65583 NJK65580:NJK65583 NTG65580:NTG65583 ODC65580:ODC65583 OMY65580:OMY65583 OWU65580:OWU65583 PGQ65580:PGQ65583 PQM65580:PQM65583 QAI65580:QAI65583 QKE65580:QKE65583 QUA65580:QUA65583 RDW65580:RDW65583 RNS65580:RNS65583 RXO65580:RXO65583 SHK65580:SHK65583 SRG65580:SRG65583 TBC65580:TBC65583 TKY65580:TKY65583 TUU65580:TUU65583 UEQ65580:UEQ65583 UOM65580:UOM65583 UYI65580:UYI65583 VIE65580:VIE65583 VSA65580:VSA65583 WBW65580:WBW65583 WLS65580:WLS65583 WVO65580:WVO65583 G131113:G131116 JC131116:JC131119 SY131116:SY131119 ACU131116:ACU131119 AMQ131116:AMQ131119 AWM131116:AWM131119 BGI131116:BGI131119 BQE131116:BQE131119 CAA131116:CAA131119 CJW131116:CJW131119 CTS131116:CTS131119 DDO131116:DDO131119 DNK131116:DNK131119 DXG131116:DXG131119 EHC131116:EHC131119 EQY131116:EQY131119 FAU131116:FAU131119 FKQ131116:FKQ131119 FUM131116:FUM131119 GEI131116:GEI131119 GOE131116:GOE131119 GYA131116:GYA131119 HHW131116:HHW131119 HRS131116:HRS131119 IBO131116:IBO131119 ILK131116:ILK131119 IVG131116:IVG131119 JFC131116:JFC131119 JOY131116:JOY131119 JYU131116:JYU131119 KIQ131116:KIQ131119 KSM131116:KSM131119 LCI131116:LCI131119 LME131116:LME131119 LWA131116:LWA131119 MFW131116:MFW131119 MPS131116:MPS131119 MZO131116:MZO131119 NJK131116:NJK131119 NTG131116:NTG131119 ODC131116:ODC131119 OMY131116:OMY131119 OWU131116:OWU131119 PGQ131116:PGQ131119 PQM131116:PQM131119 QAI131116:QAI131119 QKE131116:QKE131119 QUA131116:QUA131119 RDW131116:RDW131119 RNS131116:RNS131119 RXO131116:RXO131119 SHK131116:SHK131119 SRG131116:SRG131119 TBC131116:TBC131119 TKY131116:TKY131119 TUU131116:TUU131119 UEQ131116:UEQ131119 UOM131116:UOM131119 UYI131116:UYI131119 VIE131116:VIE131119 VSA131116:VSA131119 WBW131116:WBW131119 WLS131116:WLS131119 WVO131116:WVO131119 G196649:G196652 JC196652:JC196655 SY196652:SY196655 ACU196652:ACU196655 AMQ196652:AMQ196655 AWM196652:AWM196655 BGI196652:BGI196655 BQE196652:BQE196655 CAA196652:CAA196655 CJW196652:CJW196655 CTS196652:CTS196655 DDO196652:DDO196655 DNK196652:DNK196655 DXG196652:DXG196655 EHC196652:EHC196655 EQY196652:EQY196655 FAU196652:FAU196655 FKQ196652:FKQ196655 FUM196652:FUM196655 GEI196652:GEI196655 GOE196652:GOE196655 GYA196652:GYA196655 HHW196652:HHW196655 HRS196652:HRS196655 IBO196652:IBO196655 ILK196652:ILK196655 IVG196652:IVG196655 JFC196652:JFC196655 JOY196652:JOY196655 JYU196652:JYU196655 KIQ196652:KIQ196655 KSM196652:KSM196655 LCI196652:LCI196655 LME196652:LME196655 LWA196652:LWA196655 MFW196652:MFW196655 MPS196652:MPS196655 MZO196652:MZO196655 NJK196652:NJK196655 NTG196652:NTG196655 ODC196652:ODC196655 OMY196652:OMY196655 OWU196652:OWU196655 PGQ196652:PGQ196655 PQM196652:PQM196655 QAI196652:QAI196655 QKE196652:QKE196655 QUA196652:QUA196655 RDW196652:RDW196655 RNS196652:RNS196655 RXO196652:RXO196655 SHK196652:SHK196655 SRG196652:SRG196655 TBC196652:TBC196655 TKY196652:TKY196655 TUU196652:TUU196655 UEQ196652:UEQ196655 UOM196652:UOM196655 UYI196652:UYI196655 VIE196652:VIE196655 VSA196652:VSA196655 WBW196652:WBW196655 WLS196652:WLS196655 WVO196652:WVO196655 G262185:G262188 JC262188:JC262191 SY262188:SY262191 ACU262188:ACU262191 AMQ262188:AMQ262191 AWM262188:AWM262191 BGI262188:BGI262191 BQE262188:BQE262191 CAA262188:CAA262191 CJW262188:CJW262191 CTS262188:CTS262191 DDO262188:DDO262191 DNK262188:DNK262191 DXG262188:DXG262191 EHC262188:EHC262191 EQY262188:EQY262191 FAU262188:FAU262191 FKQ262188:FKQ262191 FUM262188:FUM262191 GEI262188:GEI262191 GOE262188:GOE262191 GYA262188:GYA262191 HHW262188:HHW262191 HRS262188:HRS262191 IBO262188:IBO262191 ILK262188:ILK262191 IVG262188:IVG262191 JFC262188:JFC262191 JOY262188:JOY262191 JYU262188:JYU262191 KIQ262188:KIQ262191 KSM262188:KSM262191 LCI262188:LCI262191 LME262188:LME262191 LWA262188:LWA262191 MFW262188:MFW262191 MPS262188:MPS262191 MZO262188:MZO262191 NJK262188:NJK262191 NTG262188:NTG262191 ODC262188:ODC262191 OMY262188:OMY262191 OWU262188:OWU262191 PGQ262188:PGQ262191 PQM262188:PQM262191 QAI262188:QAI262191 QKE262188:QKE262191 QUA262188:QUA262191 RDW262188:RDW262191 RNS262188:RNS262191 RXO262188:RXO262191 SHK262188:SHK262191 SRG262188:SRG262191 TBC262188:TBC262191 TKY262188:TKY262191 TUU262188:TUU262191 UEQ262188:UEQ262191 UOM262188:UOM262191 UYI262188:UYI262191 VIE262188:VIE262191 VSA262188:VSA262191 WBW262188:WBW262191 WLS262188:WLS262191 WVO262188:WVO262191 G327721:G327724 JC327724:JC327727 SY327724:SY327727 ACU327724:ACU327727 AMQ327724:AMQ327727 AWM327724:AWM327727 BGI327724:BGI327727 BQE327724:BQE327727 CAA327724:CAA327727 CJW327724:CJW327727 CTS327724:CTS327727 DDO327724:DDO327727 DNK327724:DNK327727 DXG327724:DXG327727 EHC327724:EHC327727 EQY327724:EQY327727 FAU327724:FAU327727 FKQ327724:FKQ327727 FUM327724:FUM327727 GEI327724:GEI327727 GOE327724:GOE327727 GYA327724:GYA327727 HHW327724:HHW327727 HRS327724:HRS327727 IBO327724:IBO327727 ILK327724:ILK327727 IVG327724:IVG327727 JFC327724:JFC327727 JOY327724:JOY327727 JYU327724:JYU327727 KIQ327724:KIQ327727 KSM327724:KSM327727 LCI327724:LCI327727 LME327724:LME327727 LWA327724:LWA327727 MFW327724:MFW327727 MPS327724:MPS327727 MZO327724:MZO327727 NJK327724:NJK327727 NTG327724:NTG327727 ODC327724:ODC327727 OMY327724:OMY327727 OWU327724:OWU327727 PGQ327724:PGQ327727 PQM327724:PQM327727 QAI327724:QAI327727 QKE327724:QKE327727 QUA327724:QUA327727 RDW327724:RDW327727 RNS327724:RNS327727 RXO327724:RXO327727 SHK327724:SHK327727 SRG327724:SRG327727 TBC327724:TBC327727 TKY327724:TKY327727 TUU327724:TUU327727 UEQ327724:UEQ327727 UOM327724:UOM327727 UYI327724:UYI327727 VIE327724:VIE327727 VSA327724:VSA327727 WBW327724:WBW327727 WLS327724:WLS327727 WVO327724:WVO327727 G393257:G393260 JC393260:JC393263 SY393260:SY393263 ACU393260:ACU393263 AMQ393260:AMQ393263 AWM393260:AWM393263 BGI393260:BGI393263 BQE393260:BQE393263 CAA393260:CAA393263 CJW393260:CJW393263 CTS393260:CTS393263 DDO393260:DDO393263 DNK393260:DNK393263 DXG393260:DXG393263 EHC393260:EHC393263 EQY393260:EQY393263 FAU393260:FAU393263 FKQ393260:FKQ393263 FUM393260:FUM393263 GEI393260:GEI393263 GOE393260:GOE393263 GYA393260:GYA393263 HHW393260:HHW393263 HRS393260:HRS393263 IBO393260:IBO393263 ILK393260:ILK393263 IVG393260:IVG393263 JFC393260:JFC393263 JOY393260:JOY393263 JYU393260:JYU393263 KIQ393260:KIQ393263 KSM393260:KSM393263 LCI393260:LCI393263 LME393260:LME393263 LWA393260:LWA393263 MFW393260:MFW393263 MPS393260:MPS393263 MZO393260:MZO393263 NJK393260:NJK393263 NTG393260:NTG393263 ODC393260:ODC393263 OMY393260:OMY393263 OWU393260:OWU393263 PGQ393260:PGQ393263 PQM393260:PQM393263 QAI393260:QAI393263 QKE393260:QKE393263 QUA393260:QUA393263 RDW393260:RDW393263 RNS393260:RNS393263 RXO393260:RXO393263 SHK393260:SHK393263 SRG393260:SRG393263 TBC393260:TBC393263 TKY393260:TKY393263 TUU393260:TUU393263 UEQ393260:UEQ393263 UOM393260:UOM393263 UYI393260:UYI393263 VIE393260:VIE393263 VSA393260:VSA393263 WBW393260:WBW393263 WLS393260:WLS393263 WVO393260:WVO393263 G458793:G458796 JC458796:JC458799 SY458796:SY458799 ACU458796:ACU458799 AMQ458796:AMQ458799 AWM458796:AWM458799 BGI458796:BGI458799 BQE458796:BQE458799 CAA458796:CAA458799 CJW458796:CJW458799 CTS458796:CTS458799 DDO458796:DDO458799 DNK458796:DNK458799 DXG458796:DXG458799 EHC458796:EHC458799 EQY458796:EQY458799 FAU458796:FAU458799 FKQ458796:FKQ458799 FUM458796:FUM458799 GEI458796:GEI458799 GOE458796:GOE458799 GYA458796:GYA458799 HHW458796:HHW458799 HRS458796:HRS458799 IBO458796:IBO458799 ILK458796:ILK458799 IVG458796:IVG458799 JFC458796:JFC458799 JOY458796:JOY458799 JYU458796:JYU458799 KIQ458796:KIQ458799 KSM458796:KSM458799 LCI458796:LCI458799 LME458796:LME458799 LWA458796:LWA458799 MFW458796:MFW458799 MPS458796:MPS458799 MZO458796:MZO458799 NJK458796:NJK458799 NTG458796:NTG458799 ODC458796:ODC458799 OMY458796:OMY458799 OWU458796:OWU458799 PGQ458796:PGQ458799 PQM458796:PQM458799 QAI458796:QAI458799 QKE458796:QKE458799 QUA458796:QUA458799 RDW458796:RDW458799 RNS458796:RNS458799 RXO458796:RXO458799 SHK458796:SHK458799 SRG458796:SRG458799 TBC458796:TBC458799 TKY458796:TKY458799 TUU458796:TUU458799 UEQ458796:UEQ458799 UOM458796:UOM458799 UYI458796:UYI458799 VIE458796:VIE458799 VSA458796:VSA458799 WBW458796:WBW458799 WLS458796:WLS458799 WVO458796:WVO458799 G524329:G524332 JC524332:JC524335 SY524332:SY524335 ACU524332:ACU524335 AMQ524332:AMQ524335 AWM524332:AWM524335 BGI524332:BGI524335 BQE524332:BQE524335 CAA524332:CAA524335 CJW524332:CJW524335 CTS524332:CTS524335 DDO524332:DDO524335 DNK524332:DNK524335 DXG524332:DXG524335 EHC524332:EHC524335 EQY524332:EQY524335 FAU524332:FAU524335 FKQ524332:FKQ524335 FUM524332:FUM524335 GEI524332:GEI524335 GOE524332:GOE524335 GYA524332:GYA524335 HHW524332:HHW524335 HRS524332:HRS524335 IBO524332:IBO524335 ILK524332:ILK524335 IVG524332:IVG524335 JFC524332:JFC524335 JOY524332:JOY524335 JYU524332:JYU524335 KIQ524332:KIQ524335 KSM524332:KSM524335 LCI524332:LCI524335 LME524332:LME524335 LWA524332:LWA524335 MFW524332:MFW524335 MPS524332:MPS524335 MZO524332:MZO524335 NJK524332:NJK524335 NTG524332:NTG524335 ODC524332:ODC524335 OMY524332:OMY524335 OWU524332:OWU524335 PGQ524332:PGQ524335 PQM524332:PQM524335 QAI524332:QAI524335 QKE524332:QKE524335 QUA524332:QUA524335 RDW524332:RDW524335 RNS524332:RNS524335 RXO524332:RXO524335 SHK524332:SHK524335 SRG524332:SRG524335 TBC524332:TBC524335 TKY524332:TKY524335 TUU524332:TUU524335 UEQ524332:UEQ524335 UOM524332:UOM524335 UYI524332:UYI524335 VIE524332:VIE524335 VSA524332:VSA524335 WBW524332:WBW524335 WLS524332:WLS524335 WVO524332:WVO524335 G589865:G589868 JC589868:JC589871 SY589868:SY589871 ACU589868:ACU589871 AMQ589868:AMQ589871 AWM589868:AWM589871 BGI589868:BGI589871 BQE589868:BQE589871 CAA589868:CAA589871 CJW589868:CJW589871 CTS589868:CTS589871 DDO589868:DDO589871 DNK589868:DNK589871 DXG589868:DXG589871 EHC589868:EHC589871 EQY589868:EQY589871 FAU589868:FAU589871 FKQ589868:FKQ589871 FUM589868:FUM589871 GEI589868:GEI589871 GOE589868:GOE589871 GYA589868:GYA589871 HHW589868:HHW589871 HRS589868:HRS589871 IBO589868:IBO589871 ILK589868:ILK589871 IVG589868:IVG589871 JFC589868:JFC589871 JOY589868:JOY589871 JYU589868:JYU589871 KIQ589868:KIQ589871 KSM589868:KSM589871 LCI589868:LCI589871 LME589868:LME589871 LWA589868:LWA589871 MFW589868:MFW589871 MPS589868:MPS589871 MZO589868:MZO589871 NJK589868:NJK589871 NTG589868:NTG589871 ODC589868:ODC589871 OMY589868:OMY589871 OWU589868:OWU589871 PGQ589868:PGQ589871 PQM589868:PQM589871 QAI589868:QAI589871 QKE589868:QKE589871 QUA589868:QUA589871 RDW589868:RDW589871 RNS589868:RNS589871 RXO589868:RXO589871 SHK589868:SHK589871 SRG589868:SRG589871 TBC589868:TBC589871 TKY589868:TKY589871 TUU589868:TUU589871 UEQ589868:UEQ589871 UOM589868:UOM589871 UYI589868:UYI589871 VIE589868:VIE589871 VSA589868:VSA589871 WBW589868:WBW589871 WLS589868:WLS589871 WVO589868:WVO589871 G655401:G655404 JC655404:JC655407 SY655404:SY655407 ACU655404:ACU655407 AMQ655404:AMQ655407 AWM655404:AWM655407 BGI655404:BGI655407 BQE655404:BQE655407 CAA655404:CAA655407 CJW655404:CJW655407 CTS655404:CTS655407 DDO655404:DDO655407 DNK655404:DNK655407 DXG655404:DXG655407 EHC655404:EHC655407 EQY655404:EQY655407 FAU655404:FAU655407 FKQ655404:FKQ655407 FUM655404:FUM655407 GEI655404:GEI655407 GOE655404:GOE655407 GYA655404:GYA655407 HHW655404:HHW655407 HRS655404:HRS655407 IBO655404:IBO655407 ILK655404:ILK655407 IVG655404:IVG655407 JFC655404:JFC655407 JOY655404:JOY655407 JYU655404:JYU655407 KIQ655404:KIQ655407 KSM655404:KSM655407 LCI655404:LCI655407 LME655404:LME655407 LWA655404:LWA655407 MFW655404:MFW655407 MPS655404:MPS655407 MZO655404:MZO655407 NJK655404:NJK655407 NTG655404:NTG655407 ODC655404:ODC655407 OMY655404:OMY655407 OWU655404:OWU655407 PGQ655404:PGQ655407 PQM655404:PQM655407 QAI655404:QAI655407 QKE655404:QKE655407 QUA655404:QUA655407 RDW655404:RDW655407 RNS655404:RNS655407 RXO655404:RXO655407 SHK655404:SHK655407 SRG655404:SRG655407 TBC655404:TBC655407 TKY655404:TKY655407 TUU655404:TUU655407 UEQ655404:UEQ655407 UOM655404:UOM655407 UYI655404:UYI655407 VIE655404:VIE655407 VSA655404:VSA655407 WBW655404:WBW655407 WLS655404:WLS655407 WVO655404:WVO655407 G720937:G720940 JC720940:JC720943 SY720940:SY720943 ACU720940:ACU720943 AMQ720940:AMQ720943 AWM720940:AWM720943 BGI720940:BGI720943 BQE720940:BQE720943 CAA720940:CAA720943 CJW720940:CJW720943 CTS720940:CTS720943 DDO720940:DDO720943 DNK720940:DNK720943 DXG720940:DXG720943 EHC720940:EHC720943 EQY720940:EQY720943 FAU720940:FAU720943 FKQ720940:FKQ720943 FUM720940:FUM720943 GEI720940:GEI720943 GOE720940:GOE720943 GYA720940:GYA720943 HHW720940:HHW720943 HRS720940:HRS720943 IBO720940:IBO720943 ILK720940:ILK720943 IVG720940:IVG720943 JFC720940:JFC720943 JOY720940:JOY720943 JYU720940:JYU720943 KIQ720940:KIQ720943 KSM720940:KSM720943 LCI720940:LCI720943 LME720940:LME720943 LWA720940:LWA720943 MFW720940:MFW720943 MPS720940:MPS720943 MZO720940:MZO720943 NJK720940:NJK720943 NTG720940:NTG720943 ODC720940:ODC720943 OMY720940:OMY720943 OWU720940:OWU720943 PGQ720940:PGQ720943 PQM720940:PQM720943 QAI720940:QAI720943 QKE720940:QKE720943 QUA720940:QUA720943 RDW720940:RDW720943 RNS720940:RNS720943 RXO720940:RXO720943 SHK720940:SHK720943 SRG720940:SRG720943 TBC720940:TBC720943 TKY720940:TKY720943 TUU720940:TUU720943 UEQ720940:UEQ720943 UOM720940:UOM720943 UYI720940:UYI720943 VIE720940:VIE720943 VSA720940:VSA720943 WBW720940:WBW720943 WLS720940:WLS720943 WVO720940:WVO720943 G786473:G786476 JC786476:JC786479 SY786476:SY786479 ACU786476:ACU786479 AMQ786476:AMQ786479 AWM786476:AWM786479 BGI786476:BGI786479 BQE786476:BQE786479 CAA786476:CAA786479 CJW786476:CJW786479 CTS786476:CTS786479 DDO786476:DDO786479 DNK786476:DNK786479 DXG786476:DXG786479 EHC786476:EHC786479 EQY786476:EQY786479 FAU786476:FAU786479 FKQ786476:FKQ786479 FUM786476:FUM786479 GEI786476:GEI786479 GOE786476:GOE786479 GYA786476:GYA786479 HHW786476:HHW786479 HRS786476:HRS786479 IBO786476:IBO786479 ILK786476:ILK786479 IVG786476:IVG786479 JFC786476:JFC786479 JOY786476:JOY786479 JYU786476:JYU786479 KIQ786476:KIQ786479 KSM786476:KSM786479 LCI786476:LCI786479 LME786476:LME786479 LWA786476:LWA786479 MFW786476:MFW786479 MPS786476:MPS786479 MZO786476:MZO786479 NJK786476:NJK786479 NTG786476:NTG786479 ODC786476:ODC786479 OMY786476:OMY786479 OWU786476:OWU786479 PGQ786476:PGQ786479 PQM786476:PQM786479 QAI786476:QAI786479 QKE786476:QKE786479 QUA786476:QUA786479 RDW786476:RDW786479 RNS786476:RNS786479 RXO786476:RXO786479 SHK786476:SHK786479 SRG786476:SRG786479 TBC786476:TBC786479 TKY786476:TKY786479 TUU786476:TUU786479 UEQ786476:UEQ786479 UOM786476:UOM786479 UYI786476:UYI786479 VIE786476:VIE786479 VSA786476:VSA786479 WBW786476:WBW786479 WLS786476:WLS786479 WVO786476:WVO786479 G852009:G852012 JC852012:JC852015 SY852012:SY852015 ACU852012:ACU852015 AMQ852012:AMQ852015 AWM852012:AWM852015 BGI852012:BGI852015 BQE852012:BQE852015 CAA852012:CAA852015 CJW852012:CJW852015 CTS852012:CTS852015 DDO852012:DDO852015 DNK852012:DNK852015 DXG852012:DXG852015 EHC852012:EHC852015 EQY852012:EQY852015 FAU852012:FAU852015 FKQ852012:FKQ852015 FUM852012:FUM852015 GEI852012:GEI852015 GOE852012:GOE852015 GYA852012:GYA852015 HHW852012:HHW852015 HRS852012:HRS852015 IBO852012:IBO852015 ILK852012:ILK852015 IVG852012:IVG852015 JFC852012:JFC852015 JOY852012:JOY852015 JYU852012:JYU852015 KIQ852012:KIQ852015 KSM852012:KSM852015 LCI852012:LCI852015 LME852012:LME852015 LWA852012:LWA852015 MFW852012:MFW852015 MPS852012:MPS852015 MZO852012:MZO852015 NJK852012:NJK852015 NTG852012:NTG852015 ODC852012:ODC852015 OMY852012:OMY852015 OWU852012:OWU852015 PGQ852012:PGQ852015 PQM852012:PQM852015 QAI852012:QAI852015 QKE852012:QKE852015 QUA852012:QUA852015 RDW852012:RDW852015 RNS852012:RNS852015 RXO852012:RXO852015 SHK852012:SHK852015 SRG852012:SRG852015 TBC852012:TBC852015 TKY852012:TKY852015 TUU852012:TUU852015 UEQ852012:UEQ852015 UOM852012:UOM852015 UYI852012:UYI852015 VIE852012:VIE852015 VSA852012:VSA852015 WBW852012:WBW852015 WLS852012:WLS852015 WVO852012:WVO852015 G917545:G917548 JC917548:JC917551 SY917548:SY917551 ACU917548:ACU917551 AMQ917548:AMQ917551 AWM917548:AWM917551 BGI917548:BGI917551 BQE917548:BQE917551 CAA917548:CAA917551 CJW917548:CJW917551 CTS917548:CTS917551 DDO917548:DDO917551 DNK917548:DNK917551 DXG917548:DXG917551 EHC917548:EHC917551 EQY917548:EQY917551 FAU917548:FAU917551 FKQ917548:FKQ917551 FUM917548:FUM917551 GEI917548:GEI917551 GOE917548:GOE917551 GYA917548:GYA917551 HHW917548:HHW917551 HRS917548:HRS917551 IBO917548:IBO917551 ILK917548:ILK917551 IVG917548:IVG917551 JFC917548:JFC917551 JOY917548:JOY917551 JYU917548:JYU917551 KIQ917548:KIQ917551 KSM917548:KSM917551 LCI917548:LCI917551 LME917548:LME917551 LWA917548:LWA917551 MFW917548:MFW917551 MPS917548:MPS917551 MZO917548:MZO917551 NJK917548:NJK917551 NTG917548:NTG917551 ODC917548:ODC917551 OMY917548:OMY917551 OWU917548:OWU917551 PGQ917548:PGQ917551 PQM917548:PQM917551 QAI917548:QAI917551 QKE917548:QKE917551 QUA917548:QUA917551 RDW917548:RDW917551 RNS917548:RNS917551 RXO917548:RXO917551 SHK917548:SHK917551 SRG917548:SRG917551 TBC917548:TBC917551 TKY917548:TKY917551 TUU917548:TUU917551 UEQ917548:UEQ917551 UOM917548:UOM917551 UYI917548:UYI917551 VIE917548:VIE917551 VSA917548:VSA917551 WBW917548:WBW917551 WLS917548:WLS917551 WVO917548:WVO917551 G983081:G983084 JC983084:JC983087 SY983084:SY983087 ACU983084:ACU983087 AMQ983084:AMQ983087 AWM983084:AWM983087 BGI983084:BGI983087 BQE983084:BQE983087 CAA983084:CAA983087 CJW983084:CJW983087 CTS983084:CTS983087 DDO983084:DDO983087 DNK983084:DNK983087 DXG983084:DXG983087 EHC983084:EHC983087 EQY983084:EQY983087 FAU983084:FAU983087 FKQ983084:FKQ983087 FUM983084:FUM983087 GEI983084:GEI983087 GOE983084:GOE983087 GYA983084:GYA983087 HHW983084:HHW983087 HRS983084:HRS983087 IBO983084:IBO983087 ILK983084:ILK983087 IVG983084:IVG983087 JFC983084:JFC983087 JOY983084:JOY983087 JYU983084:JYU983087 KIQ983084:KIQ983087 KSM983084:KSM983087 LCI983084:LCI983087 LME983084:LME983087 LWA983084:LWA983087 MFW983084:MFW983087 MPS983084:MPS983087 MZO983084:MZO983087 NJK983084:NJK983087 NTG983084:NTG983087 ODC983084:ODC983087 OMY983084:OMY983087 OWU983084:OWU983087 PGQ983084:PGQ983087 PQM983084:PQM983087 QAI983084:QAI983087 QKE983084:QKE983087 QUA983084:QUA983087 RDW983084:RDW983087 RNS983084:RNS983087 RXO983084:RXO983087 SHK983084:SHK983087 SRG983084:SRG983087 TBC983084:TBC983087 TKY983084:TKY983087 TUU983084:TUU983087 UEQ983084:UEQ983087 UOM983084:UOM983087 UYI983084:UYI983087 VIE983084:VIE983087 VSA983084:VSA983087 WBW983084:WBW983087 WLS983084:WLS983087 WVO983084:WVO983087">
      <formula1>$G$64:$G$155</formula1>
    </dataValidation>
  </dataValidations>
  <pageMargins left="0.75" right="0.25" top="0.5" bottom="0.3" header="0.5" footer="0.5"/>
  <pageSetup scale="85" orientation="portrait" r:id="rId1"/>
  <headerFooter alignWithMargins="0">
    <oddHeader>&amp;RPage 6.5.5</oddHead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2"/>
  <sheetViews>
    <sheetView view="pageBreakPreview" zoomScale="80" zoomScaleNormal="100" zoomScaleSheetLayoutView="80" workbookViewId="0">
      <selection activeCell="A4" sqref="A4"/>
    </sheetView>
  </sheetViews>
  <sheetFormatPr defaultRowHeight="12.75" x14ac:dyDescent="0.2"/>
  <cols>
    <col min="1" max="1" width="32.85546875" style="59" customWidth="1"/>
    <col min="2" max="2" width="10.85546875" style="59" customWidth="1"/>
    <col min="3" max="3" width="7.5703125" style="59" customWidth="1"/>
    <col min="4" max="4" width="10.85546875" style="59" hidden="1" customWidth="1"/>
    <col min="5" max="6" width="9.140625" style="61" hidden="1" customWidth="1"/>
    <col min="7" max="7" width="14.140625" style="61" hidden="1" customWidth="1"/>
    <col min="8" max="8" width="12.28515625" style="61" hidden="1" customWidth="1"/>
    <col min="9" max="9" width="16.42578125" style="61" customWidth="1"/>
    <col min="10" max="10" width="16.42578125" style="228" customWidth="1"/>
    <col min="11" max="11" width="16.42578125" style="59" customWidth="1"/>
    <col min="12" max="12" width="3.28515625" style="62" customWidth="1"/>
    <col min="13" max="13" width="15" style="59" bestFit="1" customWidth="1"/>
    <col min="14" max="254" width="9.140625" style="59"/>
    <col min="255" max="255" width="27.42578125" style="59" customWidth="1"/>
    <col min="256" max="257" width="10.85546875" style="59" customWidth="1"/>
    <col min="258" max="261" width="0" style="59" hidden="1" customWidth="1"/>
    <col min="262" max="264" width="16.42578125" style="59" customWidth="1"/>
    <col min="265" max="266" width="9" style="59" customWidth="1"/>
    <col min="267" max="510" width="9.140625" style="59"/>
    <col min="511" max="511" width="27.42578125" style="59" customWidth="1"/>
    <col min="512" max="513" width="10.85546875" style="59" customWidth="1"/>
    <col min="514" max="517" width="0" style="59" hidden="1" customWidth="1"/>
    <col min="518" max="520" width="16.42578125" style="59" customWidth="1"/>
    <col min="521" max="522" width="9" style="59" customWidth="1"/>
    <col min="523" max="766" width="9.140625" style="59"/>
    <col min="767" max="767" width="27.42578125" style="59" customWidth="1"/>
    <col min="768" max="769" width="10.85546875" style="59" customWidth="1"/>
    <col min="770" max="773" width="0" style="59" hidden="1" customWidth="1"/>
    <col min="774" max="776" width="16.42578125" style="59" customWidth="1"/>
    <col min="777" max="778" width="9" style="59" customWidth="1"/>
    <col min="779" max="1022" width="9.140625" style="59"/>
    <col min="1023" max="1023" width="27.42578125" style="59" customWidth="1"/>
    <col min="1024" max="1025" width="10.85546875" style="59" customWidth="1"/>
    <col min="1026" max="1029" width="0" style="59" hidden="1" customWidth="1"/>
    <col min="1030" max="1032" width="16.42578125" style="59" customWidth="1"/>
    <col min="1033" max="1034" width="9" style="59" customWidth="1"/>
    <col min="1035" max="1278" width="9.140625" style="59"/>
    <col min="1279" max="1279" width="27.42578125" style="59" customWidth="1"/>
    <col min="1280" max="1281" width="10.85546875" style="59" customWidth="1"/>
    <col min="1282" max="1285" width="0" style="59" hidden="1" customWidth="1"/>
    <col min="1286" max="1288" width="16.42578125" style="59" customWidth="1"/>
    <col min="1289" max="1290" width="9" style="59" customWidth="1"/>
    <col min="1291" max="1534" width="9.140625" style="59"/>
    <col min="1535" max="1535" width="27.42578125" style="59" customWidth="1"/>
    <col min="1536" max="1537" width="10.85546875" style="59" customWidth="1"/>
    <col min="1538" max="1541" width="0" style="59" hidden="1" customWidth="1"/>
    <col min="1542" max="1544" width="16.42578125" style="59" customWidth="1"/>
    <col min="1545" max="1546" width="9" style="59" customWidth="1"/>
    <col min="1547" max="1790" width="9.140625" style="59"/>
    <col min="1791" max="1791" width="27.42578125" style="59" customWidth="1"/>
    <col min="1792" max="1793" width="10.85546875" style="59" customWidth="1"/>
    <col min="1794" max="1797" width="0" style="59" hidden="1" customWidth="1"/>
    <col min="1798" max="1800" width="16.42578125" style="59" customWidth="1"/>
    <col min="1801" max="1802" width="9" style="59" customWidth="1"/>
    <col min="1803" max="2046" width="9.140625" style="59"/>
    <col min="2047" max="2047" width="27.42578125" style="59" customWidth="1"/>
    <col min="2048" max="2049" width="10.85546875" style="59" customWidth="1"/>
    <col min="2050" max="2053" width="0" style="59" hidden="1" customWidth="1"/>
    <col min="2054" max="2056" width="16.42578125" style="59" customWidth="1"/>
    <col min="2057" max="2058" width="9" style="59" customWidth="1"/>
    <col min="2059" max="2302" width="9.140625" style="59"/>
    <col min="2303" max="2303" width="27.42578125" style="59" customWidth="1"/>
    <col min="2304" max="2305" width="10.85546875" style="59" customWidth="1"/>
    <col min="2306" max="2309" width="0" style="59" hidden="1" customWidth="1"/>
    <col min="2310" max="2312" width="16.42578125" style="59" customWidth="1"/>
    <col min="2313" max="2314" width="9" style="59" customWidth="1"/>
    <col min="2315" max="2558" width="9.140625" style="59"/>
    <col min="2559" max="2559" width="27.42578125" style="59" customWidth="1"/>
    <col min="2560" max="2561" width="10.85546875" style="59" customWidth="1"/>
    <col min="2562" max="2565" width="0" style="59" hidden="1" customWidth="1"/>
    <col min="2566" max="2568" width="16.42578125" style="59" customWidth="1"/>
    <col min="2569" max="2570" width="9" style="59" customWidth="1"/>
    <col min="2571" max="2814" width="9.140625" style="59"/>
    <col min="2815" max="2815" width="27.42578125" style="59" customWidth="1"/>
    <col min="2816" max="2817" width="10.85546875" style="59" customWidth="1"/>
    <col min="2818" max="2821" width="0" style="59" hidden="1" customWidth="1"/>
    <col min="2822" max="2824" width="16.42578125" style="59" customWidth="1"/>
    <col min="2825" max="2826" width="9" style="59" customWidth="1"/>
    <col min="2827" max="3070" width="9.140625" style="59"/>
    <col min="3071" max="3071" width="27.42578125" style="59" customWidth="1"/>
    <col min="3072" max="3073" width="10.85546875" style="59" customWidth="1"/>
    <col min="3074" max="3077" width="0" style="59" hidden="1" customWidth="1"/>
    <col min="3078" max="3080" width="16.42578125" style="59" customWidth="1"/>
    <col min="3081" max="3082" width="9" style="59" customWidth="1"/>
    <col min="3083" max="3326" width="9.140625" style="59"/>
    <col min="3327" max="3327" width="27.42578125" style="59" customWidth="1"/>
    <col min="3328" max="3329" width="10.85546875" style="59" customWidth="1"/>
    <col min="3330" max="3333" width="0" style="59" hidden="1" customWidth="1"/>
    <col min="3334" max="3336" width="16.42578125" style="59" customWidth="1"/>
    <col min="3337" max="3338" width="9" style="59" customWidth="1"/>
    <col min="3339" max="3582" width="9.140625" style="59"/>
    <col min="3583" max="3583" width="27.42578125" style="59" customWidth="1"/>
    <col min="3584" max="3585" width="10.85546875" style="59" customWidth="1"/>
    <col min="3586" max="3589" width="0" style="59" hidden="1" customWidth="1"/>
    <col min="3590" max="3592" width="16.42578125" style="59" customWidth="1"/>
    <col min="3593" max="3594" width="9" style="59" customWidth="1"/>
    <col min="3595" max="3838" width="9.140625" style="59"/>
    <col min="3839" max="3839" width="27.42578125" style="59" customWidth="1"/>
    <col min="3840" max="3841" width="10.85546875" style="59" customWidth="1"/>
    <col min="3842" max="3845" width="0" style="59" hidden="1" customWidth="1"/>
    <col min="3846" max="3848" width="16.42578125" style="59" customWidth="1"/>
    <col min="3849" max="3850" width="9" style="59" customWidth="1"/>
    <col min="3851" max="4094" width="9.140625" style="59"/>
    <col min="4095" max="4095" width="27.42578125" style="59" customWidth="1"/>
    <col min="4096" max="4097" width="10.85546875" style="59" customWidth="1"/>
    <col min="4098" max="4101" width="0" style="59" hidden="1" customWidth="1"/>
    <col min="4102" max="4104" width="16.42578125" style="59" customWidth="1"/>
    <col min="4105" max="4106" width="9" style="59" customWidth="1"/>
    <col min="4107" max="4350" width="9.140625" style="59"/>
    <col min="4351" max="4351" width="27.42578125" style="59" customWidth="1"/>
    <col min="4352" max="4353" width="10.85546875" style="59" customWidth="1"/>
    <col min="4354" max="4357" width="0" style="59" hidden="1" customWidth="1"/>
    <col min="4358" max="4360" width="16.42578125" style="59" customWidth="1"/>
    <col min="4361" max="4362" width="9" style="59" customWidth="1"/>
    <col min="4363" max="4606" width="9.140625" style="59"/>
    <col min="4607" max="4607" width="27.42578125" style="59" customWidth="1"/>
    <col min="4608" max="4609" width="10.85546875" style="59" customWidth="1"/>
    <col min="4610" max="4613" width="0" style="59" hidden="1" customWidth="1"/>
    <col min="4614" max="4616" width="16.42578125" style="59" customWidth="1"/>
    <col min="4617" max="4618" width="9" style="59" customWidth="1"/>
    <col min="4619" max="4862" width="9.140625" style="59"/>
    <col min="4863" max="4863" width="27.42578125" style="59" customWidth="1"/>
    <col min="4864" max="4865" width="10.85546875" style="59" customWidth="1"/>
    <col min="4866" max="4869" width="0" style="59" hidden="1" customWidth="1"/>
    <col min="4870" max="4872" width="16.42578125" style="59" customWidth="1"/>
    <col min="4873" max="4874" width="9" style="59" customWidth="1"/>
    <col min="4875" max="5118" width="9.140625" style="59"/>
    <col min="5119" max="5119" width="27.42578125" style="59" customWidth="1"/>
    <col min="5120" max="5121" width="10.85546875" style="59" customWidth="1"/>
    <col min="5122" max="5125" width="0" style="59" hidden="1" customWidth="1"/>
    <col min="5126" max="5128" width="16.42578125" style="59" customWidth="1"/>
    <col min="5129" max="5130" width="9" style="59" customWidth="1"/>
    <col min="5131" max="5374" width="9.140625" style="59"/>
    <col min="5375" max="5375" width="27.42578125" style="59" customWidth="1"/>
    <col min="5376" max="5377" width="10.85546875" style="59" customWidth="1"/>
    <col min="5378" max="5381" width="0" style="59" hidden="1" customWidth="1"/>
    <col min="5382" max="5384" width="16.42578125" style="59" customWidth="1"/>
    <col min="5385" max="5386" width="9" style="59" customWidth="1"/>
    <col min="5387" max="5630" width="9.140625" style="59"/>
    <col min="5631" max="5631" width="27.42578125" style="59" customWidth="1"/>
    <col min="5632" max="5633" width="10.85546875" style="59" customWidth="1"/>
    <col min="5634" max="5637" width="0" style="59" hidden="1" customWidth="1"/>
    <col min="5638" max="5640" width="16.42578125" style="59" customWidth="1"/>
    <col min="5641" max="5642" width="9" style="59" customWidth="1"/>
    <col min="5643" max="5886" width="9.140625" style="59"/>
    <col min="5887" max="5887" width="27.42578125" style="59" customWidth="1"/>
    <col min="5888" max="5889" width="10.85546875" style="59" customWidth="1"/>
    <col min="5890" max="5893" width="0" style="59" hidden="1" customWidth="1"/>
    <col min="5894" max="5896" width="16.42578125" style="59" customWidth="1"/>
    <col min="5897" max="5898" width="9" style="59" customWidth="1"/>
    <col min="5899" max="6142" width="9.140625" style="59"/>
    <col min="6143" max="6143" width="27.42578125" style="59" customWidth="1"/>
    <col min="6144" max="6145" width="10.85546875" style="59" customWidth="1"/>
    <col min="6146" max="6149" width="0" style="59" hidden="1" customWidth="1"/>
    <col min="6150" max="6152" width="16.42578125" style="59" customWidth="1"/>
    <col min="6153" max="6154" width="9" style="59" customWidth="1"/>
    <col min="6155" max="6398" width="9.140625" style="59"/>
    <col min="6399" max="6399" width="27.42578125" style="59" customWidth="1"/>
    <col min="6400" max="6401" width="10.85546875" style="59" customWidth="1"/>
    <col min="6402" max="6405" width="0" style="59" hidden="1" customWidth="1"/>
    <col min="6406" max="6408" width="16.42578125" style="59" customWidth="1"/>
    <col min="6409" max="6410" width="9" style="59" customWidth="1"/>
    <col min="6411" max="6654" width="9.140625" style="59"/>
    <col min="6655" max="6655" width="27.42578125" style="59" customWidth="1"/>
    <col min="6656" max="6657" width="10.85546875" style="59" customWidth="1"/>
    <col min="6658" max="6661" width="0" style="59" hidden="1" customWidth="1"/>
    <col min="6662" max="6664" width="16.42578125" style="59" customWidth="1"/>
    <col min="6665" max="6666" width="9" style="59" customWidth="1"/>
    <col min="6667" max="6910" width="9.140625" style="59"/>
    <col min="6911" max="6911" width="27.42578125" style="59" customWidth="1"/>
    <col min="6912" max="6913" width="10.85546875" style="59" customWidth="1"/>
    <col min="6914" max="6917" width="0" style="59" hidden="1" customWidth="1"/>
    <col min="6918" max="6920" width="16.42578125" style="59" customWidth="1"/>
    <col min="6921" max="6922" width="9" style="59" customWidth="1"/>
    <col min="6923" max="7166" width="9.140625" style="59"/>
    <col min="7167" max="7167" width="27.42578125" style="59" customWidth="1"/>
    <col min="7168" max="7169" width="10.85546875" style="59" customWidth="1"/>
    <col min="7170" max="7173" width="0" style="59" hidden="1" customWidth="1"/>
    <col min="7174" max="7176" width="16.42578125" style="59" customWidth="1"/>
    <col min="7177" max="7178" width="9" style="59" customWidth="1"/>
    <col min="7179" max="7422" width="9.140625" style="59"/>
    <col min="7423" max="7423" width="27.42578125" style="59" customWidth="1"/>
    <col min="7424" max="7425" width="10.85546875" style="59" customWidth="1"/>
    <col min="7426" max="7429" width="0" style="59" hidden="1" customWidth="1"/>
    <col min="7430" max="7432" width="16.42578125" style="59" customWidth="1"/>
    <col min="7433" max="7434" width="9" style="59" customWidth="1"/>
    <col min="7435" max="7678" width="9.140625" style="59"/>
    <col min="7679" max="7679" width="27.42578125" style="59" customWidth="1"/>
    <col min="7680" max="7681" width="10.85546875" style="59" customWidth="1"/>
    <col min="7682" max="7685" width="0" style="59" hidden="1" customWidth="1"/>
    <col min="7686" max="7688" width="16.42578125" style="59" customWidth="1"/>
    <col min="7689" max="7690" width="9" style="59" customWidth="1"/>
    <col min="7691" max="7934" width="9.140625" style="59"/>
    <col min="7935" max="7935" width="27.42578125" style="59" customWidth="1"/>
    <col min="7936" max="7937" width="10.85546875" style="59" customWidth="1"/>
    <col min="7938" max="7941" width="0" style="59" hidden="1" customWidth="1"/>
    <col min="7942" max="7944" width="16.42578125" style="59" customWidth="1"/>
    <col min="7945" max="7946" width="9" style="59" customWidth="1"/>
    <col min="7947" max="8190" width="9.140625" style="59"/>
    <col min="8191" max="8191" width="27.42578125" style="59" customWidth="1"/>
    <col min="8192" max="8193" width="10.85546875" style="59" customWidth="1"/>
    <col min="8194" max="8197" width="0" style="59" hidden="1" customWidth="1"/>
    <col min="8198" max="8200" width="16.42578125" style="59" customWidth="1"/>
    <col min="8201" max="8202" width="9" style="59" customWidth="1"/>
    <col min="8203" max="8446" width="9.140625" style="59"/>
    <col min="8447" max="8447" width="27.42578125" style="59" customWidth="1"/>
    <col min="8448" max="8449" width="10.85546875" style="59" customWidth="1"/>
    <col min="8450" max="8453" width="0" style="59" hidden="1" customWidth="1"/>
    <col min="8454" max="8456" width="16.42578125" style="59" customWidth="1"/>
    <col min="8457" max="8458" width="9" style="59" customWidth="1"/>
    <col min="8459" max="8702" width="9.140625" style="59"/>
    <col min="8703" max="8703" width="27.42578125" style="59" customWidth="1"/>
    <col min="8704" max="8705" width="10.85546875" style="59" customWidth="1"/>
    <col min="8706" max="8709" width="0" style="59" hidden="1" customWidth="1"/>
    <col min="8710" max="8712" width="16.42578125" style="59" customWidth="1"/>
    <col min="8713" max="8714" width="9" style="59" customWidth="1"/>
    <col min="8715" max="8958" width="9.140625" style="59"/>
    <col min="8959" max="8959" width="27.42578125" style="59" customWidth="1"/>
    <col min="8960" max="8961" width="10.85546875" style="59" customWidth="1"/>
    <col min="8962" max="8965" width="0" style="59" hidden="1" customWidth="1"/>
    <col min="8966" max="8968" width="16.42578125" style="59" customWidth="1"/>
    <col min="8969" max="8970" width="9" style="59" customWidth="1"/>
    <col min="8971" max="9214" width="9.140625" style="59"/>
    <col min="9215" max="9215" width="27.42578125" style="59" customWidth="1"/>
    <col min="9216" max="9217" width="10.85546875" style="59" customWidth="1"/>
    <col min="9218" max="9221" width="0" style="59" hidden="1" customWidth="1"/>
    <col min="9222" max="9224" width="16.42578125" style="59" customWidth="1"/>
    <col min="9225" max="9226" width="9" style="59" customWidth="1"/>
    <col min="9227" max="9470" width="9.140625" style="59"/>
    <col min="9471" max="9471" width="27.42578125" style="59" customWidth="1"/>
    <col min="9472" max="9473" width="10.85546875" style="59" customWidth="1"/>
    <col min="9474" max="9477" width="0" style="59" hidden="1" customWidth="1"/>
    <col min="9478" max="9480" width="16.42578125" style="59" customWidth="1"/>
    <col min="9481" max="9482" width="9" style="59" customWidth="1"/>
    <col min="9483" max="9726" width="9.140625" style="59"/>
    <col min="9727" max="9727" width="27.42578125" style="59" customWidth="1"/>
    <col min="9728" max="9729" width="10.85546875" style="59" customWidth="1"/>
    <col min="9730" max="9733" width="0" style="59" hidden="1" customWidth="1"/>
    <col min="9734" max="9736" width="16.42578125" style="59" customWidth="1"/>
    <col min="9737" max="9738" width="9" style="59" customWidth="1"/>
    <col min="9739" max="9982" width="9.140625" style="59"/>
    <col min="9983" max="9983" width="27.42578125" style="59" customWidth="1"/>
    <col min="9984" max="9985" width="10.85546875" style="59" customWidth="1"/>
    <col min="9986" max="9989" width="0" style="59" hidden="1" customWidth="1"/>
    <col min="9990" max="9992" width="16.42578125" style="59" customWidth="1"/>
    <col min="9993" max="9994" width="9" style="59" customWidth="1"/>
    <col min="9995" max="10238" width="9.140625" style="59"/>
    <col min="10239" max="10239" width="27.42578125" style="59" customWidth="1"/>
    <col min="10240" max="10241" width="10.85546875" style="59" customWidth="1"/>
    <col min="10242" max="10245" width="0" style="59" hidden="1" customWidth="1"/>
    <col min="10246" max="10248" width="16.42578125" style="59" customWidth="1"/>
    <col min="10249" max="10250" width="9" style="59" customWidth="1"/>
    <col min="10251" max="10494" width="9.140625" style="59"/>
    <col min="10495" max="10495" width="27.42578125" style="59" customWidth="1"/>
    <col min="10496" max="10497" width="10.85546875" style="59" customWidth="1"/>
    <col min="10498" max="10501" width="0" style="59" hidden="1" customWidth="1"/>
    <col min="10502" max="10504" width="16.42578125" style="59" customWidth="1"/>
    <col min="10505" max="10506" width="9" style="59" customWidth="1"/>
    <col min="10507" max="10750" width="9.140625" style="59"/>
    <col min="10751" max="10751" width="27.42578125" style="59" customWidth="1"/>
    <col min="10752" max="10753" width="10.85546875" style="59" customWidth="1"/>
    <col min="10754" max="10757" width="0" style="59" hidden="1" customWidth="1"/>
    <col min="10758" max="10760" width="16.42578125" style="59" customWidth="1"/>
    <col min="10761" max="10762" width="9" style="59" customWidth="1"/>
    <col min="10763" max="11006" width="9.140625" style="59"/>
    <col min="11007" max="11007" width="27.42578125" style="59" customWidth="1"/>
    <col min="11008" max="11009" width="10.85546875" style="59" customWidth="1"/>
    <col min="11010" max="11013" width="0" style="59" hidden="1" customWidth="1"/>
    <col min="11014" max="11016" width="16.42578125" style="59" customWidth="1"/>
    <col min="11017" max="11018" width="9" style="59" customWidth="1"/>
    <col min="11019" max="11262" width="9.140625" style="59"/>
    <col min="11263" max="11263" width="27.42578125" style="59" customWidth="1"/>
    <col min="11264" max="11265" width="10.85546875" style="59" customWidth="1"/>
    <col min="11266" max="11269" width="0" style="59" hidden="1" customWidth="1"/>
    <col min="11270" max="11272" width="16.42578125" style="59" customWidth="1"/>
    <col min="11273" max="11274" width="9" style="59" customWidth="1"/>
    <col min="11275" max="11518" width="9.140625" style="59"/>
    <col min="11519" max="11519" width="27.42578125" style="59" customWidth="1"/>
    <col min="11520" max="11521" width="10.85546875" style="59" customWidth="1"/>
    <col min="11522" max="11525" width="0" style="59" hidden="1" customWidth="1"/>
    <col min="11526" max="11528" width="16.42578125" style="59" customWidth="1"/>
    <col min="11529" max="11530" width="9" style="59" customWidth="1"/>
    <col min="11531" max="11774" width="9.140625" style="59"/>
    <col min="11775" max="11775" width="27.42578125" style="59" customWidth="1"/>
    <col min="11776" max="11777" width="10.85546875" style="59" customWidth="1"/>
    <col min="11778" max="11781" width="0" style="59" hidden="1" customWidth="1"/>
    <col min="11782" max="11784" width="16.42578125" style="59" customWidth="1"/>
    <col min="11785" max="11786" width="9" style="59" customWidth="1"/>
    <col min="11787" max="12030" width="9.140625" style="59"/>
    <col min="12031" max="12031" width="27.42578125" style="59" customWidth="1"/>
    <col min="12032" max="12033" width="10.85546875" style="59" customWidth="1"/>
    <col min="12034" max="12037" width="0" style="59" hidden="1" customWidth="1"/>
    <col min="12038" max="12040" width="16.42578125" style="59" customWidth="1"/>
    <col min="12041" max="12042" width="9" style="59" customWidth="1"/>
    <col min="12043" max="12286" width="9.140625" style="59"/>
    <col min="12287" max="12287" width="27.42578125" style="59" customWidth="1"/>
    <col min="12288" max="12289" width="10.85546875" style="59" customWidth="1"/>
    <col min="12290" max="12293" width="0" style="59" hidden="1" customWidth="1"/>
    <col min="12294" max="12296" width="16.42578125" style="59" customWidth="1"/>
    <col min="12297" max="12298" width="9" style="59" customWidth="1"/>
    <col min="12299" max="12542" width="9.140625" style="59"/>
    <col min="12543" max="12543" width="27.42578125" style="59" customWidth="1"/>
    <col min="12544" max="12545" width="10.85546875" style="59" customWidth="1"/>
    <col min="12546" max="12549" width="0" style="59" hidden="1" customWidth="1"/>
    <col min="12550" max="12552" width="16.42578125" style="59" customWidth="1"/>
    <col min="12553" max="12554" width="9" style="59" customWidth="1"/>
    <col min="12555" max="12798" width="9.140625" style="59"/>
    <col min="12799" max="12799" width="27.42578125" style="59" customWidth="1"/>
    <col min="12800" max="12801" width="10.85546875" style="59" customWidth="1"/>
    <col min="12802" max="12805" width="0" style="59" hidden="1" customWidth="1"/>
    <col min="12806" max="12808" width="16.42578125" style="59" customWidth="1"/>
    <col min="12809" max="12810" width="9" style="59" customWidth="1"/>
    <col min="12811" max="13054" width="9.140625" style="59"/>
    <col min="13055" max="13055" width="27.42578125" style="59" customWidth="1"/>
    <col min="13056" max="13057" width="10.85546875" style="59" customWidth="1"/>
    <col min="13058" max="13061" width="0" style="59" hidden="1" customWidth="1"/>
    <col min="13062" max="13064" width="16.42578125" style="59" customWidth="1"/>
    <col min="13065" max="13066" width="9" style="59" customWidth="1"/>
    <col min="13067" max="13310" width="9.140625" style="59"/>
    <col min="13311" max="13311" width="27.42578125" style="59" customWidth="1"/>
    <col min="13312" max="13313" width="10.85546875" style="59" customWidth="1"/>
    <col min="13314" max="13317" width="0" style="59" hidden="1" customWidth="1"/>
    <col min="13318" max="13320" width="16.42578125" style="59" customWidth="1"/>
    <col min="13321" max="13322" width="9" style="59" customWidth="1"/>
    <col min="13323" max="13566" width="9.140625" style="59"/>
    <col min="13567" max="13567" width="27.42578125" style="59" customWidth="1"/>
    <col min="13568" max="13569" width="10.85546875" style="59" customWidth="1"/>
    <col min="13570" max="13573" width="0" style="59" hidden="1" customWidth="1"/>
    <col min="13574" max="13576" width="16.42578125" style="59" customWidth="1"/>
    <col min="13577" max="13578" width="9" style="59" customWidth="1"/>
    <col min="13579" max="13822" width="9.140625" style="59"/>
    <col min="13823" max="13823" width="27.42578125" style="59" customWidth="1"/>
    <col min="13824" max="13825" width="10.85546875" style="59" customWidth="1"/>
    <col min="13826" max="13829" width="0" style="59" hidden="1" customWidth="1"/>
    <col min="13830" max="13832" width="16.42578125" style="59" customWidth="1"/>
    <col min="13833" max="13834" width="9" style="59" customWidth="1"/>
    <col min="13835" max="14078" width="9.140625" style="59"/>
    <col min="14079" max="14079" width="27.42578125" style="59" customWidth="1"/>
    <col min="14080" max="14081" width="10.85546875" style="59" customWidth="1"/>
    <col min="14082" max="14085" width="0" style="59" hidden="1" customWidth="1"/>
    <col min="14086" max="14088" width="16.42578125" style="59" customWidth="1"/>
    <col min="14089" max="14090" width="9" style="59" customWidth="1"/>
    <col min="14091" max="14334" width="9.140625" style="59"/>
    <col min="14335" max="14335" width="27.42578125" style="59" customWidth="1"/>
    <col min="14336" max="14337" width="10.85546875" style="59" customWidth="1"/>
    <col min="14338" max="14341" width="0" style="59" hidden="1" customWidth="1"/>
    <col min="14342" max="14344" width="16.42578125" style="59" customWidth="1"/>
    <col min="14345" max="14346" width="9" style="59" customWidth="1"/>
    <col min="14347" max="14590" width="9.140625" style="59"/>
    <col min="14591" max="14591" width="27.42578125" style="59" customWidth="1"/>
    <col min="14592" max="14593" width="10.85546875" style="59" customWidth="1"/>
    <col min="14594" max="14597" width="0" style="59" hidden="1" customWidth="1"/>
    <col min="14598" max="14600" width="16.42578125" style="59" customWidth="1"/>
    <col min="14601" max="14602" width="9" style="59" customWidth="1"/>
    <col min="14603" max="14846" width="9.140625" style="59"/>
    <col min="14847" max="14847" width="27.42578125" style="59" customWidth="1"/>
    <col min="14848" max="14849" width="10.85546875" style="59" customWidth="1"/>
    <col min="14850" max="14853" width="0" style="59" hidden="1" customWidth="1"/>
    <col min="14854" max="14856" width="16.42578125" style="59" customWidth="1"/>
    <col min="14857" max="14858" width="9" style="59" customWidth="1"/>
    <col min="14859" max="15102" width="9.140625" style="59"/>
    <col min="15103" max="15103" width="27.42578125" style="59" customWidth="1"/>
    <col min="15104" max="15105" width="10.85546875" style="59" customWidth="1"/>
    <col min="15106" max="15109" width="0" style="59" hidden="1" customWidth="1"/>
    <col min="15110" max="15112" width="16.42578125" style="59" customWidth="1"/>
    <col min="15113" max="15114" width="9" style="59" customWidth="1"/>
    <col min="15115" max="15358" width="9.140625" style="59"/>
    <col min="15359" max="15359" width="27.42578125" style="59" customWidth="1"/>
    <col min="15360" max="15361" width="10.85546875" style="59" customWidth="1"/>
    <col min="15362" max="15365" width="0" style="59" hidden="1" customWidth="1"/>
    <col min="15366" max="15368" width="16.42578125" style="59" customWidth="1"/>
    <col min="15369" max="15370" width="9" style="59" customWidth="1"/>
    <col min="15371" max="15614" width="9.140625" style="59"/>
    <col min="15615" max="15615" width="27.42578125" style="59" customWidth="1"/>
    <col min="15616" max="15617" width="10.85546875" style="59" customWidth="1"/>
    <col min="15618" max="15621" width="0" style="59" hidden="1" customWidth="1"/>
    <col min="15622" max="15624" width="16.42578125" style="59" customWidth="1"/>
    <col min="15625" max="15626" width="9" style="59" customWidth="1"/>
    <col min="15627" max="15870" width="9.140625" style="59"/>
    <col min="15871" max="15871" width="27.42578125" style="59" customWidth="1"/>
    <col min="15872" max="15873" width="10.85546875" style="59" customWidth="1"/>
    <col min="15874" max="15877" width="0" style="59" hidden="1" customWidth="1"/>
    <col min="15878" max="15880" width="16.42578125" style="59" customWidth="1"/>
    <col min="15881" max="15882" width="9" style="59" customWidth="1"/>
    <col min="15883" max="16126" width="9.140625" style="59"/>
    <col min="16127" max="16127" width="27.42578125" style="59" customWidth="1"/>
    <col min="16128" max="16129" width="10.85546875" style="59" customWidth="1"/>
    <col min="16130" max="16133" width="0" style="59" hidden="1" customWidth="1"/>
    <col min="16134" max="16136" width="16.42578125" style="59" customWidth="1"/>
    <col min="16137" max="16138" width="9" style="59" customWidth="1"/>
    <col min="16139" max="16384" width="9.140625" style="59"/>
  </cols>
  <sheetData>
    <row r="1" spans="1:13" x14ac:dyDescent="0.2">
      <c r="A1" s="110" t="str">
        <f>'Page 6.5.1'!B1</f>
        <v>PacifiCorp</v>
      </c>
      <c r="D1" s="60"/>
      <c r="E1" s="190"/>
    </row>
    <row r="2" spans="1:13" x14ac:dyDescent="0.2">
      <c r="A2" s="110" t="str">
        <f>'Page 6.5.1'!B2</f>
        <v>Washington General Rate Case - 2021</v>
      </c>
    </row>
    <row r="3" spans="1:13" x14ac:dyDescent="0.2">
      <c r="A3" s="110" t="str">
        <f>'Page 6.5.1'!B3</f>
        <v>(cont.) Depreciation Study</v>
      </c>
    </row>
    <row r="4" spans="1:13" x14ac:dyDescent="0.2">
      <c r="J4" s="63"/>
    </row>
    <row r="5" spans="1:13" x14ac:dyDescent="0.2">
      <c r="I5" s="64" t="s">
        <v>120</v>
      </c>
      <c r="J5" s="65" t="s">
        <v>121</v>
      </c>
      <c r="K5" s="64" t="s">
        <v>122</v>
      </c>
      <c r="M5" s="66" t="s">
        <v>275</v>
      </c>
    </row>
    <row r="6" spans="1:13" x14ac:dyDescent="0.2">
      <c r="A6" s="67" t="s">
        <v>123</v>
      </c>
      <c r="B6" s="67" t="s">
        <v>124</v>
      </c>
      <c r="C6" s="67" t="s">
        <v>125</v>
      </c>
      <c r="D6" s="67" t="s">
        <v>125</v>
      </c>
      <c r="E6" s="232" t="s">
        <v>4</v>
      </c>
      <c r="F6" s="232" t="s">
        <v>126</v>
      </c>
      <c r="G6" s="233" t="s">
        <v>127</v>
      </c>
      <c r="H6" s="232" t="s">
        <v>128</v>
      </c>
      <c r="I6" s="68" t="s">
        <v>129</v>
      </c>
      <c r="J6" s="69" t="s">
        <v>129</v>
      </c>
      <c r="K6" s="68" t="s">
        <v>130</v>
      </c>
      <c r="M6" s="68" t="s">
        <v>276</v>
      </c>
    </row>
    <row r="7" spans="1:13" x14ac:dyDescent="0.2">
      <c r="A7" s="70"/>
    </row>
    <row r="8" spans="1:13" x14ac:dyDescent="0.2">
      <c r="A8" s="70" t="s">
        <v>131</v>
      </c>
    </row>
    <row r="9" spans="1:13" ht="9" customHeight="1" x14ac:dyDescent="0.2">
      <c r="A9" s="70"/>
    </row>
    <row r="10" spans="1:13" x14ac:dyDescent="0.2">
      <c r="A10" s="71" t="s">
        <v>132</v>
      </c>
      <c r="B10" s="159"/>
    </row>
    <row r="11" spans="1:13" x14ac:dyDescent="0.2">
      <c r="A11" s="72" t="s">
        <v>133</v>
      </c>
      <c r="B11" s="159" t="s">
        <v>12</v>
      </c>
      <c r="C11" s="270" t="str">
        <f>D11</f>
        <v>CAGE</v>
      </c>
      <c r="D11" s="61" t="s">
        <v>14</v>
      </c>
      <c r="E11" s="61" t="s">
        <v>134</v>
      </c>
      <c r="F11" s="61" t="s">
        <v>135</v>
      </c>
      <c r="G11" s="61" t="str">
        <f t="shared" ref="G11:G16" si="0">E11&amp;F11&amp;D11</f>
        <v>DSTMPCAGE</v>
      </c>
      <c r="H11" s="61" t="str">
        <f t="shared" ref="H11:H16" si="1">B11&amp;D11</f>
        <v>403SPCAGE</v>
      </c>
      <c r="I11" s="74">
        <v>196088501.21788695</v>
      </c>
      <c r="J11" s="77">
        <f>SUMIF('Page 6.5.8 - 6.5.9'!$F$12:$F$141,'Page 6.5.6 - 6.5.7'!G11,'Page 6.5.8 - 6.5.9'!$L$12:$L$141)+'Page 6.5.8 - 6.5.9'!L18</f>
        <v>331848889.13589472</v>
      </c>
      <c r="K11" s="62">
        <f t="shared" ref="K11:K16" si="2">J11-I11</f>
        <v>135760387.91800776</v>
      </c>
      <c r="M11" s="75">
        <f>K11/12</f>
        <v>11313365.659833981</v>
      </c>
    </row>
    <row r="12" spans="1:13" x14ac:dyDescent="0.2">
      <c r="A12" s="72" t="s">
        <v>136</v>
      </c>
      <c r="B12" s="159" t="s">
        <v>12</v>
      </c>
      <c r="C12" s="270" t="str">
        <f t="shared" ref="C12:C16" si="3">D12</f>
        <v>CAGW</v>
      </c>
      <c r="D12" s="61" t="s">
        <v>15</v>
      </c>
      <c r="E12" s="61" t="s">
        <v>134</v>
      </c>
      <c r="F12" s="61" t="s">
        <v>135</v>
      </c>
      <c r="G12" s="61" t="str">
        <f t="shared" si="0"/>
        <v>DSTMPCAGW</v>
      </c>
      <c r="H12" s="61" t="str">
        <f t="shared" si="1"/>
        <v>403SPCAGW</v>
      </c>
      <c r="I12" s="74">
        <v>2476947.8318041554</v>
      </c>
      <c r="J12" s="77">
        <f>SUMIF('Page 6.5.8 - 6.5.9'!$F$12:$F$141,'Page 6.5.6 - 6.5.7'!G12,'Page 6.5.8 - 6.5.9'!$L$12:$L$141)+'Page 6.5.8 - 6.5.9'!L19</f>
        <v>0</v>
      </c>
      <c r="K12" s="62">
        <f t="shared" si="2"/>
        <v>-2476947.8318041554</v>
      </c>
      <c r="M12" s="75">
        <f t="shared" ref="M12:M16" si="4">K12/12</f>
        <v>-206412.31931701294</v>
      </c>
    </row>
    <row r="13" spans="1:13" x14ac:dyDescent="0.2">
      <c r="A13" t="s">
        <v>137</v>
      </c>
      <c r="B13" s="159" t="s">
        <v>12</v>
      </c>
      <c r="C13" s="270" t="str">
        <f t="shared" si="3"/>
        <v>SG</v>
      </c>
      <c r="D13" s="61" t="s">
        <v>16</v>
      </c>
      <c r="E13" s="61" t="s">
        <v>134</v>
      </c>
      <c r="F13" s="61" t="s">
        <v>135</v>
      </c>
      <c r="G13" s="61" t="str">
        <f t="shared" si="0"/>
        <v>DSTMPSG</v>
      </c>
      <c r="H13" s="61" t="str">
        <f t="shared" si="1"/>
        <v>403SPSG</v>
      </c>
      <c r="I13" s="74">
        <v>2683399.6408319999</v>
      </c>
      <c r="J13" s="77">
        <f>SUMIF('Page 6.5.8 - 6.5.9'!$F$12:$F$141,'Page 6.5.6 - 6.5.7'!G13,'Page 6.5.8 - 6.5.9'!$L$12:$L$141)+'Page 6.5.8 - 6.5.9'!L17</f>
        <v>4681973.3316600006</v>
      </c>
      <c r="K13" s="62">
        <f t="shared" si="2"/>
        <v>1998573.6908280007</v>
      </c>
      <c r="M13" s="75">
        <f t="shared" si="4"/>
        <v>166547.80756900006</v>
      </c>
    </row>
    <row r="14" spans="1:13" x14ac:dyDescent="0.2">
      <c r="A14" s="76" t="s">
        <v>138</v>
      </c>
      <c r="B14" s="159" t="s">
        <v>17</v>
      </c>
      <c r="C14" s="270" t="str">
        <f t="shared" si="3"/>
        <v>CAGE</v>
      </c>
      <c r="D14" s="61" t="s">
        <v>14</v>
      </c>
      <c r="E14" s="61" t="s">
        <v>134</v>
      </c>
      <c r="F14" s="61" t="s">
        <v>139</v>
      </c>
      <c r="G14" s="61" t="str">
        <f t="shared" si="0"/>
        <v>DSTMPBCAGE</v>
      </c>
      <c r="H14" s="61" t="str">
        <f t="shared" si="1"/>
        <v>403SPBCAGE</v>
      </c>
      <c r="I14" s="74">
        <v>4561715.3976192093</v>
      </c>
      <c r="J14" s="77">
        <f>SUMIF('Page 6.5.8 - 6.5.9'!$F$12:$F$141,'Page 6.5.6 - 6.5.7'!G14,'Page 6.5.8 - 6.5.9'!$L$12:$L$141)</f>
        <v>7757107.7139909435</v>
      </c>
      <c r="K14" s="62">
        <f t="shared" si="2"/>
        <v>3195392.3163717343</v>
      </c>
      <c r="M14" s="75">
        <f t="shared" si="4"/>
        <v>266282.69303097785</v>
      </c>
    </row>
    <row r="15" spans="1:13" x14ac:dyDescent="0.2">
      <c r="A15" s="76" t="s">
        <v>140</v>
      </c>
      <c r="B15" s="159" t="s">
        <v>17</v>
      </c>
      <c r="C15" s="270" t="str">
        <f t="shared" si="3"/>
        <v>CAGE</v>
      </c>
      <c r="D15" s="61" t="s">
        <v>14</v>
      </c>
      <c r="E15" s="61" t="s">
        <v>134</v>
      </c>
      <c r="F15" s="61" t="s">
        <v>141</v>
      </c>
      <c r="G15" s="61" t="str">
        <f t="shared" si="0"/>
        <v>DSTMPRCAGE</v>
      </c>
      <c r="H15" s="61" t="str">
        <f t="shared" si="1"/>
        <v>403SPBCAGE</v>
      </c>
      <c r="I15" s="74">
        <v>1007514.0797126672</v>
      </c>
      <c r="J15" s="77">
        <f>SUMIF('Page 6.5.8 - 6.5.9'!$F$12:$F$141,'Page 6.5.6 - 6.5.7'!G15,'Page 6.5.8 - 6.5.9'!$L$12:$L$141)</f>
        <v>1697256.1654823578</v>
      </c>
      <c r="K15" s="62">
        <f t="shared" si="2"/>
        <v>689742.08576969069</v>
      </c>
      <c r="M15" s="75">
        <f t="shared" si="4"/>
        <v>57478.507147474222</v>
      </c>
    </row>
    <row r="16" spans="1:13" x14ac:dyDescent="0.2">
      <c r="A16" t="s">
        <v>142</v>
      </c>
      <c r="B16" s="159" t="s">
        <v>12</v>
      </c>
      <c r="C16" s="270" t="str">
        <f t="shared" si="3"/>
        <v>JBG</v>
      </c>
      <c r="D16" s="61" t="s">
        <v>18</v>
      </c>
      <c r="E16" s="61" t="s">
        <v>134</v>
      </c>
      <c r="F16" s="61" t="s">
        <v>135</v>
      </c>
      <c r="G16" s="61" t="str">
        <f t="shared" si="0"/>
        <v>DSTMPJBG</v>
      </c>
      <c r="H16" s="61" t="str">
        <f t="shared" si="1"/>
        <v>403SPJBG</v>
      </c>
      <c r="I16" s="74">
        <v>39929475.802629471</v>
      </c>
      <c r="J16" s="77">
        <f>SUMIF('Page 6.5.8 - 6.5.9'!$F$12:$F$141,'Page 6.5.6 - 6.5.7'!G16,'Page 6.5.8 - 6.5.9'!$L$12:$L$141)+'Page 6.5.8 - 6.5.9'!L20</f>
        <v>0</v>
      </c>
      <c r="K16" s="62">
        <f t="shared" si="2"/>
        <v>-39929475.802629471</v>
      </c>
      <c r="M16" s="75">
        <f t="shared" si="4"/>
        <v>-3327456.3168857894</v>
      </c>
    </row>
    <row r="17" spans="1:13" x14ac:dyDescent="0.2">
      <c r="A17" s="59" t="s">
        <v>143</v>
      </c>
      <c r="B17" s="159"/>
      <c r="C17" s="159"/>
      <c r="I17" s="78">
        <f>SUBTOTAL(9,I11:I16)</f>
        <v>246747553.97048447</v>
      </c>
      <c r="J17" s="81">
        <f>SUBTOTAL(9,J11:J16)</f>
        <v>345985226.34702796</v>
      </c>
      <c r="K17" s="79">
        <f>SUBTOTAL(9,K11:K16)</f>
        <v>99237672.376543552</v>
      </c>
      <c r="M17" s="79">
        <f>SUBTOTAL(9,M11:M16)</f>
        <v>8269806.0313786305</v>
      </c>
    </row>
    <row r="18" spans="1:13" x14ac:dyDescent="0.2">
      <c r="B18" s="159"/>
      <c r="C18" s="159"/>
      <c r="I18" s="74"/>
      <c r="J18" s="77"/>
      <c r="K18" s="62"/>
    </row>
    <row r="19" spans="1:13" x14ac:dyDescent="0.2">
      <c r="A19" s="80" t="s">
        <v>144</v>
      </c>
      <c r="B19" s="159"/>
      <c r="C19" s="159"/>
      <c r="I19" s="74"/>
      <c r="J19" s="77"/>
      <c r="K19" s="62"/>
    </row>
    <row r="20" spans="1:13" x14ac:dyDescent="0.2">
      <c r="A20" s="59" t="s">
        <v>133</v>
      </c>
      <c r="B20" s="159" t="s">
        <v>20</v>
      </c>
      <c r="C20" s="270" t="str">
        <f t="shared" ref="C20:C22" si="5">D20</f>
        <v>CAGE</v>
      </c>
      <c r="D20" s="61" t="s">
        <v>14</v>
      </c>
      <c r="E20" s="61" t="s">
        <v>134</v>
      </c>
      <c r="F20" s="61" t="s">
        <v>145</v>
      </c>
      <c r="G20" s="61" t="str">
        <f>E20&amp;F20&amp;D20</f>
        <v>DHYDPCAGE</v>
      </c>
      <c r="H20" s="61" t="str">
        <f>B20&amp;D20</f>
        <v>403HPCAGE</v>
      </c>
      <c r="I20" s="74">
        <v>8253021.5800396102</v>
      </c>
      <c r="J20" s="77">
        <f>SUMIF('Page 6.5.8 - 6.5.9'!$F$12:$F$141,'Page 6.5.6 - 6.5.7'!G20,'Page 6.5.8 - 6.5.9'!$L$12:$L$141)</f>
        <v>6469175.344587937</v>
      </c>
      <c r="K20" s="62">
        <f t="shared" ref="K20:K22" si="6">J20-I20</f>
        <v>-1783846.2354516732</v>
      </c>
      <c r="M20" s="75">
        <f t="shared" ref="M20:M22" si="7">K20/12</f>
        <v>-148653.85295430609</v>
      </c>
    </row>
    <row r="21" spans="1:13" x14ac:dyDescent="0.2">
      <c r="A21" s="59" t="s">
        <v>136</v>
      </c>
      <c r="B21" s="159" t="s">
        <v>20</v>
      </c>
      <c r="C21" s="270" t="str">
        <f t="shared" si="5"/>
        <v>CAGW</v>
      </c>
      <c r="D21" s="61" t="s">
        <v>15</v>
      </c>
      <c r="E21" s="61" t="s">
        <v>134</v>
      </c>
      <c r="F21" s="61" t="s">
        <v>145</v>
      </c>
      <c r="G21" s="61" t="str">
        <f>E21&amp;F21&amp;D21</f>
        <v>DHYDPCAGW</v>
      </c>
      <c r="H21" s="61" t="str">
        <f>B21&amp;D21</f>
        <v>403HPCAGW</v>
      </c>
      <c r="I21" s="74">
        <v>20716840.801774248</v>
      </c>
      <c r="J21" s="77">
        <f>SUMIF('Page 6.5.8 - 6.5.9'!$F$12:$F$141,'Page 6.5.6 - 6.5.7'!G21,'Page 6.5.8 - 6.5.9'!$L$12:$L$141)</f>
        <v>25497612.141489886</v>
      </c>
      <c r="K21" s="62">
        <f t="shared" si="6"/>
        <v>4780771.3397156373</v>
      </c>
      <c r="M21" s="75">
        <f t="shared" si="7"/>
        <v>398397.61164296977</v>
      </c>
    </row>
    <row r="22" spans="1:13" x14ac:dyDescent="0.2">
      <c r="A22" s="76" t="s">
        <v>146</v>
      </c>
      <c r="B22" s="159" t="s">
        <v>20</v>
      </c>
      <c r="C22" s="270" t="str">
        <f t="shared" si="5"/>
        <v>CAGW</v>
      </c>
      <c r="D22" s="61" t="s">
        <v>15</v>
      </c>
      <c r="E22" s="61" t="s">
        <v>134</v>
      </c>
      <c r="F22" s="76" t="s">
        <v>147</v>
      </c>
      <c r="G22" s="61" t="str">
        <f>E22&amp;F22&amp;D22</f>
        <v>DHYDPKDCAGW</v>
      </c>
      <c r="H22" s="61" t="str">
        <f>B22&amp;D22</f>
        <v>403HPCAGW</v>
      </c>
      <c r="I22" s="74">
        <v>0</v>
      </c>
      <c r="J22" s="77">
        <f>SUMIF('Page 6.5.8 - 6.5.9'!$F$12:$F$141,'Page 6.5.6 - 6.5.7'!G22,'Page 6.5.8 - 6.5.9'!$L$12:$L$141)</f>
        <v>0</v>
      </c>
      <c r="K22" s="62">
        <f t="shared" si="6"/>
        <v>0</v>
      </c>
      <c r="M22" s="75">
        <f t="shared" si="7"/>
        <v>0</v>
      </c>
    </row>
    <row r="23" spans="1:13" x14ac:dyDescent="0.2">
      <c r="A23" s="59" t="s">
        <v>148</v>
      </c>
      <c r="B23" s="159"/>
      <c r="C23" s="159"/>
      <c r="I23" s="78">
        <f>SUBTOTAL(9,I20:I22)</f>
        <v>28969862.381813858</v>
      </c>
      <c r="J23" s="81">
        <f>SUBTOTAL(9,J20:J22)</f>
        <v>31966787.486077823</v>
      </c>
      <c r="K23" s="79">
        <f>SUBTOTAL(9,K20:K22)</f>
        <v>2996925.1042639641</v>
      </c>
      <c r="M23" s="79">
        <f>SUBTOTAL(9,M20:M22)</f>
        <v>249743.75868866369</v>
      </c>
    </row>
    <row r="24" spans="1:13" x14ac:dyDescent="0.2">
      <c r="B24" s="159"/>
      <c r="C24" s="159"/>
      <c r="I24" s="74"/>
      <c r="J24" s="77"/>
      <c r="K24" s="62"/>
    </row>
    <row r="25" spans="1:13" x14ac:dyDescent="0.2">
      <c r="A25" s="80" t="s">
        <v>149</v>
      </c>
      <c r="B25" s="159"/>
      <c r="C25" s="159"/>
      <c r="I25" s="74"/>
      <c r="J25" s="77"/>
      <c r="K25" s="62"/>
    </row>
    <row r="26" spans="1:13" x14ac:dyDescent="0.2">
      <c r="A26" t="s">
        <v>133</v>
      </c>
      <c r="B26" s="159" t="s">
        <v>22</v>
      </c>
      <c r="C26" s="270" t="str">
        <f t="shared" ref="C26:C29" si="8">D26</f>
        <v>CAGE</v>
      </c>
      <c r="D26" s="49" t="s">
        <v>14</v>
      </c>
      <c r="E26" s="61" t="s">
        <v>134</v>
      </c>
      <c r="F26" s="61" t="s">
        <v>150</v>
      </c>
      <c r="G26" s="61" t="str">
        <f>E26&amp;F26&amp;D26</f>
        <v>DOTHPCAGE</v>
      </c>
      <c r="H26" s="61" t="str">
        <f>B26&amp;D26</f>
        <v>403OPCAGE</v>
      </c>
      <c r="I26" s="74">
        <v>44553816.271140471</v>
      </c>
      <c r="J26" s="77">
        <f>SUMIF('Page 6.5.8 - 6.5.9'!$F$12:$F$141,'Page 6.5.6 - 6.5.7'!G26,'Page 6.5.8 - 6.5.9'!$L$12:$L$141)</f>
        <v>53095325.665875159</v>
      </c>
      <c r="K26" s="62">
        <f>J26-I26</f>
        <v>8541509.3947346881</v>
      </c>
      <c r="M26" s="75">
        <f t="shared" ref="M26:M29" si="9">K26/12</f>
        <v>711792.44956122397</v>
      </c>
    </row>
    <row r="27" spans="1:13" x14ac:dyDescent="0.2">
      <c r="A27" t="s">
        <v>136</v>
      </c>
      <c r="B27" s="159" t="s">
        <v>22</v>
      </c>
      <c r="C27" s="270" t="str">
        <f t="shared" si="8"/>
        <v>CAGW</v>
      </c>
      <c r="D27" s="49" t="s">
        <v>15</v>
      </c>
      <c r="E27" s="61" t="s">
        <v>134</v>
      </c>
      <c r="F27" s="61" t="s">
        <v>150</v>
      </c>
      <c r="G27" s="61" t="str">
        <f>E27&amp;F27&amp;D27</f>
        <v>DOTHPCAGW</v>
      </c>
      <c r="H27" s="61" t="str">
        <f>B27&amp;D27</f>
        <v>403OPCAGW</v>
      </c>
      <c r="I27" s="74">
        <v>16162122.307903731</v>
      </c>
      <c r="J27" s="77">
        <f>SUMIF('Page 6.5.8 - 6.5.9'!$F$12:$F$141,'Page 6.5.6 - 6.5.7'!G27,'Page 6.5.8 - 6.5.9'!$L$12:$L$141)</f>
        <v>19547278.643945299</v>
      </c>
      <c r="K27" s="62">
        <f>J27-I27</f>
        <v>3385156.3360415678</v>
      </c>
      <c r="M27" s="75">
        <f t="shared" si="9"/>
        <v>282096.3613367973</v>
      </c>
    </row>
    <row r="28" spans="1:13" x14ac:dyDescent="0.2">
      <c r="A28" s="72" t="s">
        <v>151</v>
      </c>
      <c r="B28" s="270" t="s">
        <v>24</v>
      </c>
      <c r="C28" s="270" t="str">
        <f t="shared" si="8"/>
        <v>CAGE</v>
      </c>
      <c r="D28" s="76" t="s">
        <v>14</v>
      </c>
      <c r="E28" s="61" t="s">
        <v>134</v>
      </c>
      <c r="F28" s="61" t="s">
        <v>152</v>
      </c>
      <c r="G28" s="61" t="str">
        <f>E28&amp;F28&amp;D28</f>
        <v>DOTHPWCAGE</v>
      </c>
      <c r="H28" s="61" t="str">
        <f>B28&amp;D28</f>
        <v>403OPWCAGE</v>
      </c>
      <c r="I28" s="74">
        <v>42829424.596213676</v>
      </c>
      <c r="J28" s="77">
        <f>SUMIF('Page 6.5.8 - 6.5.9'!$F$12:$F$141,'Page 6.5.6 - 6.5.7'!G28,'Page 6.5.8 - 6.5.9'!$L$12:$L$141)</f>
        <v>62660260.772871345</v>
      </c>
      <c r="K28" s="62">
        <f>J28-I28</f>
        <v>19830836.176657669</v>
      </c>
      <c r="M28" s="75">
        <f t="shared" si="9"/>
        <v>1652569.681388139</v>
      </c>
    </row>
    <row r="29" spans="1:13" x14ac:dyDescent="0.2">
      <c r="A29" t="s">
        <v>153</v>
      </c>
      <c r="B29" s="270" t="s">
        <v>24</v>
      </c>
      <c r="C29" s="270" t="str">
        <f t="shared" si="8"/>
        <v>CAGW</v>
      </c>
      <c r="D29" s="49" t="s">
        <v>15</v>
      </c>
      <c r="E29" s="61" t="s">
        <v>134</v>
      </c>
      <c r="F29" s="61" t="s">
        <v>152</v>
      </c>
      <c r="G29" s="61" t="str">
        <f>E29&amp;F29&amp;D29</f>
        <v>DOTHPWCAGW</v>
      </c>
      <c r="H29" s="61" t="str">
        <f>B29&amp;D29</f>
        <v>403OPWCAGW</v>
      </c>
      <c r="I29" s="74">
        <v>24068017.655833479</v>
      </c>
      <c r="J29" s="77">
        <f>SUMIF('Page 6.5.8 - 6.5.9'!$F$12:$F$141,'Page 6.5.6 - 6.5.7'!G29,'Page 6.5.8 - 6.5.9'!$L$12:$L$141)</f>
        <v>35199693.576021947</v>
      </c>
      <c r="K29" s="62">
        <f>J29-I29</f>
        <v>11131675.920188468</v>
      </c>
      <c r="M29" s="75">
        <f t="shared" si="9"/>
        <v>927639.66001570562</v>
      </c>
    </row>
    <row r="30" spans="1:13" x14ac:dyDescent="0.2">
      <c r="A30" s="59" t="s">
        <v>154</v>
      </c>
      <c r="B30" s="159"/>
      <c r="C30" s="159"/>
      <c r="I30" s="78">
        <f>SUBTOTAL(9,I26:I29)</f>
        <v>127613380.83109136</v>
      </c>
      <c r="J30" s="81">
        <f>SUBTOTAL(9,J26:J29)</f>
        <v>170502558.65871373</v>
      </c>
      <c r="K30" s="79">
        <f>SUBTOTAL(9,K26:K29)</f>
        <v>42889177.827622399</v>
      </c>
      <c r="M30" s="79">
        <f>SUBTOTAL(9,M26:M29)</f>
        <v>3574098.1523018661</v>
      </c>
    </row>
    <row r="31" spans="1:13" x14ac:dyDescent="0.2">
      <c r="B31" s="159"/>
      <c r="C31" s="159"/>
      <c r="I31" s="74"/>
      <c r="J31" s="77"/>
      <c r="K31" s="62"/>
    </row>
    <row r="32" spans="1:13" x14ac:dyDescent="0.2">
      <c r="A32" s="80" t="s">
        <v>155</v>
      </c>
      <c r="B32" s="159"/>
      <c r="C32" s="159"/>
      <c r="I32" s="74"/>
      <c r="J32" s="77"/>
      <c r="K32" s="62"/>
    </row>
    <row r="33" spans="1:13" x14ac:dyDescent="0.2">
      <c r="A33" t="s">
        <v>133</v>
      </c>
      <c r="B33" s="159" t="s">
        <v>26</v>
      </c>
      <c r="C33" s="270" t="str">
        <f t="shared" ref="C33:C40" si="10">D33</f>
        <v>CAGE</v>
      </c>
      <c r="D33" s="61" t="s">
        <v>14</v>
      </c>
      <c r="E33" s="61" t="s">
        <v>134</v>
      </c>
      <c r="F33" s="61" t="s">
        <v>156</v>
      </c>
      <c r="G33" s="61" t="str">
        <f>E33&amp;F33&amp;D33</f>
        <v>DTRNPCAGE</v>
      </c>
      <c r="H33" s="61" t="str">
        <f>B33&amp;D33</f>
        <v>403TPCAGE</v>
      </c>
      <c r="I33" s="74">
        <v>81799639.743723258</v>
      </c>
      <c r="J33" s="77">
        <f>SUMIF('Page 6.5.8 - 6.5.9'!$F$12:$F$141,'Page 6.5.6 - 6.5.7'!G33,'Page 6.5.8 - 6.5.9'!$L$12:$L$141)</f>
        <v>87229567.545823202</v>
      </c>
      <c r="K33" s="62">
        <f>J33-I33</f>
        <v>5429927.8020999432</v>
      </c>
      <c r="M33" s="75">
        <f t="shared" ref="M33:M40" si="11">K33/12</f>
        <v>452493.98350832862</v>
      </c>
    </row>
    <row r="34" spans="1:13" x14ac:dyDescent="0.2">
      <c r="A34" t="s">
        <v>136</v>
      </c>
      <c r="B34" s="159" t="s">
        <v>26</v>
      </c>
      <c r="C34" s="270" t="str">
        <f t="shared" si="10"/>
        <v>CAGW</v>
      </c>
      <c r="D34" s="61" t="s">
        <v>15</v>
      </c>
      <c r="E34" s="61" t="s">
        <v>134</v>
      </c>
      <c r="F34" s="61" t="s">
        <v>156</v>
      </c>
      <c r="G34" s="61" t="str">
        <f>E34&amp;F34&amp;D34</f>
        <v>DTRNPCAGW</v>
      </c>
      <c r="H34" s="61" t="str">
        <f>B34&amp;D34</f>
        <v>403TPCAGW</v>
      </c>
      <c r="I34" s="74">
        <v>28987604.423640653</v>
      </c>
      <c r="J34" s="77">
        <f>SUMIF('Page 6.5.8 - 6.5.9'!$F$12:$F$141,'Page 6.5.6 - 6.5.7'!G34,'Page 6.5.8 - 6.5.9'!$L$12:$L$141)</f>
        <v>31216674.808217127</v>
      </c>
      <c r="K34" s="62">
        <f>J34-I34</f>
        <v>2229070.3845764734</v>
      </c>
      <c r="M34" s="75">
        <f t="shared" si="11"/>
        <v>185755.86538137277</v>
      </c>
    </row>
    <row r="35" spans="1:13" x14ac:dyDescent="0.2">
      <c r="A35" t="s">
        <v>142</v>
      </c>
      <c r="B35" s="159" t="s">
        <v>26</v>
      </c>
      <c r="C35" s="270" t="str">
        <f t="shared" si="10"/>
        <v>JBG</v>
      </c>
      <c r="D35" s="61" t="s">
        <v>18</v>
      </c>
      <c r="E35" s="61" t="s">
        <v>134</v>
      </c>
      <c r="F35" s="61" t="s">
        <v>156</v>
      </c>
      <c r="G35" s="61" t="str">
        <f t="shared" ref="G35:G39" si="12">E35&amp;F35&amp;D35</f>
        <v>DTRNPJBG</v>
      </c>
      <c r="H35" s="61" t="str">
        <f t="shared" ref="H35:H40" si="13">B35&amp;D35</f>
        <v>403TPJBG</v>
      </c>
      <c r="I35" s="74">
        <v>1567847.4237963264</v>
      </c>
      <c r="J35" s="77">
        <f>SUMIF('Page 6.5.8 - 6.5.9'!$F$12:$F$141,'Page 6.5.6 - 6.5.7'!G35,'Page 6.5.8 - 6.5.9'!$L$12:$L$141)</f>
        <v>1395718.2112802335</v>
      </c>
      <c r="K35" s="62">
        <f t="shared" ref="K35:K39" si="14">J35-I35</f>
        <v>-172129.21251609293</v>
      </c>
      <c r="M35" s="75">
        <f t="shared" si="11"/>
        <v>-14344.101043007744</v>
      </c>
    </row>
    <row r="36" spans="1:13" x14ac:dyDescent="0.2">
      <c r="A36" t="s">
        <v>137</v>
      </c>
      <c r="B36" s="159" t="s">
        <v>26</v>
      </c>
      <c r="C36" s="270" t="str">
        <f t="shared" si="10"/>
        <v>SG</v>
      </c>
      <c r="D36" s="61" t="s">
        <v>16</v>
      </c>
      <c r="E36" s="61" t="s">
        <v>134</v>
      </c>
      <c r="F36" s="61" t="s">
        <v>156</v>
      </c>
      <c r="G36" s="61" t="str">
        <f t="shared" si="12"/>
        <v>DTRNPSG</v>
      </c>
      <c r="H36" s="61" t="str">
        <f t="shared" si="13"/>
        <v>403TPSG</v>
      </c>
      <c r="I36" s="74">
        <v>-94342.142564318798</v>
      </c>
      <c r="J36" s="77">
        <f>SUMIF('Page 6.5.8 - 6.5.9'!$F$12:$F$141,'Page 6.5.6 - 6.5.7'!G36,'Page 6.5.8 - 6.5.9'!$L$12:$L$141)</f>
        <v>-101638.24478244504</v>
      </c>
      <c r="K36" s="62">
        <f t="shared" si="14"/>
        <v>-7296.1022181262379</v>
      </c>
      <c r="M36" s="75">
        <f t="shared" si="11"/>
        <v>-608.00851817718649</v>
      </c>
    </row>
    <row r="37" spans="1:13" x14ac:dyDescent="0.2">
      <c r="A37" s="49" t="s">
        <v>157</v>
      </c>
      <c r="B37" s="159" t="s">
        <v>26</v>
      </c>
      <c r="C37" s="270" t="str">
        <f t="shared" si="10"/>
        <v>CAGE</v>
      </c>
      <c r="D37" s="61" t="s">
        <v>14</v>
      </c>
      <c r="E37" s="61" t="s">
        <v>134</v>
      </c>
      <c r="F37" s="61" t="s">
        <v>158</v>
      </c>
      <c r="G37" s="61" t="str">
        <f t="shared" si="12"/>
        <v>DTRNP19CAGE</v>
      </c>
      <c r="H37" s="61" t="str">
        <f t="shared" si="13"/>
        <v>403TPCAGE</v>
      </c>
      <c r="I37" s="74">
        <v>746652.71864944522</v>
      </c>
      <c r="J37" s="77">
        <f>SUMIF('Page 6.5.8 - 6.5.9'!$F$12:$F$141,'Page 6.5.6 - 6.5.7'!G37,'Page 6.5.8 - 6.5.9'!$L$12:$L$141)</f>
        <v>797422.79343858734</v>
      </c>
      <c r="K37" s="62">
        <f t="shared" si="14"/>
        <v>50770.07478914212</v>
      </c>
      <c r="M37" s="75">
        <f t="shared" si="11"/>
        <v>4230.839565761843</v>
      </c>
    </row>
    <row r="38" spans="1:13" x14ac:dyDescent="0.2">
      <c r="A38" s="49" t="s">
        <v>159</v>
      </c>
      <c r="B38" s="159" t="s">
        <v>26</v>
      </c>
      <c r="C38" s="270" t="str">
        <f t="shared" si="10"/>
        <v>CAGW</v>
      </c>
      <c r="D38" s="61" t="s">
        <v>15</v>
      </c>
      <c r="E38" s="61" t="s">
        <v>134</v>
      </c>
      <c r="F38" s="61" t="s">
        <v>158</v>
      </c>
      <c r="G38" s="61" t="str">
        <f t="shared" si="12"/>
        <v>DTRNP19CAGW</v>
      </c>
      <c r="H38" s="61" t="str">
        <f t="shared" si="13"/>
        <v>403TPCAGW</v>
      </c>
      <c r="I38" s="74">
        <v>747766.93552388612</v>
      </c>
      <c r="J38" s="77">
        <f>SUMIF('Page 6.5.8 - 6.5.9'!$F$12:$F$141,'Page 6.5.6 - 6.5.7'!G38,'Page 6.5.8 - 6.5.9'!$L$12:$L$141)</f>
        <v>808008.25393210747</v>
      </c>
      <c r="K38" s="62">
        <f t="shared" si="14"/>
        <v>60241.318408221356</v>
      </c>
      <c r="M38" s="75">
        <f t="shared" si="11"/>
        <v>5020.1098673517799</v>
      </c>
    </row>
    <row r="39" spans="1:13" x14ac:dyDescent="0.2">
      <c r="A39" s="49" t="s">
        <v>160</v>
      </c>
      <c r="B39" s="159" t="s">
        <v>26</v>
      </c>
      <c r="C39" s="270" t="str">
        <f t="shared" si="10"/>
        <v>CAGE</v>
      </c>
      <c r="D39" s="61" t="s">
        <v>14</v>
      </c>
      <c r="E39" s="61" t="s">
        <v>134</v>
      </c>
      <c r="F39" s="61" t="s">
        <v>161</v>
      </c>
      <c r="G39" s="61" t="str">
        <f t="shared" si="12"/>
        <v>DTRNP20CAGE</v>
      </c>
      <c r="H39" s="61" t="str">
        <f t="shared" si="13"/>
        <v>403TPCAGE</v>
      </c>
      <c r="I39" s="74">
        <v>1095063.4687516037</v>
      </c>
      <c r="J39" s="77">
        <f>SUMIF('Page 6.5.8 - 6.5.9'!$F$12:$F$141,'Page 6.5.6 - 6.5.7'!G39,'Page 6.5.8 - 6.5.9'!$L$12:$L$141)</f>
        <v>3715467.4080772316</v>
      </c>
      <c r="K39" s="62">
        <f t="shared" si="14"/>
        <v>2620403.9393256279</v>
      </c>
      <c r="M39" s="75">
        <f t="shared" si="11"/>
        <v>218366.99494380233</v>
      </c>
    </row>
    <row r="40" spans="1:13" x14ac:dyDescent="0.2">
      <c r="A40" s="49" t="s">
        <v>162</v>
      </c>
      <c r="B40" s="159" t="s">
        <v>26</v>
      </c>
      <c r="C40" s="270" t="str">
        <f t="shared" si="10"/>
        <v>CAGW</v>
      </c>
      <c r="D40" s="59" t="s">
        <v>15</v>
      </c>
      <c r="E40" s="61" t="s">
        <v>134</v>
      </c>
      <c r="F40" s="61" t="s">
        <v>161</v>
      </c>
      <c r="G40" s="61" t="str">
        <f>E40&amp;F40&amp;D40</f>
        <v>DTRNP20CAGW</v>
      </c>
      <c r="H40" s="61" t="str">
        <f t="shared" si="13"/>
        <v>403TPCAGW</v>
      </c>
      <c r="I40" s="74">
        <v>877113.26222599542</v>
      </c>
      <c r="J40" s="77">
        <f>SUMIF('Page 6.5.8 - 6.5.9'!$F$12:$F$141,'Page 6.5.6 - 6.5.7'!G40,'Page 6.5.8 - 6.5.9'!$L$12:$L$141)</f>
        <v>2001480.2947597983</v>
      </c>
      <c r="K40" s="62">
        <f>J40-I40</f>
        <v>1124367.032533803</v>
      </c>
      <c r="M40" s="75">
        <f t="shared" si="11"/>
        <v>93697.252711150257</v>
      </c>
    </row>
    <row r="41" spans="1:13" x14ac:dyDescent="0.2">
      <c r="A41" s="59" t="s">
        <v>163</v>
      </c>
      <c r="B41" s="159"/>
      <c r="C41" s="159"/>
      <c r="I41" s="78">
        <f>SUBTOTAL(9,I33:I40)</f>
        <v>115727345.83374687</v>
      </c>
      <c r="J41" s="81">
        <f>SUBTOTAL(9,J33:J40)</f>
        <v>127062701.07074581</v>
      </c>
      <c r="K41" s="79">
        <f>SUBTOTAL(9,K33:K40)</f>
        <v>11335355.23699899</v>
      </c>
      <c r="M41" s="79">
        <f>SUBTOTAL(9,M33:M40)</f>
        <v>944612.93641658279</v>
      </c>
    </row>
    <row r="42" spans="1:13" x14ac:dyDescent="0.2">
      <c r="B42" s="159"/>
      <c r="C42" s="159"/>
      <c r="I42" s="74"/>
      <c r="J42" s="77"/>
      <c r="K42" s="62"/>
    </row>
    <row r="43" spans="1:13" x14ac:dyDescent="0.2">
      <c r="A43" s="80" t="s">
        <v>164</v>
      </c>
      <c r="B43" s="159"/>
      <c r="C43" s="159"/>
      <c r="I43" s="74"/>
      <c r="J43" s="77"/>
      <c r="K43" s="62"/>
    </row>
    <row r="44" spans="1:13" x14ac:dyDescent="0.2">
      <c r="A44" s="59" t="s">
        <v>165</v>
      </c>
      <c r="B44" s="159">
        <v>403364</v>
      </c>
      <c r="C44" s="270" t="str">
        <f t="shared" ref="C44:C50" si="15">D44</f>
        <v>CA</v>
      </c>
      <c r="D44" s="59" t="s">
        <v>27</v>
      </c>
      <c r="E44" s="61" t="s">
        <v>134</v>
      </c>
      <c r="F44" s="61" t="s">
        <v>166</v>
      </c>
      <c r="G44" s="61" t="str">
        <f t="shared" ref="G44:G50" si="16">E44&amp;F44&amp;D44</f>
        <v>DDSTPCA</v>
      </c>
      <c r="H44" s="61" t="str">
        <f t="shared" ref="H44:H50" si="17">B44&amp;D44</f>
        <v>403364CA</v>
      </c>
      <c r="I44" s="74">
        <v>8032660.9508095765</v>
      </c>
      <c r="J44" s="77">
        <f>SUMIF('Page 6.5.8 - 6.5.9'!$F$12:$F$141,'Page 6.5.6 - 6.5.7'!G44,'Page 6.5.8 - 6.5.9'!$L$12:$L$141)</f>
        <v>8539123.0040374566</v>
      </c>
      <c r="K44" s="62">
        <f t="shared" ref="K44:K50" si="18">J44-I44</f>
        <v>506462.05322788004</v>
      </c>
      <c r="M44" s="75">
        <f t="shared" ref="M44:M50" si="19">K44/12</f>
        <v>42205.171102323337</v>
      </c>
    </row>
    <row r="45" spans="1:13" x14ac:dyDescent="0.2">
      <c r="A45" s="59" t="s">
        <v>167</v>
      </c>
      <c r="B45" s="159">
        <v>403364</v>
      </c>
      <c r="C45" s="270" t="str">
        <f t="shared" si="15"/>
        <v>OR</v>
      </c>
      <c r="D45" s="59" t="s">
        <v>29</v>
      </c>
      <c r="E45" s="61" t="s">
        <v>134</v>
      </c>
      <c r="F45" s="61" t="s">
        <v>166</v>
      </c>
      <c r="G45" s="61" t="str">
        <f t="shared" si="16"/>
        <v>DDSTPOR</v>
      </c>
      <c r="H45" s="61" t="str">
        <f t="shared" si="17"/>
        <v>403364OR</v>
      </c>
      <c r="I45" s="74">
        <v>56571654.021483123</v>
      </c>
      <c r="J45" s="77">
        <f>SUMIF('Page 6.5.8 - 6.5.9'!$F$12:$F$141,'Page 6.5.6 - 6.5.7'!G45,'Page 6.5.8 - 6.5.9'!$L$12:$L$141)</f>
        <v>59305066.771645606</v>
      </c>
      <c r="K45" s="62">
        <f t="shared" si="18"/>
        <v>2733412.7501624823</v>
      </c>
      <c r="M45" s="75">
        <f t="shared" si="19"/>
        <v>227784.39584687352</v>
      </c>
    </row>
    <row r="46" spans="1:13" x14ac:dyDescent="0.2">
      <c r="A46" s="59" t="s">
        <v>168</v>
      </c>
      <c r="B46" s="159">
        <v>403364</v>
      </c>
      <c r="C46" s="270" t="str">
        <f t="shared" si="15"/>
        <v>WA</v>
      </c>
      <c r="D46" s="59" t="s">
        <v>31</v>
      </c>
      <c r="E46" s="61" t="s">
        <v>134</v>
      </c>
      <c r="F46" s="61" t="s">
        <v>166</v>
      </c>
      <c r="G46" s="61" t="str">
        <f t="shared" si="16"/>
        <v>DDSTPWA</v>
      </c>
      <c r="H46" s="61" t="str">
        <f t="shared" si="17"/>
        <v>403364WA</v>
      </c>
      <c r="I46" s="74">
        <v>14961864.334752474</v>
      </c>
      <c r="J46" s="77">
        <f>SUMIF('Page 6.5.8 - 6.5.9'!$F$12:$F$141,'Page 6.5.6 - 6.5.7'!G46,'Page 6.5.8 - 6.5.9'!$L$12:$L$141)</f>
        <v>15101448.769026868</v>
      </c>
      <c r="K46" s="62">
        <f t="shared" si="18"/>
        <v>139584.43427439407</v>
      </c>
      <c r="M46" s="75">
        <f t="shared" si="19"/>
        <v>11632.036189532839</v>
      </c>
    </row>
    <row r="47" spans="1:13" x14ac:dyDescent="0.2">
      <c r="A47" s="59" t="s">
        <v>169</v>
      </c>
      <c r="B47" s="159">
        <v>403364</v>
      </c>
      <c r="C47" s="270" t="str">
        <f t="shared" si="15"/>
        <v>WYP</v>
      </c>
      <c r="D47" s="59" t="s">
        <v>32</v>
      </c>
      <c r="E47" s="61" t="s">
        <v>134</v>
      </c>
      <c r="F47" s="61" t="s">
        <v>166</v>
      </c>
      <c r="G47" s="61" t="str">
        <f t="shared" si="16"/>
        <v>DDSTPWYP</v>
      </c>
      <c r="H47" s="61" t="str">
        <f t="shared" si="17"/>
        <v>403364WYP</v>
      </c>
      <c r="I47" s="74">
        <v>19701936.231679771</v>
      </c>
      <c r="J47" s="77">
        <f>SUMIF('Page 6.5.8 - 6.5.9'!$F$12:$F$141,'Page 6.5.6 - 6.5.7'!G47,'Page 6.5.8 - 6.5.9'!$L$12:$L$141)</f>
        <v>18945114.979748081</v>
      </c>
      <c r="K47" s="62">
        <f t="shared" si="18"/>
        <v>-756821.25193168968</v>
      </c>
      <c r="M47" s="75">
        <f t="shared" si="19"/>
        <v>-63068.437660974138</v>
      </c>
    </row>
    <row r="48" spans="1:13" x14ac:dyDescent="0.2">
      <c r="A48" s="59" t="s">
        <v>170</v>
      </c>
      <c r="B48" s="159">
        <v>403364</v>
      </c>
      <c r="C48" s="270" t="str">
        <f t="shared" si="15"/>
        <v>UT</v>
      </c>
      <c r="D48" s="59" t="s">
        <v>30</v>
      </c>
      <c r="E48" s="61" t="s">
        <v>134</v>
      </c>
      <c r="F48" s="61" t="s">
        <v>166</v>
      </c>
      <c r="G48" s="61" t="str">
        <f t="shared" si="16"/>
        <v>DDSTPUT</v>
      </c>
      <c r="H48" s="61" t="str">
        <f t="shared" si="17"/>
        <v>403364UT</v>
      </c>
      <c r="I48" s="74">
        <v>82851293.928293839</v>
      </c>
      <c r="J48" s="77">
        <f>SUMIF('Page 6.5.8 - 6.5.9'!$F$12:$F$141,'Page 6.5.6 - 6.5.7'!G48,'Page 6.5.8 - 6.5.9'!$L$12:$L$141)</f>
        <v>85711083.151167601</v>
      </c>
      <c r="K48" s="62">
        <f t="shared" si="18"/>
        <v>2859789.2228737622</v>
      </c>
      <c r="M48" s="75">
        <f t="shared" si="19"/>
        <v>238315.76857281351</v>
      </c>
    </row>
    <row r="49" spans="1:13" x14ac:dyDescent="0.2">
      <c r="A49" s="59" t="s">
        <v>171</v>
      </c>
      <c r="B49" s="270">
        <v>403364</v>
      </c>
      <c r="C49" s="270" t="str">
        <f t="shared" si="15"/>
        <v>ID</v>
      </c>
      <c r="D49" s="61" t="s">
        <v>28</v>
      </c>
      <c r="E49" s="61" t="s">
        <v>134</v>
      </c>
      <c r="F49" s="61" t="s">
        <v>166</v>
      </c>
      <c r="G49" s="61" t="str">
        <f t="shared" si="16"/>
        <v>DDSTPID</v>
      </c>
      <c r="H49" s="61" t="str">
        <f t="shared" si="17"/>
        <v>403364ID</v>
      </c>
      <c r="I49" s="74">
        <v>10186145.562308213</v>
      </c>
      <c r="J49" s="77">
        <f>SUMIF('Page 6.5.8 - 6.5.9'!$F$12:$F$141,'Page 6.5.6 - 6.5.7'!G49,'Page 6.5.8 - 6.5.9'!$L$12:$L$141)</f>
        <v>10272309.500225088</v>
      </c>
      <c r="K49" s="62">
        <f t="shared" si="18"/>
        <v>86163.937916874886</v>
      </c>
      <c r="M49" s="75">
        <f t="shared" si="19"/>
        <v>7180.3281597395735</v>
      </c>
    </row>
    <row r="50" spans="1:13" x14ac:dyDescent="0.2">
      <c r="A50" s="59" t="s">
        <v>172</v>
      </c>
      <c r="B50" s="159">
        <v>403364</v>
      </c>
      <c r="C50" s="270" t="str">
        <f t="shared" si="15"/>
        <v>WYU</v>
      </c>
      <c r="D50" s="59" t="s">
        <v>36</v>
      </c>
      <c r="E50" s="61" t="s">
        <v>134</v>
      </c>
      <c r="F50" s="61" t="s">
        <v>166</v>
      </c>
      <c r="G50" s="61" t="str">
        <f t="shared" si="16"/>
        <v>DDSTPWYU</v>
      </c>
      <c r="H50" s="61" t="str">
        <f t="shared" si="17"/>
        <v>403364WYU</v>
      </c>
      <c r="I50" s="74">
        <v>4091933.8169452781</v>
      </c>
      <c r="J50" s="77">
        <f>SUMIF('Page 6.5.8 - 6.5.9'!$F$12:$F$141,'Page 6.5.6 - 6.5.7'!G50,'Page 6.5.8 - 6.5.9'!$L$12:$L$141)</f>
        <v>3805617.0984726967</v>
      </c>
      <c r="K50" s="62">
        <f t="shared" si="18"/>
        <v>-286316.71847258136</v>
      </c>
      <c r="M50" s="75">
        <f t="shared" si="19"/>
        <v>-23859.72653938178</v>
      </c>
    </row>
    <row r="51" spans="1:13" x14ac:dyDescent="0.2">
      <c r="A51" s="59" t="s">
        <v>173</v>
      </c>
      <c r="B51" s="159"/>
      <c r="C51" s="159"/>
      <c r="I51" s="78">
        <f>SUBTOTAL(9,I44:I50)</f>
        <v>196397488.84627229</v>
      </c>
      <c r="J51" s="81">
        <f>SUBTOTAL(9,J44:J50)</f>
        <v>201679763.2743234</v>
      </c>
      <c r="K51" s="79">
        <f>SUBTOTAL(9,K44:K50)</f>
        <v>5282274.4280511225</v>
      </c>
      <c r="M51" s="79">
        <f>SUBTOTAL(9,M44:M50)</f>
        <v>440189.53567092685</v>
      </c>
    </row>
    <row r="52" spans="1:13" x14ac:dyDescent="0.2">
      <c r="B52" s="159"/>
      <c r="C52" s="159"/>
      <c r="I52" s="74"/>
      <c r="J52" s="77"/>
      <c r="K52" s="62"/>
    </row>
    <row r="53" spans="1:13" x14ac:dyDescent="0.2">
      <c r="A53" s="71" t="s">
        <v>174</v>
      </c>
      <c r="B53" s="159"/>
      <c r="C53" s="159"/>
      <c r="I53" s="74"/>
      <c r="J53" s="77"/>
      <c r="K53" s="62"/>
    </row>
    <row r="54" spans="1:13" x14ac:dyDescent="0.2">
      <c r="A54" s="59" t="s">
        <v>165</v>
      </c>
      <c r="B54" s="159" t="s">
        <v>35</v>
      </c>
      <c r="C54" s="270" t="str">
        <f t="shared" ref="C54:C79" si="20">D54</f>
        <v>CA</v>
      </c>
      <c r="D54" s="59" t="s">
        <v>27</v>
      </c>
      <c r="E54" s="61" t="s">
        <v>134</v>
      </c>
      <c r="F54" s="61" t="s">
        <v>175</v>
      </c>
      <c r="G54" s="61" t="str">
        <f t="shared" ref="G54:G79" si="21">E54&amp;F54&amp;D54</f>
        <v>DGNLPCA</v>
      </c>
      <c r="H54" s="61" t="str">
        <f t="shared" ref="H54:H79" si="22">B54&amp;D54</f>
        <v>403GPCA</v>
      </c>
      <c r="I54" s="74">
        <v>515594.241786842</v>
      </c>
      <c r="J54" s="77">
        <f>SUMIF('Page 6.5.8 - 6.5.9'!$F$12:$F$141,'Page 6.5.6 - 6.5.7'!G54,'Page 6.5.8 - 6.5.9'!$L$12:$L$141)</f>
        <v>532670.35984902526</v>
      </c>
      <c r="K54" s="62">
        <f t="shared" ref="K54:K79" si="23">J54-I54</f>
        <v>17076.118062183261</v>
      </c>
      <c r="M54" s="75">
        <f t="shared" ref="M54:M79" si="24">K54/12</f>
        <v>1423.0098385152717</v>
      </c>
    </row>
    <row r="55" spans="1:13" x14ac:dyDescent="0.2">
      <c r="A55" s="59" t="s">
        <v>167</v>
      </c>
      <c r="B55" s="159" t="s">
        <v>35</v>
      </c>
      <c r="C55" s="270" t="str">
        <f t="shared" si="20"/>
        <v>OR</v>
      </c>
      <c r="D55" s="59" t="s">
        <v>29</v>
      </c>
      <c r="E55" s="61" t="s">
        <v>134</v>
      </c>
      <c r="F55" s="61" t="s">
        <v>175</v>
      </c>
      <c r="G55" s="61" t="str">
        <f t="shared" si="21"/>
        <v>DGNLPOR</v>
      </c>
      <c r="H55" s="61" t="str">
        <f t="shared" si="22"/>
        <v>403GPOR</v>
      </c>
      <c r="I55" s="74">
        <v>5637722.494718764</v>
      </c>
      <c r="J55" s="77">
        <f>SUMIF('Page 6.5.8 - 6.5.9'!$F$12:$F$141,'Page 6.5.6 - 6.5.7'!G55,'Page 6.5.8 - 6.5.9'!$L$12:$L$141)</f>
        <v>5796823.1163272504</v>
      </c>
      <c r="K55" s="62">
        <f t="shared" si="23"/>
        <v>159100.6216084864</v>
      </c>
      <c r="M55" s="75">
        <f t="shared" si="24"/>
        <v>13258.385134040533</v>
      </c>
    </row>
    <row r="56" spans="1:13" x14ac:dyDescent="0.2">
      <c r="A56" s="59" t="s">
        <v>168</v>
      </c>
      <c r="B56" s="159" t="s">
        <v>35</v>
      </c>
      <c r="C56" s="270" t="str">
        <f t="shared" si="20"/>
        <v>WA</v>
      </c>
      <c r="D56" s="59" t="s">
        <v>31</v>
      </c>
      <c r="E56" s="61" t="s">
        <v>134</v>
      </c>
      <c r="F56" s="61" t="s">
        <v>175</v>
      </c>
      <c r="G56" s="61" t="str">
        <f t="shared" si="21"/>
        <v>DGNLPWA</v>
      </c>
      <c r="H56" s="61" t="str">
        <f t="shared" si="22"/>
        <v>403GPWA</v>
      </c>
      <c r="I56" s="74">
        <v>1187522.6358081368</v>
      </c>
      <c r="J56" s="77">
        <f>SUMIF('Page 6.5.8 - 6.5.9'!$F$12:$F$141,'Page 6.5.6 - 6.5.7'!G56,'Page 6.5.8 - 6.5.9'!$L$12:$L$141)</f>
        <v>1159427.4990915165</v>
      </c>
      <c r="K56" s="62">
        <f t="shared" si="23"/>
        <v>-28095.136716620298</v>
      </c>
      <c r="M56" s="75">
        <f t="shared" si="24"/>
        <v>-2341.2613930516914</v>
      </c>
    </row>
    <row r="57" spans="1:13" x14ac:dyDescent="0.2">
      <c r="A57" s="59" t="s">
        <v>169</v>
      </c>
      <c r="B57" s="159" t="s">
        <v>35</v>
      </c>
      <c r="C57" s="270" t="str">
        <f t="shared" si="20"/>
        <v>WYP</v>
      </c>
      <c r="D57" s="59" t="s">
        <v>32</v>
      </c>
      <c r="E57" s="61" t="s">
        <v>134</v>
      </c>
      <c r="F57" s="61" t="s">
        <v>175</v>
      </c>
      <c r="G57" s="61" t="str">
        <f t="shared" si="21"/>
        <v>DGNLPWYP</v>
      </c>
      <c r="H57" s="61" t="str">
        <f t="shared" si="22"/>
        <v>403GPWYP</v>
      </c>
      <c r="I57" s="74">
        <v>2092539.8936124721</v>
      </c>
      <c r="J57" s="77">
        <f>SUMIF('Page 6.5.8 - 6.5.9'!$F$12:$F$141,'Page 6.5.6 - 6.5.7'!G57,'Page 6.5.8 - 6.5.9'!$L$12:$L$141)</f>
        <v>2230032.9988034838</v>
      </c>
      <c r="K57" s="62">
        <f t="shared" si="23"/>
        <v>137493.10519101168</v>
      </c>
      <c r="M57" s="75">
        <f t="shared" si="24"/>
        <v>11457.758765917641</v>
      </c>
    </row>
    <row r="58" spans="1:13" x14ac:dyDescent="0.2">
      <c r="A58" s="59" t="s">
        <v>170</v>
      </c>
      <c r="B58" s="159" t="s">
        <v>35</v>
      </c>
      <c r="C58" s="270" t="str">
        <f t="shared" si="20"/>
        <v>UT</v>
      </c>
      <c r="D58" s="59" t="s">
        <v>30</v>
      </c>
      <c r="E58" s="61" t="s">
        <v>134</v>
      </c>
      <c r="F58" s="61" t="s">
        <v>175</v>
      </c>
      <c r="G58" s="61" t="str">
        <f t="shared" si="21"/>
        <v>DGNLPUT</v>
      </c>
      <c r="H58" s="61" t="str">
        <f t="shared" si="22"/>
        <v>403GPUT</v>
      </c>
      <c r="I58" s="74">
        <v>5011722.7240566546</v>
      </c>
      <c r="J58" s="77">
        <f>SUMIF('Page 6.5.8 - 6.5.9'!$F$12:$F$141,'Page 6.5.6 - 6.5.7'!G58,'Page 6.5.8 - 6.5.9'!$L$12:$L$141)</f>
        <v>6148405.4567831662</v>
      </c>
      <c r="K58" s="62">
        <f t="shared" si="23"/>
        <v>1136682.7327265115</v>
      </c>
      <c r="M58" s="75">
        <f t="shared" si="24"/>
        <v>94723.561060542634</v>
      </c>
    </row>
    <row r="59" spans="1:13" x14ac:dyDescent="0.2">
      <c r="A59" s="59" t="s">
        <v>171</v>
      </c>
      <c r="B59" s="270" t="s">
        <v>35</v>
      </c>
      <c r="C59" s="270" t="str">
        <f t="shared" si="20"/>
        <v>ID</v>
      </c>
      <c r="D59" s="61" t="s">
        <v>28</v>
      </c>
      <c r="E59" s="61" t="s">
        <v>134</v>
      </c>
      <c r="F59" s="61" t="s">
        <v>175</v>
      </c>
      <c r="G59" s="61" t="str">
        <f t="shared" si="21"/>
        <v>DGNLPID</v>
      </c>
      <c r="H59" s="61" t="str">
        <f t="shared" si="22"/>
        <v>403GPID</v>
      </c>
      <c r="I59" s="74">
        <v>1028984.4417689751</v>
      </c>
      <c r="J59" s="77">
        <f>SUMIF('Page 6.5.8 - 6.5.9'!$F$12:$F$141,'Page 6.5.6 - 6.5.7'!G59,'Page 6.5.8 - 6.5.9'!$L$12:$L$141)</f>
        <v>1084280.5554715695</v>
      </c>
      <c r="K59" s="62">
        <f t="shared" si="23"/>
        <v>55296.113702594419</v>
      </c>
      <c r="M59" s="75">
        <f t="shared" si="24"/>
        <v>4608.0094752162013</v>
      </c>
    </row>
    <row r="60" spans="1:13" x14ac:dyDescent="0.2">
      <c r="A60" s="59" t="s">
        <v>172</v>
      </c>
      <c r="B60" s="159" t="s">
        <v>35</v>
      </c>
      <c r="C60" s="270" t="str">
        <f t="shared" si="20"/>
        <v>WYU</v>
      </c>
      <c r="D60" s="59" t="s">
        <v>36</v>
      </c>
      <c r="E60" s="61" t="s">
        <v>134</v>
      </c>
      <c r="F60" s="61" t="s">
        <v>175</v>
      </c>
      <c r="G60" s="61" t="str">
        <f t="shared" si="21"/>
        <v>DGNLPWYU</v>
      </c>
      <c r="H60" s="61" t="str">
        <f t="shared" si="22"/>
        <v>403GPWYU</v>
      </c>
      <c r="I60" s="74">
        <v>366042.46561701043</v>
      </c>
      <c r="J60" s="77">
        <f>SUMIF('Page 6.5.8 - 6.5.9'!$F$12:$F$141,'Page 6.5.6 - 6.5.7'!G60,'Page 6.5.8 - 6.5.9'!$L$12:$L$141)</f>
        <v>384912.816902533</v>
      </c>
      <c r="K60" s="62">
        <f t="shared" si="23"/>
        <v>18870.351285522571</v>
      </c>
      <c r="M60" s="75">
        <f t="shared" si="24"/>
        <v>1572.5292737935476</v>
      </c>
    </row>
    <row r="61" spans="1:13" x14ac:dyDescent="0.2">
      <c r="A61" t="s">
        <v>133</v>
      </c>
      <c r="B61" s="159" t="s">
        <v>35</v>
      </c>
      <c r="C61" s="270" t="str">
        <f t="shared" si="20"/>
        <v>CAGE</v>
      </c>
      <c r="D61" s="49" t="s">
        <v>14</v>
      </c>
      <c r="E61" s="61" t="s">
        <v>134</v>
      </c>
      <c r="F61" s="61" t="s">
        <v>175</v>
      </c>
      <c r="G61" s="61" t="str">
        <f t="shared" si="21"/>
        <v>DGNLPCAGE</v>
      </c>
      <c r="H61" s="61" t="str">
        <f t="shared" si="22"/>
        <v>403GPCAGE</v>
      </c>
      <c r="I61" s="74">
        <v>7070882.0246594548</v>
      </c>
      <c r="J61" s="77">
        <f>SUMIF('Page 6.5.8 - 6.5.9'!$F$12:$F$141,'Page 6.5.6 - 6.5.7'!G61,'Page 6.5.8 - 6.5.9'!$L$12:$L$141)</f>
        <v>7192083.6002382627</v>
      </c>
      <c r="K61" s="62">
        <f t="shared" si="23"/>
        <v>121201.57557880785</v>
      </c>
      <c r="M61" s="75">
        <f t="shared" si="24"/>
        <v>10100.131298233988</v>
      </c>
    </row>
    <row r="62" spans="1:13" x14ac:dyDescent="0.2">
      <c r="A62" t="s">
        <v>136</v>
      </c>
      <c r="B62" s="159" t="s">
        <v>35</v>
      </c>
      <c r="C62" s="270" t="str">
        <f t="shared" si="20"/>
        <v>CAGW</v>
      </c>
      <c r="D62" s="49" t="s">
        <v>15</v>
      </c>
      <c r="E62" s="61" t="s">
        <v>134</v>
      </c>
      <c r="F62" s="61" t="s">
        <v>175</v>
      </c>
      <c r="G62" s="61" t="str">
        <f t="shared" si="21"/>
        <v>DGNLPCAGW</v>
      </c>
      <c r="H62" s="61" t="str">
        <f t="shared" si="22"/>
        <v>403GPCAGW</v>
      </c>
      <c r="I62" s="74">
        <v>3002133.4249453866</v>
      </c>
      <c r="J62" s="77">
        <f>SUMIF('Page 6.5.8 - 6.5.9'!$F$12:$F$141,'Page 6.5.6 - 6.5.7'!G62,'Page 6.5.8 - 6.5.9'!$L$12:$L$141)</f>
        <v>3189591.6236317353</v>
      </c>
      <c r="K62" s="62">
        <f t="shared" si="23"/>
        <v>187458.19868634874</v>
      </c>
      <c r="M62" s="75">
        <f t="shared" si="24"/>
        <v>15621.516557195728</v>
      </c>
    </row>
    <row r="63" spans="1:13" x14ac:dyDescent="0.2">
      <c r="A63" t="s">
        <v>137</v>
      </c>
      <c r="B63" s="159" t="s">
        <v>35</v>
      </c>
      <c r="C63" s="270" t="str">
        <f t="shared" si="20"/>
        <v>SG</v>
      </c>
      <c r="D63" s="49" t="s">
        <v>16</v>
      </c>
      <c r="E63" s="61" t="s">
        <v>134</v>
      </c>
      <c r="F63" s="61" t="s">
        <v>175</v>
      </c>
      <c r="G63" s="61" t="str">
        <f t="shared" si="21"/>
        <v>DGNLPSG</v>
      </c>
      <c r="H63" s="61" t="str">
        <f t="shared" si="22"/>
        <v>403GPSG</v>
      </c>
      <c r="I63" s="74">
        <v>5963.3909299999978</v>
      </c>
      <c r="J63" s="77">
        <f>SUMIF('Page 6.5.8 - 6.5.9'!$F$12:$F$141,'Page 6.5.6 - 6.5.7'!G63,'Page 6.5.8 - 6.5.9'!$L$12:$L$141)</f>
        <v>5963.3909299999996</v>
      </c>
      <c r="K63" s="62">
        <f t="shared" si="23"/>
        <v>0</v>
      </c>
      <c r="M63" s="75">
        <f t="shared" si="24"/>
        <v>0</v>
      </c>
    </row>
    <row r="64" spans="1:13" x14ac:dyDescent="0.2">
      <c r="A64" t="s">
        <v>176</v>
      </c>
      <c r="B64" s="159" t="s">
        <v>35</v>
      </c>
      <c r="C64" s="270" t="str">
        <f t="shared" si="20"/>
        <v>SO</v>
      </c>
      <c r="D64" s="49" t="s">
        <v>38</v>
      </c>
      <c r="E64" s="61" t="s">
        <v>134</v>
      </c>
      <c r="F64" s="61" t="s">
        <v>175</v>
      </c>
      <c r="G64" s="61" t="str">
        <f t="shared" si="21"/>
        <v>DGNLPSO</v>
      </c>
      <c r="H64" s="61" t="str">
        <f t="shared" si="22"/>
        <v>403GPSO</v>
      </c>
      <c r="I64" s="74">
        <v>16423000.01175422</v>
      </c>
      <c r="J64" s="77">
        <f>SUMIF('Page 6.5.8 - 6.5.9'!$F$12:$F$141,'Page 6.5.6 - 6.5.7'!G64,'Page 6.5.8 - 6.5.9'!$L$12:$L$141)</f>
        <v>17861182.753983524</v>
      </c>
      <c r="K64" s="62">
        <f t="shared" si="23"/>
        <v>1438182.7422293033</v>
      </c>
      <c r="M64" s="75">
        <f t="shared" si="24"/>
        <v>119848.56185244194</v>
      </c>
    </row>
    <row r="65" spans="1:13" hidden="1" x14ac:dyDescent="0.2">
      <c r="A65"/>
      <c r="B65" s="159"/>
      <c r="C65" s="270"/>
      <c r="D65" s="49"/>
      <c r="I65" s="74"/>
      <c r="J65" s="77"/>
      <c r="K65" s="62"/>
      <c r="M65" s="75"/>
    </row>
    <row r="66" spans="1:13" hidden="1" x14ac:dyDescent="0.2">
      <c r="A66"/>
      <c r="B66" s="159"/>
      <c r="C66" s="270"/>
      <c r="D66" s="49"/>
      <c r="I66" s="74"/>
      <c r="J66" s="77"/>
      <c r="K66" s="62"/>
      <c r="M66" s="75"/>
    </row>
    <row r="67" spans="1:13" hidden="1" x14ac:dyDescent="0.2">
      <c r="A67"/>
      <c r="B67" s="159"/>
      <c r="C67" s="270"/>
      <c r="D67" s="49"/>
      <c r="I67" s="74"/>
      <c r="J67" s="77"/>
      <c r="K67" s="62"/>
      <c r="M67" s="75"/>
    </row>
    <row r="68" spans="1:13" hidden="1" x14ac:dyDescent="0.2">
      <c r="A68"/>
      <c r="B68" s="159"/>
      <c r="C68" s="270"/>
      <c r="D68" s="49"/>
      <c r="I68" s="74"/>
      <c r="J68" s="77"/>
      <c r="K68" s="62"/>
      <c r="M68" s="75"/>
    </row>
    <row r="69" spans="1:13" hidden="1" x14ac:dyDescent="0.2">
      <c r="A69"/>
      <c r="B69" s="159"/>
      <c r="C69" s="270"/>
      <c r="D69" s="49"/>
      <c r="I69" s="74"/>
      <c r="J69" s="77"/>
      <c r="K69" s="62"/>
      <c r="M69" s="75"/>
    </row>
    <row r="70" spans="1:13" hidden="1" x14ac:dyDescent="0.2">
      <c r="A70"/>
      <c r="B70" s="159"/>
      <c r="C70" s="270"/>
      <c r="D70" s="49"/>
      <c r="I70" s="74"/>
      <c r="J70" s="77"/>
      <c r="K70" s="62"/>
      <c r="M70" s="75"/>
    </row>
    <row r="71" spans="1:13" hidden="1" x14ac:dyDescent="0.2">
      <c r="A71"/>
      <c r="B71" s="159"/>
      <c r="C71" s="270"/>
      <c r="D71" s="49"/>
      <c r="I71" s="74"/>
      <c r="J71" s="77"/>
      <c r="K71" s="62"/>
      <c r="M71" s="75"/>
    </row>
    <row r="72" spans="1:13" hidden="1" x14ac:dyDescent="0.2">
      <c r="A72"/>
      <c r="B72" s="159"/>
      <c r="C72" s="270"/>
      <c r="D72" s="49"/>
      <c r="I72" s="74"/>
      <c r="J72" s="77"/>
      <c r="K72" s="62"/>
      <c r="M72" s="75"/>
    </row>
    <row r="73" spans="1:13" hidden="1" x14ac:dyDescent="0.2">
      <c r="A73"/>
      <c r="B73" s="159"/>
      <c r="C73" s="270"/>
      <c r="D73" s="49"/>
      <c r="I73" s="74"/>
      <c r="J73" s="77"/>
      <c r="K73" s="62"/>
      <c r="M73" s="75"/>
    </row>
    <row r="74" spans="1:13" hidden="1" x14ac:dyDescent="0.2">
      <c r="A74"/>
      <c r="B74" s="159"/>
      <c r="C74" s="270"/>
      <c r="D74" s="49"/>
      <c r="I74" s="74"/>
      <c r="J74" s="77"/>
      <c r="K74" s="62"/>
      <c r="M74" s="75"/>
    </row>
    <row r="75" spans="1:13" hidden="1" x14ac:dyDescent="0.2">
      <c r="A75" s="49"/>
      <c r="B75" s="159"/>
      <c r="C75" s="270"/>
      <c r="D75" s="49"/>
      <c r="I75" s="74"/>
      <c r="J75" s="77"/>
      <c r="K75" s="62"/>
      <c r="M75" s="75"/>
    </row>
    <row r="76" spans="1:13" x14ac:dyDescent="0.2">
      <c r="A76" s="49" t="s">
        <v>142</v>
      </c>
      <c r="B76" s="159" t="s">
        <v>35</v>
      </c>
      <c r="C76" s="270" t="str">
        <f t="shared" si="20"/>
        <v>JBG</v>
      </c>
      <c r="D76" s="49" t="s">
        <v>18</v>
      </c>
      <c r="E76" s="61" t="s">
        <v>134</v>
      </c>
      <c r="F76" s="61" t="s">
        <v>175</v>
      </c>
      <c r="G76" s="61" t="str">
        <f t="shared" si="21"/>
        <v>DGNLPJBG</v>
      </c>
      <c r="H76" s="61" t="str">
        <f t="shared" si="22"/>
        <v>403GPJBG</v>
      </c>
      <c r="I76" s="74">
        <v>430889.65243415139</v>
      </c>
      <c r="J76" s="77">
        <f>SUMIF('Page 6.5.8 - 6.5.9'!$F$12:$F$141,'Page 6.5.6 - 6.5.7'!G76,'Page 6.5.8 - 6.5.9'!$L$12:$L$141)</f>
        <v>434512.45512086118</v>
      </c>
      <c r="K76" s="62">
        <f t="shared" si="23"/>
        <v>3622.8026867097942</v>
      </c>
      <c r="M76" s="75">
        <f t="shared" si="24"/>
        <v>301.90022389248287</v>
      </c>
    </row>
    <row r="77" spans="1:13" x14ac:dyDescent="0.2">
      <c r="A77" s="49" t="s">
        <v>142</v>
      </c>
      <c r="B77" s="159" t="s">
        <v>35</v>
      </c>
      <c r="C77" s="270" t="str">
        <f t="shared" si="20"/>
        <v>JBE</v>
      </c>
      <c r="D77" s="49" t="s">
        <v>39</v>
      </c>
      <c r="E77" s="61" t="s">
        <v>134</v>
      </c>
      <c r="F77" s="61" t="s">
        <v>175</v>
      </c>
      <c r="G77" s="61" t="str">
        <f t="shared" si="21"/>
        <v>DGNLPJBE</v>
      </c>
      <c r="H77" s="61" t="str">
        <f t="shared" si="22"/>
        <v>403GPJBE</v>
      </c>
      <c r="I77" s="74">
        <v>0</v>
      </c>
      <c r="J77" s="77">
        <f>SUMIF('Page 6.5.8 - 6.5.9'!$F$12:$F$141,'Page 6.5.6 - 6.5.7'!G77,'Page 6.5.8 - 6.5.9'!$L$12:$L$141)</f>
        <v>0</v>
      </c>
      <c r="K77" s="62">
        <f t="shared" si="23"/>
        <v>0</v>
      </c>
      <c r="M77" s="75">
        <f t="shared" si="24"/>
        <v>0</v>
      </c>
    </row>
    <row r="78" spans="1:13" x14ac:dyDescent="0.2">
      <c r="A78" t="s">
        <v>177</v>
      </c>
      <c r="B78" s="159" t="s">
        <v>35</v>
      </c>
      <c r="C78" s="270" t="str">
        <f t="shared" si="20"/>
        <v>CN</v>
      </c>
      <c r="D78" s="49" t="s">
        <v>40</v>
      </c>
      <c r="E78" s="61" t="s">
        <v>134</v>
      </c>
      <c r="F78" s="61" t="s">
        <v>175</v>
      </c>
      <c r="G78" s="61" t="str">
        <f t="shared" si="21"/>
        <v>DGNLPCN</v>
      </c>
      <c r="H78" s="61" t="str">
        <f t="shared" si="22"/>
        <v>403GPCN</v>
      </c>
      <c r="I78" s="74">
        <v>826065.17133974982</v>
      </c>
      <c r="J78" s="77">
        <f>SUMIF('Page 6.5.8 - 6.5.9'!$F$12:$F$141,'Page 6.5.6 - 6.5.7'!G78,'Page 6.5.8 - 6.5.9'!$L$12:$L$141)</f>
        <v>846010.90411378094</v>
      </c>
      <c r="K78" s="62">
        <f t="shared" si="23"/>
        <v>19945.732774031116</v>
      </c>
      <c r="M78" s="75">
        <f t="shared" si="24"/>
        <v>1662.1443978359264</v>
      </c>
    </row>
    <row r="79" spans="1:13" x14ac:dyDescent="0.2">
      <c r="A79" t="s">
        <v>178</v>
      </c>
      <c r="B79" s="159" t="s">
        <v>35</v>
      </c>
      <c r="C79" s="270" t="str">
        <f t="shared" si="20"/>
        <v>CAEE</v>
      </c>
      <c r="D79" s="49" t="s">
        <v>41</v>
      </c>
      <c r="E79" s="61" t="s">
        <v>134</v>
      </c>
      <c r="F79" s="61" t="s">
        <v>175</v>
      </c>
      <c r="G79" s="61" t="str">
        <f t="shared" si="21"/>
        <v>DGNLPCAEE</v>
      </c>
      <c r="H79" s="61" t="str">
        <f t="shared" si="22"/>
        <v>403GPCAEE</v>
      </c>
      <c r="I79" s="74">
        <v>105481.86961116581</v>
      </c>
      <c r="J79" s="77">
        <f>SUMIF('Page 6.5.8 - 6.5.9'!$F$12:$F$141,'Page 6.5.6 - 6.5.7'!G79,'Page 6.5.8 - 6.5.9'!$L$12:$L$141)</f>
        <v>117411.96158770853</v>
      </c>
      <c r="K79" s="62">
        <f t="shared" si="23"/>
        <v>11930.091976542724</v>
      </c>
      <c r="M79" s="75">
        <f t="shared" si="24"/>
        <v>994.1743313785604</v>
      </c>
    </row>
    <row r="80" spans="1:13" x14ac:dyDescent="0.2">
      <c r="A80" s="59" t="s">
        <v>179</v>
      </c>
      <c r="C80" s="159"/>
      <c r="I80" s="81">
        <f>SUBTOTAL(9,I54:I79)</f>
        <v>43704544.443042986</v>
      </c>
      <c r="J80" s="81">
        <f>SUBTOTAL(9,J54:J79)</f>
        <v>46983309.492834426</v>
      </c>
      <c r="K80" s="79">
        <f>SUBTOTAL(9,K54:K79)</f>
        <v>3278765.0497914338</v>
      </c>
      <c r="M80" s="79">
        <f>SUBTOTAL(9,M54:M79)</f>
        <v>273230.42081595276</v>
      </c>
    </row>
    <row r="81" spans="1:13" x14ac:dyDescent="0.2">
      <c r="C81" s="159"/>
      <c r="I81" s="77"/>
      <c r="J81" s="77"/>
      <c r="K81" s="62"/>
    </row>
    <row r="82" spans="1:13" x14ac:dyDescent="0.2">
      <c r="A82" s="80" t="s">
        <v>42</v>
      </c>
      <c r="C82" s="159"/>
      <c r="I82" s="81">
        <f>SUBTOTAL(9,I11:I81)</f>
        <v>759160176.3064518</v>
      </c>
      <c r="J82" s="81">
        <f>SUBTOTAL(9,J11:J81)</f>
        <v>924180346.32972288</v>
      </c>
      <c r="K82" s="78">
        <f>SUBTOTAL(9,K11:K81)</f>
        <v>165020170.02327147</v>
      </c>
      <c r="M82" s="78">
        <f>SUBTOTAL(9,M11:M81)</f>
        <v>13751680.835272623</v>
      </c>
    </row>
    <row r="83" spans="1:13" x14ac:dyDescent="0.2">
      <c r="A83" s="80"/>
      <c r="C83" s="159"/>
      <c r="I83" s="242"/>
      <c r="J83" s="346" t="s">
        <v>296</v>
      </c>
      <c r="K83" s="243">
        <f>-(K51-K46)</f>
        <v>-5142689.9937767284</v>
      </c>
      <c r="M83" s="243"/>
    </row>
    <row r="84" spans="1:13" x14ac:dyDescent="0.2">
      <c r="A84" s="80"/>
      <c r="C84" s="159"/>
      <c r="I84" s="242"/>
      <c r="J84" s="347" t="s">
        <v>297</v>
      </c>
      <c r="K84" s="345">
        <f>SUM(K82:K83)</f>
        <v>159877480.02949473</v>
      </c>
      <c r="M84" s="243"/>
    </row>
    <row r="85" spans="1:13" x14ac:dyDescent="0.2">
      <c r="C85" s="159"/>
      <c r="I85" s="77"/>
      <c r="J85" s="77"/>
      <c r="K85" s="83" t="s">
        <v>180</v>
      </c>
    </row>
    <row r="86" spans="1:13" x14ac:dyDescent="0.2">
      <c r="C86" s="159"/>
      <c r="I86" s="77"/>
      <c r="J86" s="77"/>
      <c r="K86" s="62"/>
    </row>
    <row r="87" spans="1:13" x14ac:dyDescent="0.2">
      <c r="A87" s="80" t="s">
        <v>181</v>
      </c>
      <c r="C87" s="159"/>
      <c r="I87" s="77"/>
      <c r="J87" s="77"/>
      <c r="K87" s="62"/>
    </row>
    <row r="88" spans="1:13" ht="9" customHeight="1" x14ac:dyDescent="0.2">
      <c r="A88" s="80"/>
      <c r="C88" s="159"/>
      <c r="I88" s="77"/>
      <c r="J88" s="77"/>
      <c r="K88" s="62"/>
    </row>
    <row r="89" spans="1:13" x14ac:dyDescent="0.2">
      <c r="A89" s="80" t="s">
        <v>182</v>
      </c>
      <c r="C89" s="159"/>
      <c r="I89" s="77"/>
      <c r="J89" s="77"/>
      <c r="K89" s="62"/>
    </row>
    <row r="90" spans="1:13" x14ac:dyDescent="0.2">
      <c r="A90" s="61" t="s">
        <v>165</v>
      </c>
      <c r="B90" s="84" t="s">
        <v>56</v>
      </c>
      <c r="C90" s="270" t="str">
        <f t="shared" ref="C90:C113" si="25">D90</f>
        <v>CA</v>
      </c>
      <c r="D90" s="85" t="s">
        <v>27</v>
      </c>
      <c r="E90" s="61" t="s">
        <v>183</v>
      </c>
      <c r="F90" s="61" t="s">
        <v>184</v>
      </c>
      <c r="G90" s="61" t="str">
        <f t="shared" ref="G90:G113" si="26">E90&amp;F90&amp;D90</f>
        <v>AINTPCA</v>
      </c>
      <c r="H90" s="61" t="str">
        <f t="shared" ref="H90:H113" si="27">B90&amp;D90</f>
        <v>404IPCA</v>
      </c>
      <c r="I90" s="74">
        <v>1862.5704417400798</v>
      </c>
      <c r="J90" s="77">
        <f>SUMIF('Page 6.5.8 - 6.5.9'!$F$12:$F$141,'Page 6.5.6 - 6.5.7'!G90,'Page 6.5.8 - 6.5.9'!$L$12:$L$141)</f>
        <v>4101.8606017619104</v>
      </c>
      <c r="K90" s="62">
        <f t="shared" ref="K90:K113" si="28">J90-I90</f>
        <v>2239.2901600218306</v>
      </c>
      <c r="M90" s="75">
        <f t="shared" ref="M90:M113" si="29">K90/12</f>
        <v>186.60751333515256</v>
      </c>
    </row>
    <row r="91" spans="1:13" x14ac:dyDescent="0.2">
      <c r="A91" s="61" t="s">
        <v>177</v>
      </c>
      <c r="B91" s="84" t="s">
        <v>56</v>
      </c>
      <c r="C91" s="270" t="str">
        <f t="shared" si="25"/>
        <v>CN</v>
      </c>
      <c r="D91" s="85" t="s">
        <v>40</v>
      </c>
      <c r="E91" s="61" t="s">
        <v>183</v>
      </c>
      <c r="F91" s="61" t="s">
        <v>184</v>
      </c>
      <c r="G91" s="61" t="str">
        <f t="shared" si="26"/>
        <v>AINTPCN</v>
      </c>
      <c r="H91" s="61" t="str">
        <f t="shared" si="27"/>
        <v>404IPCN</v>
      </c>
      <c r="I91" s="74">
        <v>10662551.303106965</v>
      </c>
      <c r="J91" s="77">
        <f>SUMIF('Page 6.5.8 - 6.5.9'!$F$12:$F$141,'Page 6.5.6 - 6.5.7'!G91,'Page 6.5.8 - 6.5.9'!$L$12:$L$141)</f>
        <v>10650149.740242703</v>
      </c>
      <c r="K91" s="62">
        <f t="shared" si="28"/>
        <v>-12401.562864262611</v>
      </c>
      <c r="M91" s="75">
        <f t="shared" si="29"/>
        <v>-1033.4635720218841</v>
      </c>
    </row>
    <row r="92" spans="1:13" x14ac:dyDescent="0.2">
      <c r="A92" s="49" t="s">
        <v>142</v>
      </c>
      <c r="B92" s="84" t="s">
        <v>56</v>
      </c>
      <c r="C92" s="270" t="str">
        <f t="shared" si="25"/>
        <v>JBG</v>
      </c>
      <c r="D92" s="84" t="s">
        <v>18</v>
      </c>
      <c r="E92" s="61" t="s">
        <v>183</v>
      </c>
      <c r="F92" s="61" t="s">
        <v>184</v>
      </c>
      <c r="G92" s="61" t="str">
        <f t="shared" si="26"/>
        <v>AINTPJBG</v>
      </c>
      <c r="H92" s="61" t="str">
        <f t="shared" si="27"/>
        <v>404IPJBG</v>
      </c>
      <c r="I92" s="74">
        <v>224529.32000000004</v>
      </c>
      <c r="J92" s="77">
        <f>SUMIF('Page 6.5.8 - 6.5.9'!$F$12:$F$141,'Page 6.5.6 - 6.5.7'!G92,'Page 6.5.8 - 6.5.9'!$L$12:$L$141)</f>
        <v>224529.32</v>
      </c>
      <c r="K92" s="62">
        <f t="shared" si="28"/>
        <v>0</v>
      </c>
      <c r="M92" s="75">
        <f t="shared" si="29"/>
        <v>0</v>
      </c>
    </row>
    <row r="93" spans="1:13" x14ac:dyDescent="0.2">
      <c r="A93" s="61" t="s">
        <v>171</v>
      </c>
      <c r="B93" s="84" t="s">
        <v>56</v>
      </c>
      <c r="C93" s="270" t="str">
        <f t="shared" si="25"/>
        <v>ID</v>
      </c>
      <c r="D93" s="84" t="s">
        <v>28</v>
      </c>
      <c r="E93" s="61" t="s">
        <v>183</v>
      </c>
      <c r="F93" s="61" t="s">
        <v>184</v>
      </c>
      <c r="G93" s="61" t="str">
        <f t="shared" si="26"/>
        <v>AINTPID</v>
      </c>
      <c r="H93" s="61" t="str">
        <f t="shared" si="27"/>
        <v>404IPID</v>
      </c>
      <c r="I93" s="74">
        <v>23036.084338702069</v>
      </c>
      <c r="J93" s="77">
        <f>SUMIF('Page 6.5.8 - 6.5.9'!$F$12:$F$141,'Page 6.5.6 - 6.5.7'!G93,'Page 6.5.8 - 6.5.9'!$L$12:$L$141)</f>
        <v>23033.356508053104</v>
      </c>
      <c r="K93" s="62">
        <f t="shared" si="28"/>
        <v>-2.7278306489643001</v>
      </c>
      <c r="M93" s="75">
        <f t="shared" si="29"/>
        <v>-0.22731922074702501</v>
      </c>
    </row>
    <row r="94" spans="1:13" x14ac:dyDescent="0.2">
      <c r="A94" s="59" t="s">
        <v>167</v>
      </c>
      <c r="B94" s="84" t="s">
        <v>56</v>
      </c>
      <c r="C94" s="270" t="str">
        <f t="shared" si="25"/>
        <v>OR</v>
      </c>
      <c r="D94" s="85" t="s">
        <v>29</v>
      </c>
      <c r="E94" s="61" t="s">
        <v>183</v>
      </c>
      <c r="F94" s="61" t="s">
        <v>184</v>
      </c>
      <c r="G94" s="61" t="str">
        <f t="shared" si="26"/>
        <v>AINTPOR</v>
      </c>
      <c r="H94" s="61" t="str">
        <f t="shared" si="27"/>
        <v>404IPOR</v>
      </c>
      <c r="I94" s="74">
        <v>11570.618095657768</v>
      </c>
      <c r="J94" s="77">
        <f>SUMIF('Page 6.5.8 - 6.5.9'!$F$12:$F$141,'Page 6.5.6 - 6.5.7'!G94,'Page 6.5.8 - 6.5.9'!$L$12:$L$141)</f>
        <v>12346.666108145904</v>
      </c>
      <c r="K94" s="62">
        <f t="shared" si="28"/>
        <v>776.04801248813601</v>
      </c>
      <c r="M94" s="75">
        <f t="shared" si="29"/>
        <v>64.670667707344663</v>
      </c>
    </row>
    <row r="95" spans="1:13" x14ac:dyDescent="0.2">
      <c r="A95" t="s">
        <v>178</v>
      </c>
      <c r="B95" s="84" t="s">
        <v>56</v>
      </c>
      <c r="C95" s="270" t="str">
        <f t="shared" si="25"/>
        <v>CAEE</v>
      </c>
      <c r="D95" s="85" t="s">
        <v>41</v>
      </c>
      <c r="E95" s="61" t="s">
        <v>183</v>
      </c>
      <c r="F95" s="61" t="s">
        <v>184</v>
      </c>
      <c r="G95" s="61" t="str">
        <f t="shared" si="26"/>
        <v>AINTPCAEE</v>
      </c>
      <c r="H95" s="61" t="str">
        <f t="shared" si="27"/>
        <v>404IPCAEE</v>
      </c>
      <c r="I95" s="74">
        <v>0</v>
      </c>
      <c r="J95" s="77">
        <f>SUMIF('Page 6.5.8 - 6.5.9'!$F$12:$F$141,'Page 6.5.6 - 6.5.7'!G95,'Page 6.5.8 - 6.5.9'!$L$12:$L$141)</f>
        <v>0</v>
      </c>
      <c r="K95" s="62">
        <f t="shared" si="28"/>
        <v>0</v>
      </c>
      <c r="M95" s="75">
        <f t="shared" si="29"/>
        <v>0</v>
      </c>
    </row>
    <row r="96" spans="1:13" x14ac:dyDescent="0.2">
      <c r="A96" t="s">
        <v>137</v>
      </c>
      <c r="B96" s="84" t="s">
        <v>56</v>
      </c>
      <c r="C96" s="270" t="str">
        <f t="shared" si="25"/>
        <v>SG</v>
      </c>
      <c r="D96" s="86" t="s">
        <v>16</v>
      </c>
      <c r="E96" s="61" t="s">
        <v>183</v>
      </c>
      <c r="F96" s="61" t="s">
        <v>184</v>
      </c>
      <c r="G96" s="61" t="str">
        <f t="shared" si="26"/>
        <v>AINTPSG</v>
      </c>
      <c r="H96" s="61" t="str">
        <f t="shared" si="27"/>
        <v>404IPSG</v>
      </c>
      <c r="I96" s="74">
        <v>3777.5499999999988</v>
      </c>
      <c r="J96" s="77">
        <f>SUMIF('Page 6.5.8 - 6.5.9'!$F$12:$F$141,'Page 6.5.6 - 6.5.7'!G96,'Page 6.5.8 - 6.5.9'!$L$12:$L$141)</f>
        <v>3777.5499999999997</v>
      </c>
      <c r="K96" s="62">
        <f t="shared" si="28"/>
        <v>0</v>
      </c>
      <c r="M96" s="75">
        <f t="shared" si="29"/>
        <v>0</v>
      </c>
    </row>
    <row r="97" spans="1:13" x14ac:dyDescent="0.2">
      <c r="A97" s="72" t="s">
        <v>133</v>
      </c>
      <c r="B97" s="84" t="s">
        <v>56</v>
      </c>
      <c r="C97" s="270" t="str">
        <f t="shared" si="25"/>
        <v>CAGE</v>
      </c>
      <c r="D97" s="85" t="s">
        <v>14</v>
      </c>
      <c r="E97" s="61" t="s">
        <v>183</v>
      </c>
      <c r="F97" s="61" t="s">
        <v>184</v>
      </c>
      <c r="G97" s="61" t="str">
        <f t="shared" si="26"/>
        <v>AINTPCAGE</v>
      </c>
      <c r="H97" s="61" t="str">
        <f t="shared" si="27"/>
        <v>404IPCAGE</v>
      </c>
      <c r="I97" s="74">
        <v>4364461.2535880338</v>
      </c>
      <c r="J97" s="77">
        <f>SUMIF('Page 6.5.8 - 6.5.9'!$F$12:$F$141,'Page 6.5.6 - 6.5.7'!G97,'Page 6.5.8 - 6.5.9'!$L$12:$L$141)</f>
        <v>4337312.3370996509</v>
      </c>
      <c r="K97" s="62">
        <f t="shared" si="28"/>
        <v>-27148.916488382965</v>
      </c>
      <c r="M97" s="75">
        <f t="shared" si="29"/>
        <v>-2262.409707365247</v>
      </c>
    </row>
    <row r="98" spans="1:13" x14ac:dyDescent="0.2">
      <c r="A98" s="72" t="s">
        <v>136</v>
      </c>
      <c r="B98" s="84" t="s">
        <v>56</v>
      </c>
      <c r="C98" s="270" t="str">
        <f t="shared" si="25"/>
        <v>CAGW</v>
      </c>
      <c r="D98" s="85" t="s">
        <v>15</v>
      </c>
      <c r="E98" s="61" t="s">
        <v>183</v>
      </c>
      <c r="F98" s="61" t="s">
        <v>184</v>
      </c>
      <c r="G98" s="61" t="str">
        <f t="shared" si="26"/>
        <v>AINTPCAGW</v>
      </c>
      <c r="H98" s="61" t="str">
        <f t="shared" si="27"/>
        <v>404IPCAGW</v>
      </c>
      <c r="I98" s="74">
        <v>2457120.0569935204</v>
      </c>
      <c r="J98" s="77">
        <f>SUMIF('Page 6.5.8 - 6.5.9'!$F$12:$F$141,'Page 6.5.6 - 6.5.7'!G98,'Page 6.5.8 - 6.5.9'!$L$12:$L$141)</f>
        <v>2409444.9551671925</v>
      </c>
      <c r="K98" s="62">
        <f t="shared" si="28"/>
        <v>-47675.101826327853</v>
      </c>
      <c r="M98" s="75">
        <f t="shared" si="29"/>
        <v>-3972.9251521939877</v>
      </c>
    </row>
    <row r="99" spans="1:13" x14ac:dyDescent="0.2">
      <c r="A99" s="49" t="s">
        <v>185</v>
      </c>
      <c r="B99" s="84" t="s">
        <v>56</v>
      </c>
      <c r="C99" s="270" t="str">
        <f t="shared" si="25"/>
        <v>CAGW</v>
      </c>
      <c r="D99" s="76" t="s">
        <v>15</v>
      </c>
      <c r="E99" s="61" t="s">
        <v>183</v>
      </c>
      <c r="F99" s="76" t="s">
        <v>186</v>
      </c>
      <c r="G99" s="61" t="str">
        <f t="shared" si="26"/>
        <v>AHYDPKACAGW</v>
      </c>
      <c r="H99" s="61" t="str">
        <f t="shared" si="27"/>
        <v>404IPCAGW</v>
      </c>
      <c r="I99" s="74">
        <v>0</v>
      </c>
      <c r="J99" s="77">
        <f>SUMIF('Page 6.5.8 - 6.5.9'!$F$12:$F$141,'Page 6.5.6 - 6.5.7'!G99,'Page 6.5.8 - 6.5.9'!$L$12:$L$141)</f>
        <v>0</v>
      </c>
      <c r="K99" s="62">
        <f t="shared" si="28"/>
        <v>0</v>
      </c>
      <c r="M99" s="75">
        <f t="shared" si="29"/>
        <v>0</v>
      </c>
    </row>
    <row r="100" spans="1:13" x14ac:dyDescent="0.2">
      <c r="A100" s="59" t="s">
        <v>176</v>
      </c>
      <c r="B100" s="84" t="s">
        <v>56</v>
      </c>
      <c r="C100" s="270" t="str">
        <f t="shared" si="25"/>
        <v>SO</v>
      </c>
      <c r="D100" s="85" t="s">
        <v>38</v>
      </c>
      <c r="E100" s="61" t="s">
        <v>183</v>
      </c>
      <c r="F100" s="61" t="s">
        <v>184</v>
      </c>
      <c r="G100" s="61" t="str">
        <f t="shared" si="26"/>
        <v>AINTPSO</v>
      </c>
      <c r="H100" s="61" t="str">
        <f t="shared" si="27"/>
        <v>404IPSO</v>
      </c>
      <c r="I100" s="74">
        <v>15861031.109746128</v>
      </c>
      <c r="J100" s="77">
        <f>SUMIF('Page 6.5.8 - 6.5.9'!$F$12:$F$141,'Page 6.5.6 - 6.5.7'!G100,'Page 6.5.8 - 6.5.9'!$L$12:$L$141)</f>
        <v>16442185.157061893</v>
      </c>
      <c r="K100" s="62">
        <f t="shared" si="28"/>
        <v>581154.04731576517</v>
      </c>
      <c r="M100" s="75">
        <f t="shared" si="29"/>
        <v>48429.503942980431</v>
      </c>
    </row>
    <row r="101" spans="1:13" x14ac:dyDescent="0.2">
      <c r="A101" s="59" t="s">
        <v>138</v>
      </c>
      <c r="B101" s="84" t="s">
        <v>56</v>
      </c>
      <c r="C101" s="270" t="str">
        <f t="shared" si="25"/>
        <v>CAGE</v>
      </c>
      <c r="D101" s="85" t="s">
        <v>14</v>
      </c>
      <c r="E101" s="61" t="s">
        <v>183</v>
      </c>
      <c r="F101" s="61" t="s">
        <v>187</v>
      </c>
      <c r="G101" s="61" t="str">
        <f t="shared" si="26"/>
        <v>AINTPBCAGE</v>
      </c>
      <c r="H101" s="61" t="str">
        <f t="shared" si="27"/>
        <v>404IPCAGE</v>
      </c>
      <c r="I101" s="74">
        <v>0</v>
      </c>
      <c r="J101" s="77">
        <f>SUMIF('Page 6.5.8 - 6.5.9'!$F$12:$F$141,'Page 6.5.6 - 6.5.7'!G101,'Page 6.5.8 - 6.5.9'!$L$12:$L$141)</f>
        <v>0</v>
      </c>
      <c r="K101" s="62">
        <f t="shared" si="28"/>
        <v>0</v>
      </c>
      <c r="M101" s="75">
        <f t="shared" si="29"/>
        <v>0</v>
      </c>
    </row>
    <row r="102" spans="1:13" x14ac:dyDescent="0.2">
      <c r="A102" s="59" t="s">
        <v>133</v>
      </c>
      <c r="B102" s="84" t="s">
        <v>56</v>
      </c>
      <c r="C102" s="270" t="str">
        <f t="shared" si="25"/>
        <v>CAGE</v>
      </c>
      <c r="D102" s="85" t="s">
        <v>14</v>
      </c>
      <c r="E102" s="61" t="s">
        <v>183</v>
      </c>
      <c r="F102" s="61" t="s">
        <v>188</v>
      </c>
      <c r="G102" s="61" t="str">
        <f t="shared" si="26"/>
        <v>AINTPHCAGE</v>
      </c>
      <c r="H102" s="61" t="str">
        <f t="shared" si="27"/>
        <v>404IPCAGE</v>
      </c>
      <c r="I102" s="74">
        <v>515263.80352567037</v>
      </c>
      <c r="J102" s="77">
        <f>SUMIF('Page 6.5.8 - 6.5.9'!$F$12:$F$141,'Page 6.5.6 - 6.5.7'!G102,'Page 6.5.8 - 6.5.9'!$L$12:$L$141)</f>
        <v>515263.80352567026</v>
      </c>
      <c r="K102" s="62">
        <f t="shared" si="28"/>
        <v>0</v>
      </c>
      <c r="M102" s="75">
        <f t="shared" si="29"/>
        <v>0</v>
      </c>
    </row>
    <row r="103" spans="1:13" x14ac:dyDescent="0.2">
      <c r="A103" s="59" t="s">
        <v>136</v>
      </c>
      <c r="B103" s="84" t="s">
        <v>56</v>
      </c>
      <c r="C103" s="270" t="str">
        <f t="shared" si="25"/>
        <v>CAGW</v>
      </c>
      <c r="D103" s="85" t="s">
        <v>15</v>
      </c>
      <c r="E103" s="61" t="s">
        <v>183</v>
      </c>
      <c r="F103" s="61" t="s">
        <v>188</v>
      </c>
      <c r="G103" s="61" t="str">
        <f t="shared" si="26"/>
        <v>AINTPHCAGW</v>
      </c>
      <c r="H103" s="61" t="str">
        <f t="shared" si="27"/>
        <v>404IPCAGW</v>
      </c>
      <c r="I103" s="74">
        <v>3073383.0675181025</v>
      </c>
      <c r="J103" s="77">
        <f>SUMIF('Page 6.5.8 - 6.5.9'!$F$12:$F$141,'Page 6.5.6 - 6.5.7'!G103,'Page 6.5.8 - 6.5.9'!$L$12:$L$141)</f>
        <v>3073383.0675181034</v>
      </c>
      <c r="K103" s="62">
        <f t="shared" si="28"/>
        <v>0</v>
      </c>
      <c r="M103" s="75">
        <f t="shared" si="29"/>
        <v>0</v>
      </c>
    </row>
    <row r="104" spans="1:13" hidden="1" x14ac:dyDescent="0.2">
      <c r="B104" s="84"/>
      <c r="C104" s="270"/>
      <c r="D104" s="85"/>
      <c r="I104" s="74"/>
      <c r="J104" s="77"/>
      <c r="K104" s="62"/>
      <c r="M104" s="75"/>
    </row>
    <row r="105" spans="1:13" hidden="1" x14ac:dyDescent="0.2">
      <c r="B105" s="84"/>
      <c r="C105" s="270"/>
      <c r="D105" s="85"/>
      <c r="I105" s="74"/>
      <c r="J105" s="77"/>
      <c r="K105" s="62"/>
      <c r="M105" s="75"/>
    </row>
    <row r="106" spans="1:13" hidden="1" x14ac:dyDescent="0.2">
      <c r="B106" s="84"/>
      <c r="C106" s="270"/>
      <c r="D106" s="85"/>
      <c r="I106" s="74"/>
      <c r="J106" s="77"/>
      <c r="K106" s="62"/>
      <c r="M106" s="75"/>
    </row>
    <row r="107" spans="1:13" hidden="1" x14ac:dyDescent="0.2">
      <c r="B107" s="84"/>
      <c r="C107" s="270"/>
      <c r="D107" s="85"/>
      <c r="I107" s="74"/>
      <c r="J107" s="77"/>
      <c r="K107" s="62"/>
      <c r="M107" s="75"/>
    </row>
    <row r="108" spans="1:13" hidden="1" x14ac:dyDescent="0.2">
      <c r="B108" s="84"/>
      <c r="C108" s="270"/>
      <c r="D108" s="85"/>
      <c r="I108" s="74"/>
      <c r="J108" s="77"/>
      <c r="K108" s="62"/>
      <c r="M108" s="75"/>
    </row>
    <row r="109" spans="1:13" hidden="1" x14ac:dyDescent="0.2">
      <c r="B109" s="84"/>
      <c r="C109" s="270"/>
      <c r="D109" s="85"/>
      <c r="I109" s="74"/>
      <c r="J109" s="77"/>
      <c r="K109" s="62"/>
      <c r="M109" s="75"/>
    </row>
    <row r="110" spans="1:13" x14ac:dyDescent="0.2">
      <c r="A110" s="59" t="s">
        <v>170</v>
      </c>
      <c r="B110" s="84" t="s">
        <v>56</v>
      </c>
      <c r="C110" s="270" t="str">
        <f t="shared" si="25"/>
        <v>UT</v>
      </c>
      <c r="D110" s="85" t="s">
        <v>30</v>
      </c>
      <c r="E110" s="61" t="s">
        <v>183</v>
      </c>
      <c r="F110" s="61" t="s">
        <v>184</v>
      </c>
      <c r="G110" s="61" t="str">
        <f t="shared" si="26"/>
        <v>AINTPUT</v>
      </c>
      <c r="H110" s="61" t="str">
        <f t="shared" si="27"/>
        <v>404IPUT</v>
      </c>
      <c r="I110" s="74">
        <v>-3415407.9242761978</v>
      </c>
      <c r="J110" s="77">
        <f>SUMIF('Page 6.5.8 - 6.5.9'!$F$12:$F$141,'Page 6.5.6 - 6.5.7'!G110,'Page 6.5.8 - 6.5.9'!$L$12:$L$141)</f>
        <v>-3416490.5314142965</v>
      </c>
      <c r="K110" s="62">
        <f t="shared" si="28"/>
        <v>-1082.6071380986832</v>
      </c>
      <c r="M110" s="75">
        <f t="shared" si="29"/>
        <v>-90.217261508223601</v>
      </c>
    </row>
    <row r="111" spans="1:13" x14ac:dyDescent="0.2">
      <c r="A111" s="59" t="s">
        <v>168</v>
      </c>
      <c r="B111" s="84" t="s">
        <v>56</v>
      </c>
      <c r="C111" s="270" t="str">
        <f t="shared" si="25"/>
        <v>WA</v>
      </c>
      <c r="D111" s="85" t="s">
        <v>31</v>
      </c>
      <c r="E111" s="61" t="s">
        <v>183</v>
      </c>
      <c r="F111" s="61" t="s">
        <v>184</v>
      </c>
      <c r="G111" s="61" t="str">
        <f t="shared" si="26"/>
        <v>AINTPWA</v>
      </c>
      <c r="H111" s="61" t="str">
        <f t="shared" si="27"/>
        <v>404IPWA</v>
      </c>
      <c r="I111" s="74">
        <v>3023.6000000000004</v>
      </c>
      <c r="J111" s="77">
        <f>SUMIF('Page 6.5.8 - 6.5.9'!$F$12:$F$141,'Page 6.5.6 - 6.5.7'!G111,'Page 6.5.8 - 6.5.9'!$L$12:$L$141)</f>
        <v>3023.6000000000004</v>
      </c>
      <c r="K111" s="62">
        <f t="shared" si="28"/>
        <v>0</v>
      </c>
      <c r="M111" s="75">
        <f t="shared" si="29"/>
        <v>0</v>
      </c>
    </row>
    <row r="112" spans="1:13" x14ac:dyDescent="0.2">
      <c r="A112" s="59" t="s">
        <v>169</v>
      </c>
      <c r="B112" s="84" t="s">
        <v>56</v>
      </c>
      <c r="C112" s="270" t="str">
        <f t="shared" si="25"/>
        <v>WYP</v>
      </c>
      <c r="D112" s="85" t="s">
        <v>32</v>
      </c>
      <c r="E112" s="61" t="s">
        <v>183</v>
      </c>
      <c r="F112" s="61" t="s">
        <v>184</v>
      </c>
      <c r="G112" s="61" t="str">
        <f t="shared" si="26"/>
        <v>AINTPWYP</v>
      </c>
      <c r="H112" s="61" t="str">
        <f t="shared" si="27"/>
        <v>404IPWYP</v>
      </c>
      <c r="I112" s="74">
        <v>107335.94644934178</v>
      </c>
      <c r="J112" s="77">
        <f>SUMIF('Page 6.5.8 - 6.5.9'!$F$12:$F$141,'Page 6.5.6 - 6.5.7'!G112,'Page 6.5.8 - 6.5.9'!$L$12:$L$141)</f>
        <v>105756.75621805254</v>
      </c>
      <c r="K112" s="62">
        <f t="shared" si="28"/>
        <v>-1579.1902312892344</v>
      </c>
      <c r="M112" s="75">
        <f t="shared" si="29"/>
        <v>-131.59918594076953</v>
      </c>
    </row>
    <row r="113" spans="1:13" x14ac:dyDescent="0.2">
      <c r="A113" s="59" t="s">
        <v>172</v>
      </c>
      <c r="B113" s="84" t="s">
        <v>56</v>
      </c>
      <c r="C113" s="270" t="str">
        <f t="shared" si="25"/>
        <v>WYU</v>
      </c>
      <c r="D113" s="85" t="s">
        <v>36</v>
      </c>
      <c r="E113" s="61" t="s">
        <v>183</v>
      </c>
      <c r="F113" s="61" t="s">
        <v>184</v>
      </c>
      <c r="G113" s="61" t="str">
        <f t="shared" si="26"/>
        <v>AINTPWYU</v>
      </c>
      <c r="H113" s="61" t="str">
        <f t="shared" si="27"/>
        <v>404IPWYU</v>
      </c>
      <c r="I113" s="74">
        <v>0</v>
      </c>
      <c r="J113" s="77">
        <f>SUMIF('Page 6.5.8 - 6.5.9'!$F$12:$F$141,'Page 6.5.6 - 6.5.7'!G113,'Page 6.5.8 - 6.5.9'!$L$12:$L$141)</f>
        <v>0</v>
      </c>
      <c r="K113" s="62">
        <f t="shared" si="28"/>
        <v>0</v>
      </c>
      <c r="M113" s="75">
        <f t="shared" si="29"/>
        <v>0</v>
      </c>
    </row>
    <row r="114" spans="1:13" x14ac:dyDescent="0.2">
      <c r="A114" s="59" t="s">
        <v>189</v>
      </c>
      <c r="B114" s="85"/>
      <c r="C114" s="293"/>
      <c r="D114" s="85"/>
      <c r="I114" s="78">
        <f>SUBTOTAL(9,I90:I113)</f>
        <v>33893538.359527662</v>
      </c>
      <c r="J114" s="81">
        <f>SUBTOTAL(9,J90:J113)</f>
        <v>34387817.638636932</v>
      </c>
      <c r="K114" s="79">
        <f>SUBTOTAL(9,K90:K113)</f>
        <v>494279.27910926484</v>
      </c>
      <c r="M114" s="79">
        <f>SUBTOTAL(9,M90:M113)</f>
        <v>41189.939925772065</v>
      </c>
    </row>
    <row r="115" spans="1:13" x14ac:dyDescent="0.2">
      <c r="C115" s="159"/>
      <c r="I115" s="74"/>
      <c r="J115" s="77"/>
      <c r="K115" s="62"/>
    </row>
    <row r="116" spans="1:13" x14ac:dyDescent="0.2">
      <c r="A116" s="80" t="s">
        <v>144</v>
      </c>
      <c r="C116" s="159"/>
      <c r="I116" s="74"/>
      <c r="J116" s="77"/>
      <c r="K116" s="62"/>
    </row>
    <row r="117" spans="1:13" x14ac:dyDescent="0.2">
      <c r="A117" s="72" t="s">
        <v>133</v>
      </c>
      <c r="B117" s="59" t="s">
        <v>59</v>
      </c>
      <c r="C117" s="270" t="str">
        <f t="shared" ref="C117:C118" si="30">D117</f>
        <v>CAGE</v>
      </c>
      <c r="D117" s="85" t="s">
        <v>14</v>
      </c>
      <c r="E117" s="61" t="s">
        <v>183</v>
      </c>
      <c r="F117" s="61" t="s">
        <v>145</v>
      </c>
      <c r="G117" s="61" t="str">
        <f>E117&amp;F117&amp;D117</f>
        <v>AHYDPCAGE</v>
      </c>
      <c r="H117" s="61" t="str">
        <f>B117&amp;D117</f>
        <v>404HPCAGE</v>
      </c>
      <c r="I117" s="74">
        <v>0</v>
      </c>
      <c r="J117" s="77">
        <f>SUMIF('Page 6.5.8 - 6.5.9'!$F$12:$F$141,'Page 6.5.6 - 6.5.7'!G117,'Page 6.5.8 - 6.5.9'!$L$12:$L$141)</f>
        <v>0</v>
      </c>
      <c r="K117" s="62">
        <f>J117-I117</f>
        <v>0</v>
      </c>
      <c r="M117" s="75">
        <f t="shared" ref="M117:M118" si="31">K117/12</f>
        <v>0</v>
      </c>
    </row>
    <row r="118" spans="1:13" x14ac:dyDescent="0.2">
      <c r="A118" s="72" t="s">
        <v>136</v>
      </c>
      <c r="B118" s="59" t="s">
        <v>59</v>
      </c>
      <c r="C118" s="270" t="str">
        <f t="shared" si="30"/>
        <v>CAGW</v>
      </c>
      <c r="D118" s="85" t="s">
        <v>15</v>
      </c>
      <c r="E118" s="61" t="s">
        <v>183</v>
      </c>
      <c r="F118" s="61" t="s">
        <v>145</v>
      </c>
      <c r="G118" s="61" t="str">
        <f>E118&amp;F118&amp;D118</f>
        <v>AHYDPCAGW</v>
      </c>
      <c r="H118" s="61" t="str">
        <f>B118&amp;D118</f>
        <v>404HPCAGW</v>
      </c>
      <c r="I118" s="74">
        <v>311695.72000000003</v>
      </c>
      <c r="J118" s="77">
        <f>SUMIF('Page 6.5.8 - 6.5.9'!$F$12:$F$141,'Page 6.5.6 - 6.5.7'!G118,'Page 6.5.8 - 6.5.9'!$L$12:$L$141)</f>
        <v>311695.72000000003</v>
      </c>
      <c r="K118" s="62">
        <f>J118-I118</f>
        <v>0</v>
      </c>
      <c r="M118" s="75">
        <f t="shared" si="31"/>
        <v>0</v>
      </c>
    </row>
    <row r="119" spans="1:13" x14ac:dyDescent="0.2">
      <c r="A119" s="59" t="s">
        <v>148</v>
      </c>
      <c r="C119" s="159"/>
      <c r="I119" s="78">
        <f>SUBTOTAL(9,I117:I118)</f>
        <v>311695.72000000003</v>
      </c>
      <c r="J119" s="81">
        <f>SUBTOTAL(9,J117:J118)</f>
        <v>311695.72000000003</v>
      </c>
      <c r="K119" s="79">
        <f>SUBTOTAL(9,K117:K118)</f>
        <v>0</v>
      </c>
      <c r="M119" s="79">
        <f>SUBTOTAL(9,M117:M118)</f>
        <v>0</v>
      </c>
    </row>
    <row r="120" spans="1:13" x14ac:dyDescent="0.2">
      <c r="C120" s="159"/>
      <c r="I120" s="74"/>
      <c r="J120" s="77"/>
      <c r="K120" s="62"/>
    </row>
    <row r="121" spans="1:13" x14ac:dyDescent="0.2">
      <c r="A121" s="80" t="s">
        <v>149</v>
      </c>
      <c r="C121" s="159"/>
      <c r="I121" s="74"/>
      <c r="J121" s="77"/>
      <c r="K121" s="62"/>
    </row>
    <row r="122" spans="1:13" x14ac:dyDescent="0.2">
      <c r="A122" s="72" t="s">
        <v>133</v>
      </c>
      <c r="B122" s="59" t="s">
        <v>61</v>
      </c>
      <c r="C122" s="270" t="str">
        <f>D122</f>
        <v>CAGE</v>
      </c>
      <c r="D122" s="61" t="s">
        <v>14</v>
      </c>
      <c r="E122" s="61" t="s">
        <v>183</v>
      </c>
      <c r="F122" s="61" t="s">
        <v>150</v>
      </c>
      <c r="G122" s="61" t="str">
        <f>E122&amp;F122&amp;D122</f>
        <v>AOTHPCAGE</v>
      </c>
      <c r="H122" s="61" t="str">
        <f>B122&amp;D122</f>
        <v>404OPCAGE</v>
      </c>
      <c r="I122" s="74">
        <v>0</v>
      </c>
      <c r="J122" s="77">
        <f>SUMIF('Page 6.5.8 - 6.5.9'!$F$12:$F$141,'Page 6.5.6 - 6.5.7'!G122,'Page 6.5.8 - 6.5.9'!$L$12:$L$141)</f>
        <v>0</v>
      </c>
      <c r="K122" s="62">
        <f>J122-I122</f>
        <v>0</v>
      </c>
      <c r="M122" s="75">
        <f t="shared" ref="M122" si="32">K122/12</f>
        <v>0</v>
      </c>
    </row>
    <row r="123" spans="1:13" x14ac:dyDescent="0.2">
      <c r="A123" s="59" t="s">
        <v>190</v>
      </c>
      <c r="C123" s="159"/>
      <c r="I123" s="78">
        <f>SUBTOTAL(9,I122)</f>
        <v>0</v>
      </c>
      <c r="J123" s="81">
        <f>SUBTOTAL(9,J122)</f>
        <v>0</v>
      </c>
      <c r="K123" s="79">
        <f>SUBTOTAL(9,K122)</f>
        <v>0</v>
      </c>
      <c r="M123" s="79">
        <f>SUBTOTAL(9,M122)</f>
        <v>0</v>
      </c>
    </row>
    <row r="124" spans="1:13" x14ac:dyDescent="0.2">
      <c r="C124" s="159"/>
      <c r="I124" s="74"/>
      <c r="J124" s="77"/>
      <c r="K124" s="62"/>
    </row>
    <row r="125" spans="1:13" x14ac:dyDescent="0.2">
      <c r="A125" s="80" t="s">
        <v>174</v>
      </c>
      <c r="C125" s="159"/>
      <c r="I125" s="74"/>
      <c r="J125" s="77"/>
      <c r="K125" s="62"/>
    </row>
    <row r="126" spans="1:13" x14ac:dyDescent="0.2">
      <c r="A126" s="59" t="s">
        <v>165</v>
      </c>
      <c r="B126" s="59" t="s">
        <v>63</v>
      </c>
      <c r="C126" s="270" t="str">
        <f t="shared" ref="C126:C134" si="33">D126</f>
        <v>CA</v>
      </c>
      <c r="D126" s="59" t="s">
        <v>27</v>
      </c>
      <c r="E126" s="61" t="s">
        <v>183</v>
      </c>
      <c r="F126" s="61" t="s">
        <v>175</v>
      </c>
      <c r="G126" s="61" t="str">
        <f t="shared" ref="G126:G134" si="34">E126&amp;F126&amp;D126</f>
        <v>AGNLPCA</v>
      </c>
      <c r="H126" s="61" t="str">
        <f t="shared" ref="H126:H134" si="35">B126&amp;D126</f>
        <v>404GPCA</v>
      </c>
      <c r="I126" s="74">
        <v>28015.529999999995</v>
      </c>
      <c r="J126" s="77">
        <f>SUMIF('Page 6.5.8 - 6.5.9'!$F$12:$F$141,'Page 6.5.6 - 6.5.7'!G126,'Page 6.5.8 - 6.5.9'!$L$12:$L$141)</f>
        <v>28015.53</v>
      </c>
      <c r="K126" s="62">
        <f t="shared" ref="K126:K134" si="36">J126-I126</f>
        <v>0</v>
      </c>
      <c r="M126" s="75">
        <f t="shared" ref="M126:M134" si="37">K126/12</f>
        <v>0</v>
      </c>
    </row>
    <row r="127" spans="1:13" x14ac:dyDescent="0.2">
      <c r="A127" s="59" t="s">
        <v>176</v>
      </c>
      <c r="B127" s="59" t="s">
        <v>63</v>
      </c>
      <c r="C127" s="270" t="str">
        <f t="shared" si="33"/>
        <v>CN</v>
      </c>
      <c r="D127" s="59" t="s">
        <v>40</v>
      </c>
      <c r="E127" s="61" t="s">
        <v>183</v>
      </c>
      <c r="F127" s="61" t="s">
        <v>175</v>
      </c>
      <c r="G127" s="61" t="str">
        <f t="shared" si="34"/>
        <v>AGNLPCN</v>
      </c>
      <c r="H127" s="61" t="str">
        <f t="shared" si="35"/>
        <v>404GPCN</v>
      </c>
      <c r="I127" s="74">
        <v>0</v>
      </c>
      <c r="J127" s="77">
        <f>SUMIF('Page 6.5.8 - 6.5.9'!$F$12:$F$141,'Page 6.5.6 - 6.5.7'!G127,'Page 6.5.8 - 6.5.9'!$L$12:$L$141)</f>
        <v>0</v>
      </c>
      <c r="K127" s="62">
        <f t="shared" si="36"/>
        <v>0</v>
      </c>
      <c r="M127" s="75">
        <f t="shared" si="37"/>
        <v>0</v>
      </c>
    </row>
    <row r="128" spans="1:13" x14ac:dyDescent="0.2">
      <c r="A128" s="59" t="s">
        <v>167</v>
      </c>
      <c r="B128" s="59" t="s">
        <v>63</v>
      </c>
      <c r="C128" s="270" t="str">
        <f t="shared" si="33"/>
        <v>OR</v>
      </c>
      <c r="D128" s="59" t="s">
        <v>29</v>
      </c>
      <c r="E128" s="61" t="s">
        <v>183</v>
      </c>
      <c r="F128" s="61" t="s">
        <v>175</v>
      </c>
      <c r="G128" s="61" t="str">
        <f t="shared" si="34"/>
        <v>AGNLPOR</v>
      </c>
      <c r="H128" s="61" t="str">
        <f t="shared" si="35"/>
        <v>404GPOR</v>
      </c>
      <c r="I128" s="74">
        <v>249901.58805591168</v>
      </c>
      <c r="J128" s="77">
        <f>SUMIF('Page 6.5.8 - 6.5.9'!$F$12:$F$141,'Page 6.5.6 - 6.5.7'!G128,'Page 6.5.8 - 6.5.9'!$L$12:$L$141)</f>
        <v>249901.58805591171</v>
      </c>
      <c r="K128" s="62">
        <f t="shared" si="36"/>
        <v>0</v>
      </c>
      <c r="M128" s="75">
        <f t="shared" si="37"/>
        <v>0</v>
      </c>
    </row>
    <row r="129" spans="1:13" x14ac:dyDescent="0.2">
      <c r="A129" s="61" t="s">
        <v>171</v>
      </c>
      <c r="B129" s="61" t="s">
        <v>63</v>
      </c>
      <c r="C129" s="270" t="str">
        <f t="shared" si="33"/>
        <v>ID</v>
      </c>
      <c r="D129" s="61" t="s">
        <v>28</v>
      </c>
      <c r="E129" s="61" t="s">
        <v>183</v>
      </c>
      <c r="F129" s="61" t="s">
        <v>175</v>
      </c>
      <c r="G129" s="61" t="str">
        <f t="shared" si="34"/>
        <v>AGNLPID</v>
      </c>
      <c r="H129" s="61" t="str">
        <f t="shared" si="35"/>
        <v>404GPID</v>
      </c>
      <c r="I129" s="74">
        <v>0</v>
      </c>
      <c r="J129" s="77">
        <f>SUMIF('Page 6.5.8 - 6.5.9'!$F$12:$F$141,'Page 6.5.6 - 6.5.7'!G129,'Page 6.5.8 - 6.5.9'!$L$12:$L$141)</f>
        <v>0</v>
      </c>
      <c r="K129" s="62">
        <f t="shared" si="36"/>
        <v>0</v>
      </c>
      <c r="M129" s="75">
        <f t="shared" si="37"/>
        <v>0</v>
      </c>
    </row>
    <row r="130" spans="1:13" x14ac:dyDescent="0.2">
      <c r="A130" s="59" t="s">
        <v>176</v>
      </c>
      <c r="B130" s="59" t="s">
        <v>63</v>
      </c>
      <c r="C130" s="270" t="str">
        <f t="shared" si="33"/>
        <v>SO</v>
      </c>
      <c r="D130" s="59" t="s">
        <v>38</v>
      </c>
      <c r="E130" s="61" t="s">
        <v>183</v>
      </c>
      <c r="F130" s="61" t="s">
        <v>175</v>
      </c>
      <c r="G130" s="61" t="str">
        <f t="shared" si="34"/>
        <v>AGNLPSO</v>
      </c>
      <c r="H130" s="61" t="str">
        <f t="shared" si="35"/>
        <v>404GPSO</v>
      </c>
      <c r="I130" s="74">
        <v>284353.06000000011</v>
      </c>
      <c r="J130" s="77">
        <f>SUMIF('Page 6.5.8 - 6.5.9'!$F$12:$F$141,'Page 6.5.6 - 6.5.7'!G130,'Page 6.5.8 - 6.5.9'!$L$12:$L$141)</f>
        <v>284353.06000000006</v>
      </c>
      <c r="K130" s="62">
        <f t="shared" si="36"/>
        <v>0</v>
      </c>
      <c r="M130" s="75">
        <f t="shared" si="37"/>
        <v>0</v>
      </c>
    </row>
    <row r="131" spans="1:13" x14ac:dyDescent="0.2">
      <c r="A131" s="59" t="s">
        <v>170</v>
      </c>
      <c r="B131" s="59" t="s">
        <v>63</v>
      </c>
      <c r="C131" s="270" t="str">
        <f t="shared" si="33"/>
        <v>UT</v>
      </c>
      <c r="D131" s="59" t="s">
        <v>30</v>
      </c>
      <c r="E131" s="61" t="s">
        <v>183</v>
      </c>
      <c r="F131" s="61" t="s">
        <v>175</v>
      </c>
      <c r="G131" s="61" t="str">
        <f t="shared" si="34"/>
        <v>AGNLPUT</v>
      </c>
      <c r="H131" s="61" t="str">
        <f t="shared" si="35"/>
        <v>404GPUT</v>
      </c>
      <c r="I131" s="74">
        <v>727.87</v>
      </c>
      <c r="J131" s="77">
        <f>SUMIF('Page 6.5.8 - 6.5.9'!$F$12:$F$141,'Page 6.5.6 - 6.5.7'!G131,'Page 6.5.8 - 6.5.9'!$L$12:$L$141)</f>
        <v>727.86999999999989</v>
      </c>
      <c r="K131" s="62">
        <f t="shared" si="36"/>
        <v>0</v>
      </c>
      <c r="M131" s="75">
        <f t="shared" si="37"/>
        <v>0</v>
      </c>
    </row>
    <row r="132" spans="1:13" x14ac:dyDescent="0.2">
      <c r="A132" s="59" t="s">
        <v>168</v>
      </c>
      <c r="B132" s="59" t="s">
        <v>63</v>
      </c>
      <c r="C132" s="270" t="str">
        <f t="shared" si="33"/>
        <v>WA</v>
      </c>
      <c r="D132" s="59" t="s">
        <v>31</v>
      </c>
      <c r="E132" s="61" t="s">
        <v>183</v>
      </c>
      <c r="F132" s="61" t="s">
        <v>175</v>
      </c>
      <c r="G132" s="61" t="str">
        <f t="shared" si="34"/>
        <v>AGNLPWA</v>
      </c>
      <c r="H132" s="61" t="str">
        <f t="shared" si="35"/>
        <v>404GPWA</v>
      </c>
      <c r="I132" s="74">
        <v>80507.37</v>
      </c>
      <c r="J132" s="77">
        <f>SUMIF('Page 6.5.8 - 6.5.9'!$F$12:$F$141,'Page 6.5.6 - 6.5.7'!G132,'Page 6.5.8 - 6.5.9'!$L$12:$L$141)</f>
        <v>80507.37</v>
      </c>
      <c r="K132" s="62">
        <f t="shared" si="36"/>
        <v>0</v>
      </c>
      <c r="M132" s="75">
        <f t="shared" si="37"/>
        <v>0</v>
      </c>
    </row>
    <row r="133" spans="1:13" x14ac:dyDescent="0.2">
      <c r="A133" s="59" t="s">
        <v>169</v>
      </c>
      <c r="B133" s="59" t="s">
        <v>63</v>
      </c>
      <c r="C133" s="270" t="str">
        <f t="shared" si="33"/>
        <v>WYP</v>
      </c>
      <c r="D133" s="59" t="s">
        <v>32</v>
      </c>
      <c r="E133" s="61" t="s">
        <v>183</v>
      </c>
      <c r="F133" s="61" t="s">
        <v>175</v>
      </c>
      <c r="G133" s="61" t="str">
        <f t="shared" si="34"/>
        <v>AGNLPWYP</v>
      </c>
      <c r="H133" s="61" t="str">
        <f t="shared" si="35"/>
        <v>404GPWYP</v>
      </c>
      <c r="I133" s="74">
        <v>48118.880497638595</v>
      </c>
      <c r="J133" s="77">
        <f>SUMIF('Page 6.5.8 - 6.5.9'!$F$12:$F$141,'Page 6.5.6 - 6.5.7'!G133,'Page 6.5.8 - 6.5.9'!$L$12:$L$141)</f>
        <v>48118.88049763858</v>
      </c>
      <c r="K133" s="62">
        <f t="shared" si="36"/>
        <v>0</v>
      </c>
      <c r="M133" s="75">
        <f t="shared" si="37"/>
        <v>0</v>
      </c>
    </row>
    <row r="134" spans="1:13" x14ac:dyDescent="0.2">
      <c r="A134" s="59" t="s">
        <v>172</v>
      </c>
      <c r="B134" s="59" t="s">
        <v>63</v>
      </c>
      <c r="C134" s="270" t="str">
        <f t="shared" si="33"/>
        <v>WYU</v>
      </c>
      <c r="D134" s="59" t="s">
        <v>36</v>
      </c>
      <c r="E134" s="61" t="s">
        <v>183</v>
      </c>
      <c r="F134" s="61" t="s">
        <v>175</v>
      </c>
      <c r="G134" s="61" t="str">
        <f t="shared" si="34"/>
        <v>AGNLPWYU</v>
      </c>
      <c r="H134" s="61" t="str">
        <f t="shared" si="35"/>
        <v>404GPWYU</v>
      </c>
      <c r="I134" s="74">
        <v>0</v>
      </c>
      <c r="J134" s="77">
        <f>SUMIF('Page 6.5.8 - 6.5.9'!$F$12:$F$141,'Page 6.5.6 - 6.5.7'!G134,'Page 6.5.8 - 6.5.9'!$L$12:$L$141)</f>
        <v>0</v>
      </c>
      <c r="K134" s="62">
        <f t="shared" si="36"/>
        <v>0</v>
      </c>
      <c r="M134" s="75">
        <f t="shared" si="37"/>
        <v>0</v>
      </c>
    </row>
    <row r="135" spans="1:13" x14ac:dyDescent="0.2">
      <c r="A135" s="59" t="s">
        <v>179</v>
      </c>
      <c r="C135" s="159"/>
      <c r="I135" s="78">
        <f>SUBTOTAL(9,I126:I134)</f>
        <v>691624.29855355038</v>
      </c>
      <c r="J135" s="81">
        <f>SUBTOTAL(9,J126:J134)</f>
        <v>691624.29855355038</v>
      </c>
      <c r="K135" s="79">
        <f>SUBTOTAL(9,K126:K134)</f>
        <v>0</v>
      </c>
      <c r="M135" s="79">
        <f>SUBTOTAL(9,M126:M134)</f>
        <v>0</v>
      </c>
    </row>
    <row r="136" spans="1:13" x14ac:dyDescent="0.2">
      <c r="C136" s="159"/>
      <c r="I136" s="74"/>
      <c r="J136" s="77"/>
      <c r="K136" s="62"/>
    </row>
    <row r="137" spans="1:13" x14ac:dyDescent="0.2">
      <c r="A137" s="80" t="s">
        <v>191</v>
      </c>
      <c r="I137" s="78">
        <f>SUBTOTAL(9,I90:I135)</f>
        <v>34896858.37808121</v>
      </c>
      <c r="J137" s="81">
        <f>SUBTOTAL(9,J90:J135)</f>
        <v>35391137.657190479</v>
      </c>
      <c r="K137" s="82">
        <f>SUBTOTAL(9,K90:K135)</f>
        <v>494279.27910926484</v>
      </c>
      <c r="M137" s="78">
        <f>SUBTOTAL(9,M90:M135)</f>
        <v>41189.939925772065</v>
      </c>
    </row>
    <row r="138" spans="1:13" x14ac:dyDescent="0.2">
      <c r="I138" s="74"/>
      <c r="J138" s="77"/>
      <c r="K138" s="83" t="s">
        <v>192</v>
      </c>
    </row>
    <row r="139" spans="1:13" ht="13.5" thickBot="1" x14ac:dyDescent="0.25">
      <c r="A139" s="80" t="s">
        <v>193</v>
      </c>
      <c r="I139" s="87">
        <f>SUBTOTAL(9,I11:I137)</f>
        <v>794057034.68453312</v>
      </c>
      <c r="J139" s="229">
        <f>SUBTOTAL(9,J11:J137)</f>
        <v>959571483.98691356</v>
      </c>
      <c r="K139" s="88">
        <f>SUBTOTAL(9,K11:K137)</f>
        <v>320249239.33809876</v>
      </c>
      <c r="M139" s="88">
        <f>SUBTOTAL(9,M11:M137)</f>
        <v>13792870.775198396</v>
      </c>
    </row>
    <row r="140" spans="1:13" ht="13.5" thickTop="1" x14ac:dyDescent="0.2">
      <c r="I140" s="65" t="s">
        <v>194</v>
      </c>
      <c r="J140" s="65" t="s">
        <v>284</v>
      </c>
    </row>
    <row r="141" spans="1:13" x14ac:dyDescent="0.2">
      <c r="C141" s="89"/>
      <c r="I141" s="90"/>
      <c r="J141" s="230"/>
    </row>
    <row r="142" spans="1:13" x14ac:dyDescent="0.2">
      <c r="I142" s="90"/>
      <c r="J142" s="230"/>
      <c r="K142" s="91"/>
      <c r="L142" s="89"/>
      <c r="M142" s="60"/>
    </row>
    <row r="143" spans="1:13" x14ac:dyDescent="0.2">
      <c r="J143" s="65"/>
    </row>
    <row r="144" spans="1:13" x14ac:dyDescent="0.2">
      <c r="M144" s="92"/>
    </row>
    <row r="152" spans="1:18" s="62" customFormat="1" x14ac:dyDescent="0.2">
      <c r="A152" s="60"/>
      <c r="B152" s="59"/>
      <c r="C152" s="59"/>
      <c r="D152" s="59"/>
      <c r="E152" s="61"/>
      <c r="F152" s="61"/>
      <c r="G152" s="61"/>
      <c r="H152" s="61"/>
      <c r="I152" s="61"/>
      <c r="J152" s="231"/>
      <c r="K152" s="59"/>
      <c r="M152" s="59"/>
      <c r="N152" s="59"/>
      <c r="O152" s="59"/>
      <c r="P152" s="59"/>
      <c r="Q152" s="59"/>
      <c r="R152" s="59"/>
    </row>
  </sheetData>
  <printOptions horizontalCentered="1"/>
  <pageMargins left="1" right="1" top="0.75" bottom="0.75" header="0.5" footer="0.5"/>
  <pageSetup scale="69" fitToHeight="2" orientation="portrait" r:id="rId1"/>
  <headerFooter>
    <oddHeader xml:space="preserve">&amp;RPage 6.5.&amp;P+5
</oddHeader>
  </headerFooter>
  <rowBreaks count="1" manualBreakCount="1">
    <brk id="85" max="12" man="1"/>
  </rowBreaks>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1"/>
  <sheetViews>
    <sheetView view="pageBreakPreview" zoomScale="70" zoomScaleNormal="100" zoomScaleSheetLayoutView="70" workbookViewId="0">
      <selection activeCell="A4" sqref="A4"/>
    </sheetView>
  </sheetViews>
  <sheetFormatPr defaultRowHeight="12.75" x14ac:dyDescent="0.2"/>
  <cols>
    <col min="1" max="1" width="32.42578125" style="72" customWidth="1"/>
    <col min="2" max="2" width="9" style="72" customWidth="1"/>
    <col min="3" max="3" width="9.140625" style="72" hidden="1" customWidth="1"/>
    <col min="4" max="5" width="9.140625" style="76" hidden="1" customWidth="1"/>
    <col min="6" max="6" width="14.28515625" style="76" hidden="1" customWidth="1"/>
    <col min="7" max="8" width="12.7109375" style="76" hidden="1" customWidth="1"/>
    <col min="9" max="9" width="13.140625" style="76" customWidth="1"/>
    <col min="10" max="10" width="15.85546875" style="72" customWidth="1"/>
    <col min="11" max="11" width="5.7109375" style="72" customWidth="1"/>
    <col min="12" max="12" width="15.85546875" style="72" customWidth="1"/>
    <col min="13" max="13" width="14.28515625" style="72" bestFit="1" customWidth="1"/>
    <col min="14" max="16384" width="9.140625" style="72"/>
  </cols>
  <sheetData>
    <row r="1" spans="1:13" x14ac:dyDescent="0.2">
      <c r="A1" s="221" t="str">
        <f>'Page 6.5.1'!B1</f>
        <v>PacifiCorp</v>
      </c>
      <c r="B1" s="107"/>
    </row>
    <row r="2" spans="1:13" x14ac:dyDescent="0.2">
      <c r="A2" s="221" t="str">
        <f>'Page 6.5.1'!B2</f>
        <v>Washington General Rate Case - 2021</v>
      </c>
      <c r="B2" s="107"/>
    </row>
    <row r="3" spans="1:13" x14ac:dyDescent="0.2">
      <c r="A3" s="221" t="str">
        <f>'Page 6.5.1'!B3</f>
        <v>(cont.) Depreciation Study</v>
      </c>
      <c r="B3" s="107"/>
      <c r="L3" s="76"/>
    </row>
    <row r="4" spans="1:13" x14ac:dyDescent="0.2">
      <c r="L4" s="76"/>
    </row>
    <row r="5" spans="1:13" x14ac:dyDescent="0.2">
      <c r="F5" s="222"/>
    </row>
    <row r="6" spans="1:13" ht="25.5" x14ac:dyDescent="0.2">
      <c r="I6" s="94" t="s">
        <v>195</v>
      </c>
      <c r="J6" s="95" t="s">
        <v>196</v>
      </c>
      <c r="L6" s="376" t="s">
        <v>197</v>
      </c>
    </row>
    <row r="7" spans="1:13" x14ac:dyDescent="0.2">
      <c r="A7" s="223" t="s">
        <v>123</v>
      </c>
      <c r="B7" s="223" t="s">
        <v>125</v>
      </c>
      <c r="C7" s="223" t="s">
        <v>125</v>
      </c>
      <c r="D7" s="218" t="s">
        <v>4</v>
      </c>
      <c r="E7" s="218" t="s">
        <v>126</v>
      </c>
      <c r="F7" s="218" t="s">
        <v>127</v>
      </c>
      <c r="G7" s="218" t="s">
        <v>198</v>
      </c>
      <c r="H7" s="97"/>
      <c r="I7" s="97" t="s">
        <v>199</v>
      </c>
      <c r="J7" s="98">
        <v>44166</v>
      </c>
      <c r="L7" s="377"/>
    </row>
    <row r="8" spans="1:13" x14ac:dyDescent="0.2">
      <c r="L8" s="99"/>
    </row>
    <row r="9" spans="1:13" x14ac:dyDescent="0.2">
      <c r="A9" s="224" t="s">
        <v>131</v>
      </c>
      <c r="B9" s="224"/>
      <c r="L9" s="99"/>
    </row>
    <row r="10" spans="1:13" x14ac:dyDescent="0.2">
      <c r="A10" s="224"/>
      <c r="B10" s="224"/>
      <c r="L10" s="99"/>
    </row>
    <row r="11" spans="1:13" x14ac:dyDescent="0.2">
      <c r="A11" s="107" t="s">
        <v>132</v>
      </c>
      <c r="B11" s="107"/>
      <c r="I11" s="220"/>
      <c r="L11" s="99"/>
    </row>
    <row r="12" spans="1:13" x14ac:dyDescent="0.2">
      <c r="A12" s="72" t="s">
        <v>133</v>
      </c>
      <c r="B12" s="76" t="str">
        <f>C12</f>
        <v>CAGE</v>
      </c>
      <c r="C12" s="76" t="s">
        <v>14</v>
      </c>
      <c r="D12" s="76" t="s">
        <v>134</v>
      </c>
      <c r="E12" s="76" t="s">
        <v>135</v>
      </c>
      <c r="F12" s="76" t="str">
        <f t="shared" ref="F12:F17" si="0">D12&amp;E12&amp;C12</f>
        <v>DSTMPCAGE</v>
      </c>
      <c r="G12" s="76" t="str">
        <f>E12&amp;C12</f>
        <v>STMPCAGE</v>
      </c>
      <c r="H12" s="219"/>
      <c r="I12" s="219">
        <v>6.0228813189951456E-2</v>
      </c>
      <c r="J12" s="77">
        <v>5509660923.7969971</v>
      </c>
      <c r="L12" s="101">
        <f>I12*J12</f>
        <v>331840338.51934469</v>
      </c>
      <c r="M12" s="102"/>
    </row>
    <row r="13" spans="1:13" x14ac:dyDescent="0.2">
      <c r="A13" s="72" t="s">
        <v>136</v>
      </c>
      <c r="B13" s="76" t="str">
        <f t="shared" ref="B13:B21" si="1">C13</f>
        <v>CAGW</v>
      </c>
      <c r="C13" s="76" t="s">
        <v>15</v>
      </c>
      <c r="D13" s="76" t="s">
        <v>134</v>
      </c>
      <c r="E13" s="76" t="s">
        <v>135</v>
      </c>
      <c r="F13" s="76" t="str">
        <f t="shared" si="0"/>
        <v>DSTMPCAGW</v>
      </c>
      <c r="G13" s="76" t="str">
        <f t="shared" ref="G13:G17" si="2">E13&amp;C13</f>
        <v>STMPCAGW</v>
      </c>
      <c r="H13" s="219"/>
      <c r="I13" s="219">
        <v>0</v>
      </c>
      <c r="J13" s="77">
        <v>553173</v>
      </c>
      <c r="L13" s="101">
        <f t="shared" ref="L13:L21" si="3">I13*J13</f>
        <v>0</v>
      </c>
      <c r="M13" s="102"/>
    </row>
    <row r="14" spans="1:13" x14ac:dyDescent="0.2">
      <c r="A14" s="72" t="s">
        <v>137</v>
      </c>
      <c r="B14" s="76" t="str">
        <f t="shared" si="1"/>
        <v>SG</v>
      </c>
      <c r="C14" s="72" t="s">
        <v>16</v>
      </c>
      <c r="D14" s="76" t="s">
        <v>134</v>
      </c>
      <c r="E14" s="76" t="s">
        <v>135</v>
      </c>
      <c r="F14" s="76" t="str">
        <f t="shared" si="0"/>
        <v>DSTMPSG</v>
      </c>
      <c r="G14" s="76" t="str">
        <f t="shared" si="2"/>
        <v>STMPSG</v>
      </c>
      <c r="H14" s="219"/>
      <c r="I14" s="219">
        <v>6.7000000000000004E-2</v>
      </c>
      <c r="J14" s="77">
        <v>69880198.980000004</v>
      </c>
      <c r="L14" s="101">
        <f t="shared" si="3"/>
        <v>4681973.3316600006</v>
      </c>
      <c r="M14" s="102"/>
    </row>
    <row r="15" spans="1:13" x14ac:dyDescent="0.2">
      <c r="A15" s="72" t="s">
        <v>138</v>
      </c>
      <c r="B15" s="76" t="str">
        <f t="shared" si="1"/>
        <v>CAGE</v>
      </c>
      <c r="C15" s="76" t="s">
        <v>14</v>
      </c>
      <c r="D15" s="76" t="s">
        <v>134</v>
      </c>
      <c r="E15" s="76" t="s">
        <v>139</v>
      </c>
      <c r="F15" s="76" t="str">
        <f t="shared" si="0"/>
        <v>DSTMPBCAGE</v>
      </c>
      <c r="G15" s="76" t="str">
        <f t="shared" si="2"/>
        <v>STMPBCAGE</v>
      </c>
      <c r="H15" s="219"/>
      <c r="I15" s="219">
        <f>I12</f>
        <v>6.0228813189951456E-2</v>
      </c>
      <c r="J15" s="77">
        <v>128793965.93000002</v>
      </c>
      <c r="L15" s="101">
        <f t="shared" si="3"/>
        <v>7757107.7139909435</v>
      </c>
      <c r="M15" s="102"/>
    </row>
    <row r="16" spans="1:13" x14ac:dyDescent="0.2">
      <c r="A16" s="76" t="s">
        <v>140</v>
      </c>
      <c r="B16" s="76" t="str">
        <f t="shared" si="1"/>
        <v>CAGE</v>
      </c>
      <c r="C16" s="76" t="s">
        <v>14</v>
      </c>
      <c r="D16" s="76" t="s">
        <v>134</v>
      </c>
      <c r="E16" s="76" t="s">
        <v>141</v>
      </c>
      <c r="F16" s="76" t="str">
        <f t="shared" si="0"/>
        <v>DSTMPRCAGE</v>
      </c>
      <c r="G16" s="76" t="str">
        <f t="shared" si="2"/>
        <v>STMPRCAGE</v>
      </c>
      <c r="H16" s="219"/>
      <c r="I16" s="219">
        <f>I12</f>
        <v>6.0228813189951456E-2</v>
      </c>
      <c r="J16" s="77">
        <v>28180136.309999999</v>
      </c>
      <c r="L16" s="101">
        <f t="shared" si="3"/>
        <v>1697256.1654823578</v>
      </c>
      <c r="M16" s="102"/>
    </row>
    <row r="17" spans="1:13" x14ac:dyDescent="0.2">
      <c r="A17" s="72" t="s">
        <v>200</v>
      </c>
      <c r="B17" s="76" t="str">
        <f t="shared" si="1"/>
        <v>SG</v>
      </c>
      <c r="C17" s="72" t="s">
        <v>16</v>
      </c>
      <c r="D17" s="76" t="s">
        <v>134</v>
      </c>
      <c r="E17" s="76" t="s">
        <v>201</v>
      </c>
      <c r="F17" s="76" t="str">
        <f t="shared" si="0"/>
        <v>DSTMPPCSG</v>
      </c>
      <c r="G17" s="76" t="str">
        <f t="shared" si="2"/>
        <v>STMPPCSG</v>
      </c>
      <c r="H17" s="219"/>
      <c r="I17" s="219">
        <f>I14</f>
        <v>6.7000000000000004E-2</v>
      </c>
      <c r="J17" s="77">
        <v>0</v>
      </c>
      <c r="L17" s="101">
        <f t="shared" si="3"/>
        <v>0</v>
      </c>
      <c r="M17" s="102"/>
    </row>
    <row r="18" spans="1:13" x14ac:dyDescent="0.2">
      <c r="A18" s="72" t="s">
        <v>200</v>
      </c>
      <c r="B18" s="76" t="str">
        <f t="shared" si="1"/>
        <v>CAGE</v>
      </c>
      <c r="C18" s="76" t="s">
        <v>14</v>
      </c>
      <c r="D18" s="76" t="s">
        <v>134</v>
      </c>
      <c r="E18" s="76" t="s">
        <v>201</v>
      </c>
      <c r="F18" s="76" t="str">
        <f>D18&amp;E18&amp;C18</f>
        <v>DSTMPPCCAGE</v>
      </c>
      <c r="G18" s="76" t="str">
        <f>E18&amp;C18</f>
        <v>STMPPCCAGE</v>
      </c>
      <c r="H18" s="219"/>
      <c r="I18" s="219">
        <f>I12</f>
        <v>6.0228813189951456E-2</v>
      </c>
      <c r="J18" s="77">
        <v>141968.87</v>
      </c>
      <c r="L18" s="101">
        <f t="shared" si="3"/>
        <v>8550.6165500185034</v>
      </c>
      <c r="M18" s="102"/>
    </row>
    <row r="19" spans="1:13" x14ac:dyDescent="0.2">
      <c r="A19" s="76" t="s">
        <v>200</v>
      </c>
      <c r="B19" s="76" t="str">
        <f t="shared" si="1"/>
        <v>CAGW</v>
      </c>
      <c r="C19" s="76" t="s">
        <v>15</v>
      </c>
      <c r="D19" s="76" t="s">
        <v>134</v>
      </c>
      <c r="E19" s="76" t="s">
        <v>201</v>
      </c>
      <c r="F19" s="76" t="str">
        <f>D19&amp;E19&amp;C19</f>
        <v>DSTMPPCCAGW</v>
      </c>
      <c r="G19" s="76" t="str">
        <f>E19&amp;C19</f>
        <v>STMPPCCAGW</v>
      </c>
      <c r="H19" s="219"/>
      <c r="I19" s="219">
        <f>I13</f>
        <v>0</v>
      </c>
      <c r="J19" s="77">
        <v>0</v>
      </c>
      <c r="L19" s="101">
        <f t="shared" si="3"/>
        <v>0</v>
      </c>
      <c r="M19" s="102"/>
    </row>
    <row r="20" spans="1:13" x14ac:dyDescent="0.2">
      <c r="A20" s="72" t="s">
        <v>200</v>
      </c>
      <c r="B20" s="76" t="str">
        <f t="shared" si="1"/>
        <v>JBG</v>
      </c>
      <c r="C20" s="76" t="s">
        <v>18</v>
      </c>
      <c r="D20" s="76" t="s">
        <v>134</v>
      </c>
      <c r="E20" s="76" t="s">
        <v>201</v>
      </c>
      <c r="F20" s="76" t="str">
        <f t="shared" ref="F20:F21" si="4">D20&amp;E20&amp;C20</f>
        <v>DSTMPPCJBG</v>
      </c>
      <c r="G20" s="76" t="str">
        <f t="shared" ref="G20:G21" si="5">E20&amp;C20</f>
        <v>STMPPCJBG</v>
      </c>
      <c r="H20" s="219"/>
      <c r="I20" s="219">
        <f>I21</f>
        <v>0.1972566427672523</v>
      </c>
      <c r="J20" s="77">
        <v>0</v>
      </c>
      <c r="L20" s="101">
        <f t="shared" si="3"/>
        <v>0</v>
      </c>
      <c r="M20" s="102"/>
    </row>
    <row r="21" spans="1:13" x14ac:dyDescent="0.2">
      <c r="A21" s="72" t="s">
        <v>142</v>
      </c>
      <c r="B21" s="76" t="str">
        <f t="shared" si="1"/>
        <v>JBG</v>
      </c>
      <c r="C21" s="76" t="s">
        <v>18</v>
      </c>
      <c r="D21" s="76" t="s">
        <v>134</v>
      </c>
      <c r="E21" s="76" t="s">
        <v>135</v>
      </c>
      <c r="F21" s="76" t="str">
        <f t="shared" si="4"/>
        <v>DSTMPJBG</v>
      </c>
      <c r="G21" s="76" t="str">
        <f t="shared" si="5"/>
        <v>STMPJBG</v>
      </c>
      <c r="H21" s="219"/>
      <c r="I21" s="219">
        <v>0.1972566427672523</v>
      </c>
      <c r="J21" s="77">
        <v>0</v>
      </c>
      <c r="L21" s="101">
        <f t="shared" si="3"/>
        <v>0</v>
      </c>
      <c r="M21" s="102"/>
    </row>
    <row r="22" spans="1:13" x14ac:dyDescent="0.2">
      <c r="A22" s="72" t="s">
        <v>143</v>
      </c>
      <c r="I22" s="219"/>
      <c r="J22" s="105">
        <f t="shared" ref="J22" si="6">SUBTOTAL(9,J12:J21)</f>
        <v>5737210366.8869972</v>
      </c>
      <c r="L22" s="104">
        <f>SUBTOTAL(9,L12:L21)</f>
        <v>345985226.34702796</v>
      </c>
    </row>
    <row r="23" spans="1:13" x14ac:dyDescent="0.2">
      <c r="I23" s="219"/>
      <c r="J23" s="118"/>
      <c r="L23" s="101"/>
    </row>
    <row r="24" spans="1:13" x14ac:dyDescent="0.2">
      <c r="A24" s="107" t="s">
        <v>144</v>
      </c>
      <c r="I24" s="219"/>
      <c r="J24" s="118"/>
      <c r="L24" s="101"/>
    </row>
    <row r="25" spans="1:13" x14ac:dyDescent="0.2">
      <c r="A25" s="72" t="s">
        <v>133</v>
      </c>
      <c r="B25" s="76" t="str">
        <f t="shared" ref="B25:B27" si="7">C25</f>
        <v>CAGE</v>
      </c>
      <c r="C25" s="76" t="s">
        <v>14</v>
      </c>
      <c r="D25" s="76" t="s">
        <v>134</v>
      </c>
      <c r="E25" s="76" t="s">
        <v>145</v>
      </c>
      <c r="F25" s="76" t="str">
        <f>D25&amp;E25&amp;C25</f>
        <v>DHYDPCAGE</v>
      </c>
      <c r="G25" s="76" t="str">
        <f>E25&amp;C25</f>
        <v>HYDPCAGE</v>
      </c>
      <c r="H25" s="219"/>
      <c r="I25" s="219">
        <v>3.1415717033204227E-2</v>
      </c>
      <c r="J25" s="77">
        <v>205921619.98882499</v>
      </c>
      <c r="L25" s="101">
        <f t="shared" ref="L25:L27" si="8">I25*J25</f>
        <v>6469175.344587937</v>
      </c>
      <c r="M25" s="102"/>
    </row>
    <row r="26" spans="1:13" x14ac:dyDescent="0.2">
      <c r="A26" s="72" t="s">
        <v>136</v>
      </c>
      <c r="B26" s="76" t="str">
        <f t="shared" si="7"/>
        <v>CAGW</v>
      </c>
      <c r="C26" s="76" t="s">
        <v>15</v>
      </c>
      <c r="D26" s="76" t="s">
        <v>134</v>
      </c>
      <c r="E26" s="76" t="s">
        <v>145</v>
      </c>
      <c r="F26" s="76" t="str">
        <f>D26&amp;E26&amp;C26</f>
        <v>DHYDPCAGW</v>
      </c>
      <c r="G26" s="76" t="str">
        <f>E26&amp;C26</f>
        <v>HYDPCAGW</v>
      </c>
      <c r="H26" s="219"/>
      <c r="I26" s="219">
        <v>3.1415717033204227E-2</v>
      </c>
      <c r="J26" s="77">
        <v>811619614.30136013</v>
      </c>
      <c r="L26" s="101">
        <f t="shared" si="8"/>
        <v>25497612.141489886</v>
      </c>
      <c r="M26" s="102"/>
    </row>
    <row r="27" spans="1:13" x14ac:dyDescent="0.2">
      <c r="A27" s="76" t="s">
        <v>146</v>
      </c>
      <c r="B27" s="76" t="str">
        <f t="shared" si="7"/>
        <v>CAGW</v>
      </c>
      <c r="C27" s="76" t="s">
        <v>15</v>
      </c>
      <c r="D27" s="76" t="s">
        <v>134</v>
      </c>
      <c r="E27" s="76" t="s">
        <v>147</v>
      </c>
      <c r="F27" s="76" t="str">
        <f>D27&amp;E27&amp;C27</f>
        <v>DHYDPKDCAGW</v>
      </c>
      <c r="G27" s="76" t="str">
        <f>E27&amp;C27</f>
        <v>HYDPKDCAGW</v>
      </c>
      <c r="H27" s="219"/>
      <c r="I27" s="219"/>
      <c r="J27" s="77">
        <v>94642944.979999989</v>
      </c>
      <c r="L27" s="101">
        <f t="shared" si="8"/>
        <v>0</v>
      </c>
      <c r="M27" s="102"/>
    </row>
    <row r="28" spans="1:13" x14ac:dyDescent="0.2">
      <c r="A28" s="72" t="s">
        <v>148</v>
      </c>
      <c r="I28" s="219"/>
      <c r="J28" s="105">
        <f t="shared" ref="J28" si="9">SUBTOTAL(9,J25:J27)</f>
        <v>1112184179.270185</v>
      </c>
      <c r="L28" s="104">
        <f>SUBTOTAL(9,L25:L27)</f>
        <v>31966787.486077823</v>
      </c>
    </row>
    <row r="29" spans="1:13" x14ac:dyDescent="0.2">
      <c r="I29" s="219"/>
      <c r="J29" s="118"/>
      <c r="L29" s="101"/>
    </row>
    <row r="30" spans="1:13" x14ac:dyDescent="0.2">
      <c r="A30" s="107" t="s">
        <v>149</v>
      </c>
      <c r="I30" s="219"/>
      <c r="J30" s="118"/>
      <c r="L30" s="101"/>
    </row>
    <row r="31" spans="1:13" x14ac:dyDescent="0.2">
      <c r="A31" s="72" t="s">
        <v>133</v>
      </c>
      <c r="B31" s="76" t="str">
        <f t="shared" ref="B31:B34" si="10">C31</f>
        <v>CAGE</v>
      </c>
      <c r="C31" s="76" t="s">
        <v>14</v>
      </c>
      <c r="D31" s="76" t="s">
        <v>134</v>
      </c>
      <c r="E31" s="76" t="s">
        <v>150</v>
      </c>
      <c r="F31" s="76" t="str">
        <f>D31&amp;E31&amp;C31</f>
        <v>DOTHPCAGE</v>
      </c>
      <c r="G31" s="76" t="str">
        <f>E31&amp;C31</f>
        <v>OTHPCAGE</v>
      </c>
      <c r="H31" s="219"/>
      <c r="I31" s="219">
        <v>3.5252066727511536E-2</v>
      </c>
      <c r="J31" s="77">
        <v>1506162066.3630006</v>
      </c>
      <c r="L31" s="101">
        <f t="shared" ref="L31:L34" si="11">I31*J31</f>
        <v>53095325.665875159</v>
      </c>
      <c r="M31" s="102"/>
    </row>
    <row r="32" spans="1:13" x14ac:dyDescent="0.2">
      <c r="A32" s="72" t="s">
        <v>136</v>
      </c>
      <c r="B32" s="76" t="str">
        <f t="shared" si="10"/>
        <v>CAGW</v>
      </c>
      <c r="C32" s="76" t="s">
        <v>15</v>
      </c>
      <c r="D32" s="76" t="s">
        <v>134</v>
      </c>
      <c r="E32" s="76" t="s">
        <v>150</v>
      </c>
      <c r="F32" s="76" t="str">
        <f>D32&amp;E32&amp;C32</f>
        <v>DOTHPCAGW</v>
      </c>
      <c r="G32" s="76" t="str">
        <f>E32&amp;C32</f>
        <v>OTHPCAGW</v>
      </c>
      <c r="H32" s="219"/>
      <c r="I32" s="219">
        <v>3.6807906573217863E-2</v>
      </c>
      <c r="J32" s="77">
        <v>531061950.10199988</v>
      </c>
      <c r="L32" s="101">
        <f t="shared" si="11"/>
        <v>19547278.643945299</v>
      </c>
      <c r="M32" s="102"/>
    </row>
    <row r="33" spans="1:13" x14ac:dyDescent="0.2">
      <c r="A33" s="72" t="s">
        <v>151</v>
      </c>
      <c r="B33" s="76" t="str">
        <f t="shared" si="10"/>
        <v>CAGE</v>
      </c>
      <c r="C33" s="76" t="s">
        <v>14</v>
      </c>
      <c r="D33" s="76" t="s">
        <v>134</v>
      </c>
      <c r="E33" s="76" t="s">
        <v>152</v>
      </c>
      <c r="F33" s="76" t="str">
        <f>D33&amp;E33&amp;C33</f>
        <v>DOTHPWCAGE</v>
      </c>
      <c r="G33" s="76" t="str">
        <f>E33&amp;C33</f>
        <v>OTHPWCAGE</v>
      </c>
      <c r="H33" s="219"/>
      <c r="I33" s="219">
        <v>4.8372424218407956E-2</v>
      </c>
      <c r="J33" s="77">
        <v>1295371521.7982852</v>
      </c>
      <c r="L33" s="101">
        <f t="shared" si="11"/>
        <v>62660260.772871345</v>
      </c>
      <c r="M33" s="102"/>
    </row>
    <row r="34" spans="1:13" x14ac:dyDescent="0.2">
      <c r="A34" s="72" t="s">
        <v>153</v>
      </c>
      <c r="B34" s="76" t="str">
        <f t="shared" si="10"/>
        <v>CAGW</v>
      </c>
      <c r="C34" s="76" t="s">
        <v>15</v>
      </c>
      <c r="D34" s="76" t="s">
        <v>134</v>
      </c>
      <c r="E34" s="76" t="s">
        <v>152</v>
      </c>
      <c r="F34" s="76" t="str">
        <f>D34&amp;E34&amp;C34</f>
        <v>DOTHPWCAGW</v>
      </c>
      <c r="G34" s="76" t="str">
        <f>E34&amp;C34</f>
        <v>OTHPWCAGW</v>
      </c>
      <c r="H34" s="219"/>
      <c r="I34" s="219">
        <v>4.8372424218407956E-2</v>
      </c>
      <c r="J34" s="77">
        <v>727680990.66299903</v>
      </c>
      <c r="L34" s="101">
        <f t="shared" si="11"/>
        <v>35199693.576021947</v>
      </c>
      <c r="M34" s="102"/>
    </row>
    <row r="35" spans="1:13" x14ac:dyDescent="0.2">
      <c r="A35" s="72" t="s">
        <v>190</v>
      </c>
      <c r="I35" s="219"/>
      <c r="J35" s="105">
        <f t="shared" ref="J35" si="12">SUBTOTAL(9,J31:J34)</f>
        <v>4060276528.9262848</v>
      </c>
      <c r="L35" s="104">
        <f>SUBTOTAL(9,L31:L34)</f>
        <v>170502558.65871373</v>
      </c>
    </row>
    <row r="36" spans="1:13" x14ac:dyDescent="0.2">
      <c r="I36" s="219"/>
      <c r="J36" s="225"/>
      <c r="L36" s="101"/>
    </row>
    <row r="37" spans="1:13" x14ac:dyDescent="0.2">
      <c r="A37" s="107" t="s">
        <v>155</v>
      </c>
      <c r="I37" s="219"/>
      <c r="J37" s="225"/>
      <c r="L37" s="101"/>
    </row>
    <row r="38" spans="1:13" x14ac:dyDescent="0.2">
      <c r="A38" s="72" t="s">
        <v>133</v>
      </c>
      <c r="B38" s="76" t="str">
        <f t="shared" ref="B38:B45" si="13">C38</f>
        <v>CAGE</v>
      </c>
      <c r="C38" s="76" t="s">
        <v>14</v>
      </c>
      <c r="D38" s="76" t="s">
        <v>134</v>
      </c>
      <c r="E38" s="76" t="s">
        <v>156</v>
      </c>
      <c r="F38" s="76" t="str">
        <f>D38&amp;E38&amp;C38</f>
        <v>DTRNPCAGE</v>
      </c>
      <c r="G38" s="76" t="str">
        <f>E38&amp;C38</f>
        <v>TRNPCAGE</v>
      </c>
      <c r="H38" s="219"/>
      <c r="I38" s="219">
        <v>1.8483604116223556E-2</v>
      </c>
      <c r="J38" s="77">
        <v>4719294299.819994</v>
      </c>
      <c r="L38" s="101">
        <f t="shared" ref="L38:L45" si="14">I38*J38</f>
        <v>87229567.545823202</v>
      </c>
      <c r="M38" s="102"/>
    </row>
    <row r="39" spans="1:13" x14ac:dyDescent="0.2">
      <c r="A39" s="72" t="s">
        <v>136</v>
      </c>
      <c r="B39" s="76" t="str">
        <f t="shared" si="13"/>
        <v>CAGW</v>
      </c>
      <c r="C39" s="76" t="s">
        <v>15</v>
      </c>
      <c r="D39" s="76" t="s">
        <v>134</v>
      </c>
      <c r="E39" s="76" t="s">
        <v>156</v>
      </c>
      <c r="F39" s="76" t="str">
        <f>D39&amp;E39&amp;C39</f>
        <v>DTRNPCAGW</v>
      </c>
      <c r="G39" s="76" t="str">
        <f>E39&amp;C39</f>
        <v>TRNPCAGW</v>
      </c>
      <c r="H39" s="219"/>
      <c r="I39" s="219">
        <v>1.9440801695405276E-2</v>
      </c>
      <c r="J39" s="77">
        <v>1605729809.7739978</v>
      </c>
      <c r="L39" s="101">
        <f t="shared" si="14"/>
        <v>31216674.808217127</v>
      </c>
      <c r="M39" s="102"/>
    </row>
    <row r="40" spans="1:13" x14ac:dyDescent="0.2">
      <c r="A40" s="72" t="s">
        <v>142</v>
      </c>
      <c r="B40" s="76" t="str">
        <f t="shared" si="13"/>
        <v>JBG</v>
      </c>
      <c r="C40" s="76" t="s">
        <v>18</v>
      </c>
      <c r="D40" s="76" t="s">
        <v>134</v>
      </c>
      <c r="E40" s="76" t="s">
        <v>156</v>
      </c>
      <c r="F40" s="76" t="str">
        <f t="shared" ref="F40:F44" si="15">D40&amp;E40&amp;C40</f>
        <v>DTRNPJBG</v>
      </c>
      <c r="G40" s="76" t="str">
        <f t="shared" ref="G40:G44" si="16">E40&amp;C40</f>
        <v>TRNPJBG</v>
      </c>
      <c r="H40" s="219"/>
      <c r="I40" s="219">
        <v>1.7872591417678919E-2</v>
      </c>
      <c r="J40" s="77">
        <v>78092660.357000023</v>
      </c>
      <c r="L40" s="101">
        <f t="shared" si="14"/>
        <v>1395718.2112802335</v>
      </c>
      <c r="M40" s="102"/>
    </row>
    <row r="41" spans="1:13" x14ac:dyDescent="0.2">
      <c r="A41" s="72" t="s">
        <v>137</v>
      </c>
      <c r="B41" s="76" t="str">
        <f t="shared" si="13"/>
        <v>SG</v>
      </c>
      <c r="C41" s="76" t="s">
        <v>16</v>
      </c>
      <c r="D41" s="76" t="s">
        <v>134</v>
      </c>
      <c r="E41" s="76" t="s">
        <v>156</v>
      </c>
      <c r="F41" s="76" t="str">
        <f t="shared" si="15"/>
        <v>DTRNPSG</v>
      </c>
      <c r="G41" s="76" t="str">
        <f t="shared" si="16"/>
        <v>TRNPSG</v>
      </c>
      <c r="H41" s="219"/>
      <c r="I41" s="219">
        <v>1.8244268357708055E-2</v>
      </c>
      <c r="J41" s="77">
        <v>-5570968.5250000013</v>
      </c>
      <c r="L41" s="101">
        <f t="shared" si="14"/>
        <v>-101638.24478244504</v>
      </c>
      <c r="M41" s="102"/>
    </row>
    <row r="42" spans="1:13" x14ac:dyDescent="0.2">
      <c r="A42" s="76" t="s">
        <v>157</v>
      </c>
      <c r="B42" s="76" t="str">
        <f t="shared" si="13"/>
        <v>CAGE</v>
      </c>
      <c r="C42" s="76" t="s">
        <v>14</v>
      </c>
      <c r="D42" s="76" t="s">
        <v>134</v>
      </c>
      <c r="E42" s="76" t="s">
        <v>158</v>
      </c>
      <c r="F42" s="76" t="str">
        <f t="shared" si="15"/>
        <v>DTRNP19CAGE</v>
      </c>
      <c r="G42" s="76" t="str">
        <f t="shared" si="16"/>
        <v>TRNP19CAGE</v>
      </c>
      <c r="H42" s="219"/>
      <c r="I42" s="219">
        <f>I38</f>
        <v>1.8483604116223556E-2</v>
      </c>
      <c r="J42" s="77">
        <v>43142170.1322129</v>
      </c>
      <c r="L42" s="101">
        <f t="shared" si="14"/>
        <v>797422.79343858734</v>
      </c>
      <c r="M42" s="102"/>
    </row>
    <row r="43" spans="1:13" x14ac:dyDescent="0.2">
      <c r="A43" s="76" t="s">
        <v>159</v>
      </c>
      <c r="B43" s="76" t="str">
        <f t="shared" si="13"/>
        <v>CAGW</v>
      </c>
      <c r="C43" s="76" t="s">
        <v>15</v>
      </c>
      <c r="D43" s="76" t="s">
        <v>134</v>
      </c>
      <c r="E43" s="76" t="s">
        <v>158</v>
      </c>
      <c r="F43" s="76" t="str">
        <f t="shared" si="15"/>
        <v>DTRNP19CAGW</v>
      </c>
      <c r="G43" s="76" t="str">
        <f t="shared" si="16"/>
        <v>TRNP19CAGW</v>
      </c>
      <c r="H43" s="219"/>
      <c r="I43" s="219">
        <f>I39</f>
        <v>1.9440801695405276E-2</v>
      </c>
      <c r="J43" s="77">
        <v>41562496.577652745</v>
      </c>
      <c r="L43" s="101">
        <f t="shared" si="14"/>
        <v>808008.25393210747</v>
      </c>
      <c r="M43" s="102"/>
    </row>
    <row r="44" spans="1:13" x14ac:dyDescent="0.2">
      <c r="A44" s="76" t="s">
        <v>160</v>
      </c>
      <c r="B44" s="76" t="str">
        <f t="shared" si="13"/>
        <v>CAGE</v>
      </c>
      <c r="C44" s="76" t="s">
        <v>14</v>
      </c>
      <c r="D44" s="76" t="s">
        <v>134</v>
      </c>
      <c r="E44" s="76" t="s">
        <v>161</v>
      </c>
      <c r="F44" s="76" t="str">
        <f t="shared" si="15"/>
        <v>DTRNP20CAGE</v>
      </c>
      <c r="G44" s="76" t="str">
        <f t="shared" si="16"/>
        <v>TRNP20CAGE</v>
      </c>
      <c r="H44" s="219"/>
      <c r="I44" s="219">
        <f>I38</f>
        <v>1.8483604116223556E-2</v>
      </c>
      <c r="J44" s="77">
        <v>201014227.78342596</v>
      </c>
      <c r="L44" s="101">
        <f t="shared" si="14"/>
        <v>3715467.4080772316</v>
      </c>
      <c r="M44" s="102"/>
    </row>
    <row r="45" spans="1:13" x14ac:dyDescent="0.2">
      <c r="A45" s="76" t="s">
        <v>162</v>
      </c>
      <c r="B45" s="76" t="str">
        <f t="shared" si="13"/>
        <v>CAGW</v>
      </c>
      <c r="C45" s="76" t="s">
        <v>15</v>
      </c>
      <c r="D45" s="76" t="s">
        <v>134</v>
      </c>
      <c r="E45" s="76" t="s">
        <v>161</v>
      </c>
      <c r="F45" s="76" t="str">
        <f>D45&amp;E45&amp;C45</f>
        <v>DTRNP20CAGW</v>
      </c>
      <c r="G45" s="76" t="str">
        <f>E45&amp;C45</f>
        <v>TRNP20CAGW</v>
      </c>
      <c r="H45" s="219"/>
      <c r="I45" s="219">
        <f>I39</f>
        <v>1.9440801695405276E-2</v>
      </c>
      <c r="J45" s="77">
        <v>102952559.5764313</v>
      </c>
      <c r="L45" s="101">
        <f t="shared" si="14"/>
        <v>2001480.2947597983</v>
      </c>
      <c r="M45" s="102"/>
    </row>
    <row r="46" spans="1:13" x14ac:dyDescent="0.2">
      <c r="A46" s="72" t="s">
        <v>163</v>
      </c>
      <c r="I46" s="219"/>
      <c r="J46" s="105">
        <f t="shared" ref="J46" si="17">SUBTOTAL(9,J38:J45)</f>
        <v>6786217255.4957161</v>
      </c>
      <c r="L46" s="104">
        <f>SUBTOTAL(9,L38:L45)</f>
        <v>127062701.07074581</v>
      </c>
    </row>
    <row r="47" spans="1:13" x14ac:dyDescent="0.2">
      <c r="I47" s="219"/>
      <c r="J47" s="225"/>
      <c r="L47" s="101"/>
    </row>
    <row r="48" spans="1:13" x14ac:dyDescent="0.2">
      <c r="A48" s="107" t="s">
        <v>164</v>
      </c>
      <c r="I48" s="219"/>
      <c r="J48" s="225"/>
      <c r="L48" s="101"/>
    </row>
    <row r="49" spans="1:13" x14ac:dyDescent="0.2">
      <c r="A49" s="72" t="s">
        <v>165</v>
      </c>
      <c r="B49" s="72" t="str">
        <f>C49</f>
        <v>CA</v>
      </c>
      <c r="C49" s="72" t="s">
        <v>27</v>
      </c>
      <c r="D49" s="76" t="s">
        <v>134</v>
      </c>
      <c r="E49" s="76" t="s">
        <v>166</v>
      </c>
      <c r="F49" s="76" t="str">
        <f t="shared" ref="F49:F55" si="18">D49&amp;E49&amp;C49</f>
        <v>DDSTPCA</v>
      </c>
      <c r="G49" s="76" t="str">
        <f t="shared" ref="G49:G55" si="19">E49&amp;C49</f>
        <v>DSTPCA</v>
      </c>
      <c r="H49" s="219"/>
      <c r="I49" s="219">
        <v>2.7344886890024293E-2</v>
      </c>
      <c r="J49" s="77">
        <v>312274943.33328623</v>
      </c>
      <c r="L49" s="101">
        <f t="shared" ref="L49:L55" si="20">I49*J49</f>
        <v>8539123.0040374566</v>
      </c>
      <c r="M49" s="102"/>
    </row>
    <row r="50" spans="1:13" x14ac:dyDescent="0.2">
      <c r="A50" s="72" t="s">
        <v>167</v>
      </c>
      <c r="B50" s="72" t="str">
        <f t="shared" ref="B50:B55" si="21">C50</f>
        <v>OR</v>
      </c>
      <c r="C50" s="72" t="s">
        <v>29</v>
      </c>
      <c r="D50" s="76" t="s">
        <v>134</v>
      </c>
      <c r="E50" s="76" t="s">
        <v>166</v>
      </c>
      <c r="F50" s="76" t="str">
        <f t="shared" si="18"/>
        <v>DDSTPOR</v>
      </c>
      <c r="G50" s="76" t="str">
        <f t="shared" si="19"/>
        <v>DSTPOR</v>
      </c>
      <c r="H50" s="219"/>
      <c r="I50" s="219">
        <v>2.5848798913978527E-2</v>
      </c>
      <c r="J50" s="77">
        <v>2294306477.0245314</v>
      </c>
      <c r="L50" s="101">
        <f t="shared" si="20"/>
        <v>59305066.771645606</v>
      </c>
      <c r="M50" s="102"/>
    </row>
    <row r="51" spans="1:13" x14ac:dyDescent="0.2">
      <c r="A51" s="72" t="s">
        <v>168</v>
      </c>
      <c r="B51" s="72" t="str">
        <f t="shared" si="21"/>
        <v>WA</v>
      </c>
      <c r="C51" s="72" t="s">
        <v>31</v>
      </c>
      <c r="D51" s="76" t="s">
        <v>134</v>
      </c>
      <c r="E51" s="76" t="s">
        <v>166</v>
      </c>
      <c r="F51" s="76" t="str">
        <f t="shared" si="18"/>
        <v>DDSTPWA</v>
      </c>
      <c r="G51" s="76" t="str">
        <f t="shared" si="19"/>
        <v>DSTPWA</v>
      </c>
      <c r="H51" s="219"/>
      <c r="I51" s="219">
        <v>2.7385681584444134E-2</v>
      </c>
      <c r="J51" s="77">
        <v>551435929.11724102</v>
      </c>
      <c r="L51" s="101">
        <f t="shared" si="20"/>
        <v>15101448.769026868</v>
      </c>
      <c r="M51" s="102"/>
    </row>
    <row r="52" spans="1:13" x14ac:dyDescent="0.2">
      <c r="A52" s="72" t="s">
        <v>169</v>
      </c>
      <c r="B52" s="72" t="str">
        <f t="shared" si="21"/>
        <v>WYP</v>
      </c>
      <c r="C52" s="72" t="s">
        <v>32</v>
      </c>
      <c r="D52" s="76" t="s">
        <v>134</v>
      </c>
      <c r="E52" s="76" t="s">
        <v>166</v>
      </c>
      <c r="F52" s="76" t="str">
        <f t="shared" si="18"/>
        <v>DDSTPWYP</v>
      </c>
      <c r="G52" s="76" t="str">
        <f t="shared" si="19"/>
        <v>DSTPWYP</v>
      </c>
      <c r="H52" s="219"/>
      <c r="I52" s="219">
        <v>2.7920093201102555E-2</v>
      </c>
      <c r="J52" s="77">
        <v>678547698.36513102</v>
      </c>
      <c r="L52" s="101">
        <f t="shared" si="20"/>
        <v>18945114.979748081</v>
      </c>
      <c r="M52" s="102"/>
    </row>
    <row r="53" spans="1:13" x14ac:dyDescent="0.2">
      <c r="A53" s="72" t="s">
        <v>170</v>
      </c>
      <c r="B53" s="72" t="str">
        <f t="shared" si="21"/>
        <v>UT</v>
      </c>
      <c r="C53" s="72" t="s">
        <v>30</v>
      </c>
      <c r="D53" s="76" t="s">
        <v>134</v>
      </c>
      <c r="E53" s="76" t="s">
        <v>166</v>
      </c>
      <c r="F53" s="76" t="str">
        <f t="shared" si="18"/>
        <v>DDSTPUT</v>
      </c>
      <c r="G53" s="76" t="str">
        <f t="shared" si="19"/>
        <v>DSTPUT</v>
      </c>
      <c r="H53" s="219"/>
      <c r="I53" s="219">
        <v>2.6135398453732632E-2</v>
      </c>
      <c r="J53" s="77">
        <v>3279501680.5617681</v>
      </c>
      <c r="L53" s="101">
        <f t="shared" si="20"/>
        <v>85711083.151167601</v>
      </c>
      <c r="M53" s="102"/>
    </row>
    <row r="54" spans="1:13" x14ac:dyDescent="0.2">
      <c r="A54" s="72" t="s">
        <v>171</v>
      </c>
      <c r="B54" s="72" t="str">
        <f t="shared" si="21"/>
        <v>ID</v>
      </c>
      <c r="C54" s="72" t="s">
        <v>28</v>
      </c>
      <c r="D54" s="76" t="s">
        <v>134</v>
      </c>
      <c r="E54" s="76" t="s">
        <v>166</v>
      </c>
      <c r="F54" s="76" t="str">
        <f t="shared" si="18"/>
        <v>DDSTPID</v>
      </c>
      <c r="G54" s="76" t="str">
        <f t="shared" si="19"/>
        <v>DSTPID</v>
      </c>
      <c r="H54" s="219"/>
      <c r="I54" s="219">
        <v>2.6178996425035354E-2</v>
      </c>
      <c r="J54" s="77">
        <v>392387444.24906713</v>
      </c>
      <c r="L54" s="101">
        <f t="shared" si="20"/>
        <v>10272309.500225088</v>
      </c>
      <c r="M54" s="102"/>
    </row>
    <row r="55" spans="1:13" x14ac:dyDescent="0.2">
      <c r="A55" s="72" t="s">
        <v>172</v>
      </c>
      <c r="B55" s="72" t="str">
        <f t="shared" si="21"/>
        <v>WYU</v>
      </c>
      <c r="C55" s="72" t="s">
        <v>36</v>
      </c>
      <c r="D55" s="76" t="s">
        <v>134</v>
      </c>
      <c r="E55" s="76" t="s">
        <v>166</v>
      </c>
      <c r="F55" s="76" t="str">
        <f t="shared" si="18"/>
        <v>DDSTPWYU</v>
      </c>
      <c r="G55" s="76" t="str">
        <f t="shared" si="19"/>
        <v>DSTPWYU</v>
      </c>
      <c r="H55" s="219"/>
      <c r="I55" s="219">
        <v>2.7836209835664774E-2</v>
      </c>
      <c r="J55" s="77">
        <v>136714628.92900026</v>
      </c>
      <c r="L55" s="101">
        <f t="shared" si="20"/>
        <v>3805617.0984726967</v>
      </c>
      <c r="M55" s="102"/>
    </row>
    <row r="56" spans="1:13" x14ac:dyDescent="0.2">
      <c r="A56" s="72" t="s">
        <v>173</v>
      </c>
      <c r="I56" s="219"/>
      <c r="J56" s="105">
        <f t="shared" ref="J56" si="22">SUBTOTAL(9,J49:J55)</f>
        <v>7645168801.5800247</v>
      </c>
      <c r="L56" s="104">
        <f>SUBTOTAL(9,L49:L55)</f>
        <v>201679763.2743234</v>
      </c>
    </row>
    <row r="57" spans="1:13" x14ac:dyDescent="0.2">
      <c r="I57" s="219"/>
      <c r="J57" s="225"/>
      <c r="L57" s="101"/>
    </row>
    <row r="58" spans="1:13" x14ac:dyDescent="0.2">
      <c r="A58" s="107" t="s">
        <v>174</v>
      </c>
      <c r="I58" s="219"/>
      <c r="J58" s="225"/>
      <c r="L58" s="101"/>
    </row>
    <row r="59" spans="1:13" x14ac:dyDescent="0.2">
      <c r="A59" s="72" t="s">
        <v>165</v>
      </c>
      <c r="B59" s="72" t="str">
        <f>C59</f>
        <v>CA</v>
      </c>
      <c r="C59" s="72" t="s">
        <v>27</v>
      </c>
      <c r="D59" s="76" t="s">
        <v>134</v>
      </c>
      <c r="E59" s="76" t="s">
        <v>175</v>
      </c>
      <c r="F59" s="76" t="str">
        <f t="shared" ref="F59:F84" si="23">D59&amp;E59&amp;C59</f>
        <v>DGNLPCA</v>
      </c>
      <c r="G59" s="76" t="str">
        <f t="shared" ref="G59:G84" si="24">E59&amp;C59</f>
        <v>GNLPCA</v>
      </c>
      <c r="H59" s="219"/>
      <c r="I59" s="219">
        <v>2.2908283043252226E-2</v>
      </c>
      <c r="J59" s="77">
        <v>23252303.93056133</v>
      </c>
      <c r="L59" s="101">
        <f t="shared" ref="L59:L84" si="25">I59*J59</f>
        <v>532670.35984902526</v>
      </c>
      <c r="M59" s="102"/>
    </row>
    <row r="60" spans="1:13" x14ac:dyDescent="0.2">
      <c r="A60" s="72" t="s">
        <v>167</v>
      </c>
      <c r="B60" s="72" t="str">
        <f t="shared" ref="B60:B84" si="26">C60</f>
        <v>OR</v>
      </c>
      <c r="C60" s="72" t="s">
        <v>29</v>
      </c>
      <c r="D60" s="76" t="s">
        <v>134</v>
      </c>
      <c r="E60" s="76" t="s">
        <v>175</v>
      </c>
      <c r="F60" s="76" t="str">
        <f t="shared" si="23"/>
        <v>DGNLPOR</v>
      </c>
      <c r="G60" s="76" t="str">
        <f t="shared" si="24"/>
        <v>GNLPOR</v>
      </c>
      <c r="H60" s="219"/>
      <c r="I60" s="219">
        <v>2.5775027793905045E-2</v>
      </c>
      <c r="J60" s="77">
        <v>224900751.32714349</v>
      </c>
      <c r="L60" s="101">
        <f t="shared" si="25"/>
        <v>5796823.1163272504</v>
      </c>
      <c r="M60" s="102"/>
    </row>
    <row r="61" spans="1:13" x14ac:dyDescent="0.2">
      <c r="A61" s="72" t="s">
        <v>168</v>
      </c>
      <c r="B61" s="72" t="str">
        <f t="shared" si="26"/>
        <v>WA</v>
      </c>
      <c r="C61" s="72" t="s">
        <v>31</v>
      </c>
      <c r="D61" s="76" t="s">
        <v>134</v>
      </c>
      <c r="E61" s="76" t="s">
        <v>175</v>
      </c>
      <c r="F61" s="76" t="str">
        <f t="shared" si="23"/>
        <v>DGNLPWA</v>
      </c>
      <c r="G61" s="76" t="str">
        <f t="shared" si="24"/>
        <v>GNLPWA</v>
      </c>
      <c r="H61" s="219"/>
      <c r="I61" s="219">
        <v>2.4537502533227042E-2</v>
      </c>
      <c r="J61" s="77">
        <v>47251243.174463145</v>
      </c>
      <c r="L61" s="101">
        <f t="shared" si="25"/>
        <v>1159427.4990915165</v>
      </c>
      <c r="M61" s="102"/>
    </row>
    <row r="62" spans="1:13" x14ac:dyDescent="0.2">
      <c r="A62" s="72" t="s">
        <v>169</v>
      </c>
      <c r="B62" s="72" t="str">
        <f t="shared" si="26"/>
        <v>WYP</v>
      </c>
      <c r="C62" s="72" t="s">
        <v>32</v>
      </c>
      <c r="D62" s="76" t="s">
        <v>134</v>
      </c>
      <c r="E62" s="76" t="s">
        <v>175</v>
      </c>
      <c r="F62" s="76" t="str">
        <f t="shared" si="23"/>
        <v>DGNLPWYP</v>
      </c>
      <c r="G62" s="76" t="str">
        <f t="shared" si="24"/>
        <v>GNLPWYP</v>
      </c>
      <c r="H62" s="219"/>
      <c r="I62" s="219">
        <v>2.7562217471315327E-2</v>
      </c>
      <c r="J62" s="77">
        <v>80909056.070119664</v>
      </c>
      <c r="L62" s="101">
        <f t="shared" si="25"/>
        <v>2230032.9988034838</v>
      </c>
      <c r="M62" s="102"/>
    </row>
    <row r="63" spans="1:13" x14ac:dyDescent="0.2">
      <c r="A63" s="72" t="s">
        <v>170</v>
      </c>
      <c r="B63" s="72" t="str">
        <f t="shared" si="26"/>
        <v>UT</v>
      </c>
      <c r="C63" s="72" t="s">
        <v>30</v>
      </c>
      <c r="D63" s="76" t="s">
        <v>134</v>
      </c>
      <c r="E63" s="76" t="s">
        <v>175</v>
      </c>
      <c r="F63" s="76" t="str">
        <f t="shared" si="23"/>
        <v>DGNLPUT</v>
      </c>
      <c r="G63" s="76" t="str">
        <f t="shared" si="24"/>
        <v>GNLPUT</v>
      </c>
      <c r="H63" s="219"/>
      <c r="I63" s="219">
        <v>2.3095212653771575E-2</v>
      </c>
      <c r="J63" s="77">
        <v>266219910.98138246</v>
      </c>
      <c r="L63" s="101">
        <f t="shared" si="25"/>
        <v>6148405.4567831662</v>
      </c>
      <c r="M63" s="102"/>
    </row>
    <row r="64" spans="1:13" x14ac:dyDescent="0.2">
      <c r="A64" s="72" t="s">
        <v>171</v>
      </c>
      <c r="B64" s="72" t="str">
        <f t="shared" si="26"/>
        <v>ID</v>
      </c>
      <c r="C64" s="72" t="s">
        <v>28</v>
      </c>
      <c r="D64" s="76" t="s">
        <v>134</v>
      </c>
      <c r="E64" s="76" t="s">
        <v>175</v>
      </c>
      <c r="F64" s="76" t="str">
        <f t="shared" si="23"/>
        <v>DGNLPID</v>
      </c>
      <c r="G64" s="76" t="str">
        <f t="shared" si="24"/>
        <v>GNLPID</v>
      </c>
      <c r="H64" s="219"/>
      <c r="I64" s="219">
        <v>2.146789709026458E-2</v>
      </c>
      <c r="J64" s="77">
        <v>50507068.806626476</v>
      </c>
      <c r="L64" s="101">
        <f t="shared" si="25"/>
        <v>1084280.5554715695</v>
      </c>
      <c r="M64" s="102"/>
    </row>
    <row r="65" spans="1:13" x14ac:dyDescent="0.2">
      <c r="A65" s="72" t="s">
        <v>172</v>
      </c>
      <c r="B65" s="72" t="str">
        <f t="shared" si="26"/>
        <v>WYU</v>
      </c>
      <c r="C65" s="72" t="s">
        <v>36</v>
      </c>
      <c r="D65" s="76" t="s">
        <v>134</v>
      </c>
      <c r="E65" s="76" t="s">
        <v>175</v>
      </c>
      <c r="F65" s="76" t="str">
        <f t="shared" si="23"/>
        <v>DGNLPWYU</v>
      </c>
      <c r="G65" s="76" t="str">
        <f t="shared" si="24"/>
        <v>GNLPWYU</v>
      </c>
      <c r="H65" s="219"/>
      <c r="I65" s="219">
        <v>2.3450138142529643E-2</v>
      </c>
      <c r="J65" s="77">
        <v>16414095.92400001</v>
      </c>
      <c r="L65" s="101">
        <f t="shared" si="25"/>
        <v>384912.816902533</v>
      </c>
      <c r="M65" s="102"/>
    </row>
    <row r="66" spans="1:13" x14ac:dyDescent="0.2">
      <c r="A66" s="72" t="s">
        <v>133</v>
      </c>
      <c r="B66" s="72" t="str">
        <f t="shared" si="26"/>
        <v>CAGE</v>
      </c>
      <c r="C66" s="76" t="s">
        <v>14</v>
      </c>
      <c r="D66" s="76" t="s">
        <v>134</v>
      </c>
      <c r="E66" s="76" t="s">
        <v>175</v>
      </c>
      <c r="F66" s="76" t="str">
        <f t="shared" si="23"/>
        <v>DGNLPCAGE</v>
      </c>
      <c r="G66" s="76" t="str">
        <f t="shared" si="24"/>
        <v>GNLPCAGE</v>
      </c>
      <c r="H66" s="219"/>
      <c r="I66" s="219">
        <v>3.4492593885284563E-2</v>
      </c>
      <c r="J66" s="77">
        <v>208510952.35567635</v>
      </c>
      <c r="L66" s="101">
        <f t="shared" si="25"/>
        <v>7192083.6002382627</v>
      </c>
      <c r="M66" s="102"/>
    </row>
    <row r="67" spans="1:13" x14ac:dyDescent="0.2">
      <c r="A67" s="72" t="s">
        <v>136</v>
      </c>
      <c r="B67" s="72" t="str">
        <f t="shared" si="26"/>
        <v>CAGW</v>
      </c>
      <c r="C67" s="76" t="s">
        <v>15</v>
      </c>
      <c r="D67" s="76" t="s">
        <v>134</v>
      </c>
      <c r="E67" s="76" t="s">
        <v>175</v>
      </c>
      <c r="F67" s="76" t="str">
        <f t="shared" si="23"/>
        <v>DGNLPCAGW</v>
      </c>
      <c r="G67" s="76" t="str">
        <f t="shared" si="24"/>
        <v>GNLPCAGW</v>
      </c>
      <c r="H67" s="219"/>
      <c r="I67" s="219">
        <v>4.0311969713836569E-2</v>
      </c>
      <c r="J67" s="77">
        <v>79122693.489644811</v>
      </c>
      <c r="L67" s="101">
        <f t="shared" si="25"/>
        <v>3189591.6236317353</v>
      </c>
      <c r="M67" s="102"/>
    </row>
    <row r="68" spans="1:13" x14ac:dyDescent="0.2">
      <c r="A68" s="72" t="s">
        <v>137</v>
      </c>
      <c r="B68" s="72" t="str">
        <f t="shared" si="26"/>
        <v>SG</v>
      </c>
      <c r="C68" s="76" t="s">
        <v>16</v>
      </c>
      <c r="D68" s="76" t="s">
        <v>134</v>
      </c>
      <c r="E68" s="76" t="s">
        <v>175</v>
      </c>
      <c r="F68" s="76" t="str">
        <f t="shared" si="23"/>
        <v>DGNLPSG</v>
      </c>
      <c r="G68" s="76" t="str">
        <f t="shared" si="24"/>
        <v>GNLPSG</v>
      </c>
      <c r="H68" s="219"/>
      <c r="I68" s="219">
        <v>4.2999999999999997E-2</v>
      </c>
      <c r="J68" s="77">
        <v>138683.51</v>
      </c>
      <c r="L68" s="101">
        <f t="shared" si="25"/>
        <v>5963.3909299999996</v>
      </c>
      <c r="M68" s="102"/>
    </row>
    <row r="69" spans="1:13" x14ac:dyDescent="0.2">
      <c r="A69" s="72" t="s">
        <v>176</v>
      </c>
      <c r="B69" s="72" t="str">
        <f t="shared" si="26"/>
        <v>SO</v>
      </c>
      <c r="C69" s="76" t="s">
        <v>38</v>
      </c>
      <c r="D69" s="76" t="s">
        <v>134</v>
      </c>
      <c r="E69" s="76" t="s">
        <v>175</v>
      </c>
      <c r="F69" s="76" t="str">
        <f t="shared" si="23"/>
        <v>DGNLPSO</v>
      </c>
      <c r="G69" s="76" t="str">
        <f t="shared" si="24"/>
        <v>GNLPSO</v>
      </c>
      <c r="H69" s="219"/>
      <c r="I69" s="219">
        <v>5.5108245952152683E-2</v>
      </c>
      <c r="J69" s="77">
        <v>324110892.03404081</v>
      </c>
      <c r="L69" s="101">
        <f t="shared" si="25"/>
        <v>17861182.753983524</v>
      </c>
      <c r="M69" s="102"/>
    </row>
    <row r="70" spans="1:13" hidden="1" x14ac:dyDescent="0.2">
      <c r="C70" s="76"/>
      <c r="H70" s="219"/>
      <c r="I70" s="219"/>
      <c r="J70" s="77"/>
      <c r="L70" s="101"/>
      <c r="M70" s="102"/>
    </row>
    <row r="71" spans="1:13" hidden="1" x14ac:dyDescent="0.2">
      <c r="C71" s="76"/>
      <c r="H71" s="219"/>
      <c r="I71" s="219"/>
      <c r="J71" s="77"/>
      <c r="L71" s="101"/>
      <c r="M71" s="102"/>
    </row>
    <row r="72" spans="1:13" hidden="1" x14ac:dyDescent="0.2">
      <c r="C72" s="76"/>
      <c r="H72" s="219"/>
      <c r="I72" s="219"/>
      <c r="J72" s="77"/>
      <c r="L72" s="101"/>
      <c r="M72" s="102"/>
    </row>
    <row r="73" spans="1:13" hidden="1" x14ac:dyDescent="0.2">
      <c r="C73" s="76"/>
      <c r="H73" s="219"/>
      <c r="I73" s="219"/>
      <c r="J73" s="77"/>
      <c r="L73" s="101"/>
      <c r="M73" s="102"/>
    </row>
    <row r="74" spans="1:13" hidden="1" x14ac:dyDescent="0.2">
      <c r="C74" s="76"/>
      <c r="H74" s="219"/>
      <c r="I74" s="219"/>
      <c r="J74" s="77"/>
      <c r="L74" s="101"/>
      <c r="M74" s="102"/>
    </row>
    <row r="75" spans="1:13" hidden="1" x14ac:dyDescent="0.2">
      <c r="C75" s="76"/>
      <c r="H75" s="219"/>
      <c r="I75" s="219"/>
      <c r="J75" s="77"/>
      <c r="L75" s="101"/>
      <c r="M75" s="102"/>
    </row>
    <row r="76" spans="1:13" hidden="1" x14ac:dyDescent="0.2">
      <c r="C76" s="76"/>
      <c r="H76" s="219"/>
      <c r="I76" s="219"/>
      <c r="J76" s="77"/>
      <c r="L76" s="101"/>
      <c r="M76" s="102"/>
    </row>
    <row r="77" spans="1:13" hidden="1" x14ac:dyDescent="0.2">
      <c r="C77" s="76"/>
      <c r="H77" s="219"/>
      <c r="I77" s="219"/>
      <c r="J77" s="77"/>
      <c r="L77" s="101"/>
      <c r="M77" s="102"/>
    </row>
    <row r="78" spans="1:13" hidden="1" x14ac:dyDescent="0.2">
      <c r="C78" s="76"/>
      <c r="H78" s="219"/>
      <c r="I78" s="219"/>
      <c r="J78" s="77"/>
      <c r="L78" s="101"/>
      <c r="M78" s="102"/>
    </row>
    <row r="79" spans="1:13" hidden="1" x14ac:dyDescent="0.2">
      <c r="C79" s="76"/>
      <c r="H79" s="219"/>
      <c r="I79" s="219"/>
      <c r="J79" s="77"/>
      <c r="L79" s="101"/>
      <c r="M79" s="102"/>
    </row>
    <row r="80" spans="1:13" hidden="1" x14ac:dyDescent="0.2">
      <c r="A80" s="76"/>
      <c r="C80" s="76"/>
      <c r="H80" s="219"/>
      <c r="I80" s="219"/>
      <c r="J80" s="77"/>
      <c r="L80" s="101"/>
      <c r="M80" s="102"/>
    </row>
    <row r="81" spans="1:13" x14ac:dyDescent="0.2">
      <c r="A81" s="76" t="s">
        <v>142</v>
      </c>
      <c r="B81" s="72" t="str">
        <f t="shared" si="26"/>
        <v>JBG</v>
      </c>
      <c r="C81" s="76" t="s">
        <v>18</v>
      </c>
      <c r="D81" s="76" t="s">
        <v>134</v>
      </c>
      <c r="E81" s="76" t="s">
        <v>175</v>
      </c>
      <c r="F81" s="76" t="str">
        <f t="shared" si="23"/>
        <v>DGNLPJBG</v>
      </c>
      <c r="G81" s="76" t="str">
        <f t="shared" si="24"/>
        <v>GNLPJBG</v>
      </c>
      <c r="H81" s="219"/>
      <c r="I81" s="219">
        <v>2.0324574212585472E-2</v>
      </c>
      <c r="J81" s="77">
        <v>21378674.434999995</v>
      </c>
      <c r="L81" s="101">
        <f t="shared" si="25"/>
        <v>434512.45512086118</v>
      </c>
      <c r="M81" s="102"/>
    </row>
    <row r="82" spans="1:13" x14ac:dyDescent="0.2">
      <c r="A82" s="76" t="s">
        <v>202</v>
      </c>
      <c r="B82" s="72" t="str">
        <f t="shared" si="26"/>
        <v>JBE</v>
      </c>
      <c r="C82" s="76" t="s">
        <v>39</v>
      </c>
      <c r="D82" s="76" t="s">
        <v>134</v>
      </c>
      <c r="E82" s="76" t="s">
        <v>175</v>
      </c>
      <c r="F82" s="76" t="str">
        <f t="shared" si="23"/>
        <v>DGNLPJBE</v>
      </c>
      <c r="G82" s="76" t="str">
        <f t="shared" si="24"/>
        <v>GNLPJBE</v>
      </c>
      <c r="H82" s="219"/>
      <c r="I82" s="219">
        <v>0</v>
      </c>
      <c r="J82" s="77">
        <v>-320.9070000000001</v>
      </c>
      <c r="L82" s="101">
        <f t="shared" si="25"/>
        <v>0</v>
      </c>
      <c r="M82" s="102"/>
    </row>
    <row r="83" spans="1:13" x14ac:dyDescent="0.2">
      <c r="A83" s="72" t="s">
        <v>177</v>
      </c>
      <c r="B83" s="72" t="str">
        <f t="shared" si="26"/>
        <v>CN</v>
      </c>
      <c r="C83" s="76" t="s">
        <v>40</v>
      </c>
      <c r="D83" s="76" t="s">
        <v>134</v>
      </c>
      <c r="E83" s="76" t="s">
        <v>175</v>
      </c>
      <c r="F83" s="76" t="str">
        <f t="shared" si="23"/>
        <v>DGNLPCN</v>
      </c>
      <c r="G83" s="76" t="str">
        <f t="shared" si="24"/>
        <v>GNLPCN</v>
      </c>
      <c r="H83" s="219"/>
      <c r="I83" s="219">
        <v>5.836208322797401E-2</v>
      </c>
      <c r="J83" s="77">
        <v>14495899.689000007</v>
      </c>
      <c r="L83" s="101">
        <f t="shared" si="25"/>
        <v>846010.90411378094</v>
      </c>
      <c r="M83" s="102"/>
    </row>
    <row r="84" spans="1:13" x14ac:dyDescent="0.2">
      <c r="A84" s="72" t="s">
        <v>178</v>
      </c>
      <c r="B84" s="72" t="str">
        <f t="shared" si="26"/>
        <v>CAEE</v>
      </c>
      <c r="C84" s="76" t="s">
        <v>41</v>
      </c>
      <c r="D84" s="76" t="s">
        <v>134</v>
      </c>
      <c r="E84" s="76" t="s">
        <v>175</v>
      </c>
      <c r="F84" s="76" t="str">
        <f t="shared" si="23"/>
        <v>DGNLPCAEE</v>
      </c>
      <c r="G84" s="76" t="str">
        <f t="shared" si="24"/>
        <v>GNLPCAEE</v>
      </c>
      <c r="H84" s="219"/>
      <c r="I84" s="219">
        <v>3.233222499312878E-2</v>
      </c>
      <c r="J84" s="77">
        <v>3631422.2610000032</v>
      </c>
      <c r="L84" s="101">
        <f t="shared" si="25"/>
        <v>117411.96158770853</v>
      </c>
      <c r="M84" s="102"/>
    </row>
    <row r="85" spans="1:13" x14ac:dyDescent="0.2">
      <c r="A85" s="72" t="s">
        <v>179</v>
      </c>
      <c r="I85" s="219"/>
      <c r="J85" s="105">
        <f t="shared" ref="J85" si="27">SUBTOTAL(9,J59:J84)</f>
        <v>1360843327.0816584</v>
      </c>
      <c r="L85" s="104">
        <f>SUBTOTAL(9,L59:L84)</f>
        <v>46983309.492834426</v>
      </c>
    </row>
    <row r="86" spans="1:13" x14ac:dyDescent="0.2">
      <c r="I86" s="219"/>
      <c r="J86" s="225"/>
      <c r="L86" s="101"/>
    </row>
    <row r="87" spans="1:13" x14ac:dyDescent="0.2">
      <c r="A87" s="107" t="s">
        <v>203</v>
      </c>
      <c r="I87" s="219"/>
      <c r="J87" s="225"/>
      <c r="L87" s="101"/>
    </row>
    <row r="88" spans="1:13" x14ac:dyDescent="0.2">
      <c r="A88" s="72" t="s">
        <v>178</v>
      </c>
      <c r="B88" s="76" t="str">
        <f t="shared" ref="B88" si="28">C88</f>
        <v>CAEE</v>
      </c>
      <c r="C88" s="76" t="s">
        <v>41</v>
      </c>
      <c r="D88" s="76" t="s">
        <v>134</v>
      </c>
      <c r="E88" s="76" t="s">
        <v>204</v>
      </c>
      <c r="F88" s="76" t="str">
        <f>D88&amp;E88&amp;C88</f>
        <v>DMNGPCAEE</v>
      </c>
      <c r="G88" s="76" t="str">
        <f>E88&amp;C88</f>
        <v>MNGPCAEE</v>
      </c>
      <c r="H88" s="219"/>
      <c r="I88" s="219">
        <v>0</v>
      </c>
      <c r="J88" s="77">
        <v>1854827.92</v>
      </c>
      <c r="L88" s="101">
        <f>I88*J88</f>
        <v>0</v>
      </c>
      <c r="M88" s="102"/>
    </row>
    <row r="89" spans="1:13" x14ac:dyDescent="0.2">
      <c r="A89" s="72" t="s">
        <v>205</v>
      </c>
      <c r="I89" s="219"/>
      <c r="J89" s="105">
        <f t="shared" ref="J89" si="29">SUBTOTAL(9,J88)</f>
        <v>1854827.92</v>
      </c>
      <c r="L89" s="104">
        <f>SUBTOTAL(9,L88)</f>
        <v>0</v>
      </c>
    </row>
    <row r="90" spans="1:13" x14ac:dyDescent="0.2">
      <c r="I90" s="219"/>
      <c r="J90" s="118"/>
      <c r="L90" s="101"/>
    </row>
    <row r="91" spans="1:13" x14ac:dyDescent="0.2">
      <c r="A91" s="107" t="s">
        <v>42</v>
      </c>
      <c r="I91" s="219"/>
      <c r="J91" s="105">
        <f t="shared" ref="J91" si="30">SUBTOTAL(9,J12:J89)</f>
        <v>26703755287.160851</v>
      </c>
      <c r="L91" s="104">
        <f>SUBTOTAL(9,L12:L89)</f>
        <v>924180346.32972288</v>
      </c>
    </row>
    <row r="92" spans="1:13" x14ac:dyDescent="0.2">
      <c r="A92" s="107"/>
      <c r="I92" s="219"/>
      <c r="J92" s="118"/>
      <c r="L92" s="101"/>
    </row>
    <row r="93" spans="1:13" x14ac:dyDescent="0.2">
      <c r="I93" s="219"/>
      <c r="J93" s="118"/>
      <c r="L93" s="101"/>
    </row>
    <row r="94" spans="1:13" ht="12" customHeight="1" x14ac:dyDescent="0.2">
      <c r="A94" s="107" t="s">
        <v>181</v>
      </c>
      <c r="I94" s="219"/>
      <c r="J94" s="118"/>
      <c r="L94" s="101"/>
    </row>
    <row r="95" spans="1:13" x14ac:dyDescent="0.2">
      <c r="A95" s="107"/>
      <c r="I95" s="219"/>
      <c r="J95" s="118"/>
      <c r="L95" s="101"/>
    </row>
    <row r="96" spans="1:13" x14ac:dyDescent="0.2">
      <c r="A96" s="107" t="s">
        <v>182</v>
      </c>
      <c r="I96" s="219"/>
      <c r="J96" s="118"/>
      <c r="L96" s="101"/>
    </row>
    <row r="97" spans="1:13" x14ac:dyDescent="0.2">
      <c r="A97" s="76" t="s">
        <v>165</v>
      </c>
      <c r="B97" s="86" t="str">
        <f>C97</f>
        <v>CA</v>
      </c>
      <c r="C97" s="86" t="s">
        <v>27</v>
      </c>
      <c r="D97" s="76" t="s">
        <v>183</v>
      </c>
      <c r="E97" s="76" t="s">
        <v>184</v>
      </c>
      <c r="F97" s="76" t="str">
        <f t="shared" ref="F97:F98" si="31">D97&amp;E97&amp;C97</f>
        <v>AINTPCA</v>
      </c>
      <c r="G97" s="76" t="str">
        <f t="shared" ref="G97:G98" si="32">E97&amp;C97</f>
        <v>INTPCA</v>
      </c>
      <c r="H97" s="219"/>
      <c r="I97" s="219">
        <v>3.6686010883621172E-3</v>
      </c>
      <c r="J97" s="77">
        <v>1118099.3798356054</v>
      </c>
      <c r="L97" s="101">
        <f t="shared" ref="L97:L120" si="33">I97*J97</f>
        <v>4101.8606017619104</v>
      </c>
      <c r="M97" s="102"/>
    </row>
    <row r="98" spans="1:13" x14ac:dyDescent="0.2">
      <c r="A98" s="76" t="s">
        <v>177</v>
      </c>
      <c r="B98" s="86" t="str">
        <f t="shared" ref="B98:B120" si="34">C98</f>
        <v>CN</v>
      </c>
      <c r="C98" s="86" t="s">
        <v>40</v>
      </c>
      <c r="D98" s="76" t="s">
        <v>183</v>
      </c>
      <c r="E98" s="76" t="s">
        <v>184</v>
      </c>
      <c r="F98" s="76" t="str">
        <f t="shared" si="31"/>
        <v>AINTPCN</v>
      </c>
      <c r="G98" s="76" t="str">
        <f t="shared" si="32"/>
        <v>INTPCN</v>
      </c>
      <c r="H98" s="219"/>
      <c r="I98" s="219">
        <v>6.0686681053321492E-2</v>
      </c>
      <c r="J98" s="77">
        <v>175494022.00599995</v>
      </c>
      <c r="L98" s="101">
        <f t="shared" si="33"/>
        <v>10650149.740242703</v>
      </c>
      <c r="M98" s="102"/>
    </row>
    <row r="99" spans="1:13" x14ac:dyDescent="0.2">
      <c r="A99" s="76" t="s">
        <v>142</v>
      </c>
      <c r="B99" s="86" t="str">
        <f t="shared" si="34"/>
        <v>JBG</v>
      </c>
      <c r="C99" s="84" t="s">
        <v>18</v>
      </c>
      <c r="D99" s="76" t="s">
        <v>183</v>
      </c>
      <c r="E99" s="76" t="s">
        <v>184</v>
      </c>
      <c r="F99" s="76" t="str">
        <f>D99&amp;E99&amp;C99</f>
        <v>AINTPJBG</v>
      </c>
      <c r="G99" s="76" t="str">
        <f>E99&amp;C99</f>
        <v>INTPJBG</v>
      </c>
      <c r="H99" s="219"/>
      <c r="I99" s="219">
        <v>0.10532211131821444</v>
      </c>
      <c r="J99" s="77">
        <v>2131834.59</v>
      </c>
      <c r="L99" s="101">
        <f t="shared" si="33"/>
        <v>224529.32</v>
      </c>
      <c r="M99" s="102"/>
    </row>
    <row r="100" spans="1:13" x14ac:dyDescent="0.2">
      <c r="A100" s="76" t="s">
        <v>171</v>
      </c>
      <c r="B100" s="86" t="str">
        <f t="shared" si="34"/>
        <v>ID</v>
      </c>
      <c r="C100" s="106" t="s">
        <v>28</v>
      </c>
      <c r="D100" s="76" t="s">
        <v>183</v>
      </c>
      <c r="E100" s="76" t="s">
        <v>184</v>
      </c>
      <c r="F100" s="76" t="str">
        <f t="shared" ref="F100:F119" si="35">D100&amp;E100&amp;C100</f>
        <v>AINTPID</v>
      </c>
      <c r="G100" s="76" t="str">
        <f t="shared" ref="G100:G119" si="36">E100&amp;C100</f>
        <v>INTPID</v>
      </c>
      <c r="H100" s="219"/>
      <c r="I100" s="219">
        <v>5.2712823827647517E-3</v>
      </c>
      <c r="J100" s="77">
        <v>4369592.6030000057</v>
      </c>
      <c r="L100" s="101">
        <f t="shared" si="33"/>
        <v>23033.356508053104</v>
      </c>
      <c r="M100" s="102"/>
    </row>
    <row r="101" spans="1:13" x14ac:dyDescent="0.2">
      <c r="A101" s="72" t="s">
        <v>167</v>
      </c>
      <c r="B101" s="86" t="str">
        <f t="shared" si="34"/>
        <v>OR</v>
      </c>
      <c r="C101" s="86" t="s">
        <v>29</v>
      </c>
      <c r="D101" s="76" t="s">
        <v>183</v>
      </c>
      <c r="E101" s="76" t="s">
        <v>184</v>
      </c>
      <c r="F101" s="76" t="str">
        <f t="shared" si="35"/>
        <v>AINTPOR</v>
      </c>
      <c r="G101" s="76" t="str">
        <f t="shared" si="36"/>
        <v>INTPOR</v>
      </c>
      <c r="H101" s="219"/>
      <c r="I101" s="219">
        <v>2.5028747903744286E-3</v>
      </c>
      <c r="J101" s="77">
        <v>4932993.9138900554</v>
      </c>
      <c r="L101" s="101">
        <f t="shared" si="33"/>
        <v>12346.666108145904</v>
      </c>
      <c r="M101" s="102"/>
    </row>
    <row r="102" spans="1:13" x14ac:dyDescent="0.2">
      <c r="A102" s="72" t="s">
        <v>178</v>
      </c>
      <c r="B102" s="86" t="str">
        <f t="shared" si="34"/>
        <v>CAEE</v>
      </c>
      <c r="C102" s="85" t="s">
        <v>41</v>
      </c>
      <c r="D102" s="76" t="s">
        <v>183</v>
      </c>
      <c r="E102" s="76" t="s">
        <v>184</v>
      </c>
      <c r="F102" s="76" t="str">
        <f t="shared" si="35"/>
        <v>AINTPCAEE</v>
      </c>
      <c r="G102" s="76" t="str">
        <f t="shared" si="36"/>
        <v>INTPCAEE</v>
      </c>
      <c r="H102" s="219"/>
      <c r="I102" s="219">
        <v>0</v>
      </c>
      <c r="J102" s="77">
        <v>-1106268.8070000005</v>
      </c>
      <c r="L102" s="101">
        <f t="shared" si="33"/>
        <v>0</v>
      </c>
      <c r="M102" s="102"/>
    </row>
    <row r="103" spans="1:13" x14ac:dyDescent="0.2">
      <c r="A103" s="72" t="s">
        <v>137</v>
      </c>
      <c r="B103" s="86" t="str">
        <f t="shared" si="34"/>
        <v>SG</v>
      </c>
      <c r="C103" s="86" t="s">
        <v>16</v>
      </c>
      <c r="D103" s="76" t="s">
        <v>183</v>
      </c>
      <c r="E103" s="76" t="s">
        <v>184</v>
      </c>
      <c r="F103" s="76" t="str">
        <f t="shared" si="35"/>
        <v>AINTPSG</v>
      </c>
      <c r="G103" s="76" t="str">
        <f t="shared" si="36"/>
        <v>INTPSG</v>
      </c>
      <c r="H103" s="219"/>
      <c r="I103" s="219">
        <v>2.360692666992595E-3</v>
      </c>
      <c r="J103" s="77">
        <v>1600187.12</v>
      </c>
      <c r="L103" s="101">
        <f t="shared" si="33"/>
        <v>3777.5499999999997</v>
      </c>
      <c r="M103" s="102"/>
    </row>
    <row r="104" spans="1:13" x14ac:dyDescent="0.2">
      <c r="A104" s="72" t="s">
        <v>133</v>
      </c>
      <c r="B104" s="86" t="str">
        <f t="shared" si="34"/>
        <v>CAGE</v>
      </c>
      <c r="C104" s="85" t="s">
        <v>14</v>
      </c>
      <c r="D104" s="76" t="s">
        <v>183</v>
      </c>
      <c r="E104" s="76" t="s">
        <v>184</v>
      </c>
      <c r="F104" s="76" t="str">
        <f t="shared" si="35"/>
        <v>AINTPCAGE</v>
      </c>
      <c r="G104" s="76" t="str">
        <f t="shared" si="36"/>
        <v>INTPCAGE</v>
      </c>
      <c r="H104" s="219"/>
      <c r="I104" s="219">
        <v>4.8703414808367311E-2</v>
      </c>
      <c r="J104" s="77">
        <v>89055610.457000121</v>
      </c>
      <c r="L104" s="101">
        <f t="shared" si="33"/>
        <v>4337312.3370996509</v>
      </c>
      <c r="M104" s="102"/>
    </row>
    <row r="105" spans="1:13" x14ac:dyDescent="0.2">
      <c r="A105" s="72" t="s">
        <v>136</v>
      </c>
      <c r="B105" s="86" t="str">
        <f t="shared" si="34"/>
        <v>CAGW</v>
      </c>
      <c r="C105" s="85" t="s">
        <v>15</v>
      </c>
      <c r="D105" s="76" t="s">
        <v>183</v>
      </c>
      <c r="E105" s="76" t="s">
        <v>184</v>
      </c>
      <c r="F105" s="76" t="str">
        <f t="shared" si="35"/>
        <v>AINTPCAGW</v>
      </c>
      <c r="G105" s="76" t="str">
        <f t="shared" si="36"/>
        <v>INTPCAGW</v>
      </c>
      <c r="H105" s="219"/>
      <c r="I105" s="219">
        <v>3.0579523950962566E-2</v>
      </c>
      <c r="J105" s="77">
        <v>78792755.539000124</v>
      </c>
      <c r="L105" s="101">
        <f t="shared" si="33"/>
        <v>2409444.9551671925</v>
      </c>
      <c r="M105" s="102"/>
    </row>
    <row r="106" spans="1:13" x14ac:dyDescent="0.2">
      <c r="A106" s="72" t="s">
        <v>176</v>
      </c>
      <c r="B106" s="86" t="str">
        <f t="shared" si="34"/>
        <v>SO</v>
      </c>
      <c r="C106" s="86" t="s">
        <v>38</v>
      </c>
      <c r="D106" s="76" t="s">
        <v>183</v>
      </c>
      <c r="E106" s="76" t="s">
        <v>184</v>
      </c>
      <c r="F106" s="76" t="str">
        <f t="shared" si="35"/>
        <v>AINTPSO</v>
      </c>
      <c r="G106" s="76" t="str">
        <f t="shared" si="36"/>
        <v>INTPSO</v>
      </c>
      <c r="H106" s="219"/>
      <c r="I106" s="219">
        <v>4.0779813103623143E-2</v>
      </c>
      <c r="J106" s="77">
        <v>403194225.41936719</v>
      </c>
      <c r="L106" s="101">
        <f t="shared" si="33"/>
        <v>16442185.157061893</v>
      </c>
      <c r="M106" s="102"/>
    </row>
    <row r="107" spans="1:13" hidden="1" x14ac:dyDescent="0.2">
      <c r="B107" s="86"/>
      <c r="C107" s="86"/>
      <c r="H107" s="219"/>
      <c r="I107" s="219"/>
      <c r="J107" s="77"/>
      <c r="L107" s="101"/>
      <c r="M107" s="102"/>
    </row>
    <row r="108" spans="1:13" x14ac:dyDescent="0.2">
      <c r="A108" s="72" t="s">
        <v>133</v>
      </c>
      <c r="B108" s="86" t="str">
        <f t="shared" si="34"/>
        <v>CAGE</v>
      </c>
      <c r="C108" s="86" t="s">
        <v>14</v>
      </c>
      <c r="D108" s="76" t="s">
        <v>183</v>
      </c>
      <c r="E108" s="76" t="s">
        <v>188</v>
      </c>
      <c r="F108" s="76" t="str">
        <f t="shared" si="35"/>
        <v>AINTPHCAGE</v>
      </c>
      <c r="G108" s="76" t="str">
        <f t="shared" si="36"/>
        <v>INTPHCAGE</v>
      </c>
      <c r="H108" s="219"/>
      <c r="I108" s="219">
        <f>I104</f>
        <v>4.8703414808367311E-2</v>
      </c>
      <c r="J108" s="77">
        <v>10579623.739999998</v>
      </c>
      <c r="L108" s="101">
        <f t="shared" si="33"/>
        <v>515263.80352567026</v>
      </c>
      <c r="M108" s="102"/>
    </row>
    <row r="109" spans="1:13" x14ac:dyDescent="0.2">
      <c r="A109" s="72" t="s">
        <v>136</v>
      </c>
      <c r="B109" s="86" t="str">
        <f t="shared" si="34"/>
        <v>CAGW</v>
      </c>
      <c r="C109" s="86" t="s">
        <v>15</v>
      </c>
      <c r="D109" s="76" t="s">
        <v>183</v>
      </c>
      <c r="E109" s="76" t="s">
        <v>188</v>
      </c>
      <c r="F109" s="76" t="str">
        <f t="shared" si="35"/>
        <v>AINTPHCAGW</v>
      </c>
      <c r="G109" s="76" t="str">
        <f t="shared" si="36"/>
        <v>INTPHCAGW</v>
      </c>
      <c r="H109" s="219"/>
      <c r="I109" s="219">
        <f>I105</f>
        <v>3.0579523950962566E-2</v>
      </c>
      <c r="J109" s="77">
        <v>100504607.99999999</v>
      </c>
      <c r="L109" s="101">
        <f t="shared" si="33"/>
        <v>3073383.0675181034</v>
      </c>
      <c r="M109" s="102"/>
    </row>
    <row r="110" spans="1:13" hidden="1" x14ac:dyDescent="0.2">
      <c r="B110" s="86"/>
      <c r="C110" s="86"/>
      <c r="H110" s="219"/>
      <c r="I110" s="219"/>
      <c r="J110" s="77"/>
      <c r="L110" s="101"/>
      <c r="M110" s="102"/>
    </row>
    <row r="111" spans="1:13" hidden="1" x14ac:dyDescent="0.2">
      <c r="B111" s="86"/>
      <c r="C111" s="86"/>
      <c r="H111" s="219"/>
      <c r="I111" s="219"/>
      <c r="J111" s="77"/>
      <c r="L111" s="101"/>
      <c r="M111" s="102"/>
    </row>
    <row r="112" spans="1:13" hidden="1" x14ac:dyDescent="0.2">
      <c r="B112" s="86"/>
      <c r="C112" s="86"/>
      <c r="H112" s="219"/>
      <c r="I112" s="219"/>
      <c r="J112" s="77"/>
      <c r="L112" s="101"/>
      <c r="M112" s="102"/>
    </row>
    <row r="113" spans="1:13" hidden="1" x14ac:dyDescent="0.2">
      <c r="B113" s="86"/>
      <c r="C113" s="86"/>
      <c r="H113" s="219"/>
      <c r="I113" s="219"/>
      <c r="J113" s="77"/>
      <c r="L113" s="101"/>
      <c r="M113" s="102"/>
    </row>
    <row r="114" spans="1:13" hidden="1" x14ac:dyDescent="0.2">
      <c r="B114" s="86"/>
      <c r="C114" s="86"/>
      <c r="H114" s="219"/>
      <c r="I114" s="219"/>
      <c r="J114" s="77"/>
      <c r="L114" s="101"/>
      <c r="M114" s="102"/>
    </row>
    <row r="115" spans="1:13" hidden="1" x14ac:dyDescent="0.2">
      <c r="B115" s="86"/>
      <c r="C115" s="86"/>
      <c r="H115" s="219"/>
      <c r="I115" s="219"/>
      <c r="J115" s="77"/>
      <c r="L115" s="101"/>
      <c r="M115" s="102"/>
    </row>
    <row r="116" spans="1:13" x14ac:dyDescent="0.2">
      <c r="A116" s="72" t="s">
        <v>170</v>
      </c>
      <c r="B116" s="86" t="str">
        <f t="shared" si="34"/>
        <v>UT</v>
      </c>
      <c r="C116" s="86" t="s">
        <v>30</v>
      </c>
      <c r="D116" s="76" t="s">
        <v>183</v>
      </c>
      <c r="E116" s="76" t="s">
        <v>184</v>
      </c>
      <c r="F116" s="76" t="str">
        <f t="shared" si="35"/>
        <v>AINTPUT</v>
      </c>
      <c r="G116" s="76" t="str">
        <f t="shared" si="36"/>
        <v>INTPUT</v>
      </c>
      <c r="H116" s="219"/>
      <c r="I116" s="219">
        <v>0.13032121549402031</v>
      </c>
      <c r="J116" s="77">
        <v>-26215919.783000026</v>
      </c>
      <c r="L116" s="101">
        <f t="shared" si="33"/>
        <v>-3416490.5314142965</v>
      </c>
      <c r="M116" s="102"/>
    </row>
    <row r="117" spans="1:13" x14ac:dyDescent="0.2">
      <c r="A117" s="72" t="s">
        <v>168</v>
      </c>
      <c r="B117" s="86" t="str">
        <f t="shared" si="34"/>
        <v>WA</v>
      </c>
      <c r="C117" s="86" t="s">
        <v>31</v>
      </c>
      <c r="D117" s="76" t="s">
        <v>183</v>
      </c>
      <c r="E117" s="76" t="s">
        <v>184</v>
      </c>
      <c r="F117" s="76" t="str">
        <f t="shared" si="35"/>
        <v>AINTPWA</v>
      </c>
      <c r="G117" s="76" t="str">
        <f t="shared" si="36"/>
        <v>INTPWA</v>
      </c>
      <c r="H117" s="219"/>
      <c r="I117" s="219">
        <v>1.4848039770982296E-3</v>
      </c>
      <c r="J117" s="77">
        <v>2036363.08</v>
      </c>
      <c r="L117" s="101">
        <f t="shared" si="33"/>
        <v>3023.6000000000004</v>
      </c>
      <c r="M117" s="102"/>
    </row>
    <row r="118" spans="1:13" x14ac:dyDescent="0.2">
      <c r="A118" s="72" t="s">
        <v>169</v>
      </c>
      <c r="B118" s="86" t="str">
        <f t="shared" si="34"/>
        <v>WYP</v>
      </c>
      <c r="C118" s="86" t="s">
        <v>32</v>
      </c>
      <c r="D118" s="76" t="s">
        <v>183</v>
      </c>
      <c r="E118" s="76" t="s">
        <v>184</v>
      </c>
      <c r="F118" s="76" t="str">
        <f t="shared" si="35"/>
        <v>AINTPWYP</v>
      </c>
      <c r="G118" s="76" t="str">
        <f t="shared" si="36"/>
        <v>INTPWYP</v>
      </c>
      <c r="H118" s="219"/>
      <c r="I118" s="219">
        <v>1.963222727229863E-2</v>
      </c>
      <c r="J118" s="77">
        <v>5386895.4729999956</v>
      </c>
      <c r="L118" s="101">
        <f t="shared" si="33"/>
        <v>105756.75621805254</v>
      </c>
      <c r="M118" s="102"/>
    </row>
    <row r="119" spans="1:13" x14ac:dyDescent="0.2">
      <c r="A119" s="72" t="s">
        <v>172</v>
      </c>
      <c r="B119" s="86" t="str">
        <f t="shared" si="34"/>
        <v>WYU</v>
      </c>
      <c r="C119" s="86" t="s">
        <v>36</v>
      </c>
      <c r="D119" s="76" t="s">
        <v>183</v>
      </c>
      <c r="E119" s="76" t="s">
        <v>184</v>
      </c>
      <c r="F119" s="76" t="str">
        <f t="shared" si="35"/>
        <v>AINTPWYU</v>
      </c>
      <c r="G119" s="76" t="str">
        <f t="shared" si="36"/>
        <v>INTPWYU</v>
      </c>
      <c r="H119" s="219"/>
      <c r="I119" s="219">
        <v>0</v>
      </c>
      <c r="J119" s="77">
        <v>0</v>
      </c>
      <c r="L119" s="101">
        <f t="shared" si="33"/>
        <v>0</v>
      </c>
      <c r="M119" s="102"/>
    </row>
    <row r="120" spans="1:13" x14ac:dyDescent="0.2">
      <c r="A120" s="76" t="s">
        <v>185</v>
      </c>
      <c r="B120" s="86" t="str">
        <f t="shared" si="34"/>
        <v>CAGW</v>
      </c>
      <c r="C120" s="76" t="s">
        <v>15</v>
      </c>
      <c r="D120" s="76" t="s">
        <v>183</v>
      </c>
      <c r="E120" s="76" t="s">
        <v>186</v>
      </c>
      <c r="F120" s="76" t="str">
        <f>D120&amp;E120&amp;C120</f>
        <v>AHYDPKACAGW</v>
      </c>
      <c r="G120" s="76" t="str">
        <f>E120&amp;C120</f>
        <v>HYDPKACAGW</v>
      </c>
      <c r="H120" s="219"/>
      <c r="I120" s="219"/>
      <c r="J120" s="77">
        <v>74111749.809999987</v>
      </c>
      <c r="L120" s="101">
        <f t="shared" si="33"/>
        <v>0</v>
      </c>
      <c r="M120" s="102"/>
    </row>
    <row r="121" spans="1:13" x14ac:dyDescent="0.2">
      <c r="A121" s="72" t="s">
        <v>189</v>
      </c>
      <c r="C121" s="86"/>
      <c r="I121" s="219"/>
      <c r="J121" s="105">
        <f t="shared" ref="J121" si="37">SUBTOTAL(9,J97:J120)</f>
        <v>925986372.54109311</v>
      </c>
      <c r="L121" s="104">
        <f>SUBTOTAL(9,L97:L120)</f>
        <v>34387817.638636932</v>
      </c>
    </row>
    <row r="122" spans="1:13" x14ac:dyDescent="0.2">
      <c r="I122" s="219"/>
      <c r="J122" s="118"/>
      <c r="L122" s="101"/>
    </row>
    <row r="123" spans="1:13" x14ac:dyDescent="0.2">
      <c r="A123" s="107" t="s">
        <v>144</v>
      </c>
      <c r="I123" s="219"/>
      <c r="J123" s="118"/>
      <c r="L123" s="101"/>
    </row>
    <row r="124" spans="1:13" x14ac:dyDescent="0.2">
      <c r="A124" s="72" t="s">
        <v>133</v>
      </c>
      <c r="B124" s="76" t="str">
        <f t="shared" ref="B124:B125" si="38">C124</f>
        <v>CAGE</v>
      </c>
      <c r="C124" s="85" t="s">
        <v>14</v>
      </c>
      <c r="D124" s="76" t="s">
        <v>183</v>
      </c>
      <c r="E124" s="76" t="s">
        <v>145</v>
      </c>
      <c r="F124" s="76" t="str">
        <f>D124&amp;E124&amp;C124</f>
        <v>AHYDPCAGE</v>
      </c>
      <c r="G124" s="76" t="str">
        <f>E124&amp;C124</f>
        <v>HYDPCAGE</v>
      </c>
      <c r="H124" s="219"/>
      <c r="I124" s="219">
        <v>0</v>
      </c>
      <c r="J124" s="77">
        <v>0</v>
      </c>
      <c r="L124" s="101">
        <f t="shared" ref="L124:L125" si="39">I124*J124</f>
        <v>0</v>
      </c>
      <c r="M124" s="102"/>
    </row>
    <row r="125" spans="1:13" x14ac:dyDescent="0.2">
      <c r="A125" s="72" t="s">
        <v>136</v>
      </c>
      <c r="B125" s="76" t="str">
        <f t="shared" si="38"/>
        <v>CAGW</v>
      </c>
      <c r="C125" s="85" t="s">
        <v>15</v>
      </c>
      <c r="D125" s="76" t="s">
        <v>183</v>
      </c>
      <c r="E125" s="76" t="s">
        <v>145</v>
      </c>
      <c r="F125" s="76" t="str">
        <f>D125&amp;E125&amp;C125</f>
        <v>AHYDPCAGW</v>
      </c>
      <c r="G125" s="76" t="str">
        <f>E125&amp;C125</f>
        <v>HYDPCAGW</v>
      </c>
      <c r="H125" s="219"/>
      <c r="I125" s="219">
        <v>2.1263111737320737E-2</v>
      </c>
      <c r="J125" s="77">
        <v>14658988.950000001</v>
      </c>
      <c r="L125" s="101">
        <f t="shared" si="39"/>
        <v>311695.72000000003</v>
      </c>
      <c r="M125" s="102"/>
    </row>
    <row r="126" spans="1:13" x14ac:dyDescent="0.2">
      <c r="A126" s="72" t="s">
        <v>148</v>
      </c>
      <c r="I126" s="219"/>
      <c r="J126" s="105">
        <f t="shared" ref="J126" si="40">SUBTOTAL(9,J124:J125)</f>
        <v>14658988.950000001</v>
      </c>
      <c r="L126" s="104">
        <f>SUBTOTAL(9,L124:L125)</f>
        <v>311695.72000000003</v>
      </c>
    </row>
    <row r="127" spans="1:13" x14ac:dyDescent="0.2">
      <c r="I127" s="219"/>
      <c r="J127" s="118"/>
      <c r="L127" s="101"/>
    </row>
    <row r="128" spans="1:13" x14ac:dyDescent="0.2">
      <c r="A128" s="107" t="s">
        <v>149</v>
      </c>
      <c r="I128" s="219"/>
      <c r="J128" s="118"/>
      <c r="L128" s="101"/>
    </row>
    <row r="129" spans="1:13" x14ac:dyDescent="0.2">
      <c r="A129" s="72" t="s">
        <v>133</v>
      </c>
      <c r="B129" s="76" t="str">
        <f t="shared" ref="B129" si="41">C129</f>
        <v>CAGE</v>
      </c>
      <c r="C129" s="85" t="s">
        <v>14</v>
      </c>
      <c r="D129" s="76" t="s">
        <v>183</v>
      </c>
      <c r="E129" s="76" t="s">
        <v>150</v>
      </c>
      <c r="F129" s="76" t="str">
        <f>D129&amp;E129&amp;C129</f>
        <v>AOTHPCAGE</v>
      </c>
      <c r="G129" s="76" t="str">
        <f>E129&amp;C129</f>
        <v>OTHPCAGE</v>
      </c>
      <c r="H129" s="219"/>
      <c r="I129" s="219">
        <v>0</v>
      </c>
      <c r="J129" s="77">
        <v>0</v>
      </c>
      <c r="L129" s="101">
        <f>I129*J129</f>
        <v>0</v>
      </c>
      <c r="M129" s="102"/>
    </row>
    <row r="130" spans="1:13" x14ac:dyDescent="0.2">
      <c r="A130" s="72" t="s">
        <v>190</v>
      </c>
      <c r="I130" s="219"/>
      <c r="J130" s="105">
        <f t="shared" ref="J130" si="42">SUBTOTAL(9,J129)</f>
        <v>0</v>
      </c>
      <c r="L130" s="104">
        <f>SUBTOTAL(9,L129)</f>
        <v>0</v>
      </c>
    </row>
    <row r="131" spans="1:13" x14ac:dyDescent="0.2">
      <c r="I131" s="219"/>
      <c r="J131" s="118"/>
      <c r="L131" s="101"/>
    </row>
    <row r="132" spans="1:13" x14ac:dyDescent="0.2">
      <c r="A132" s="107" t="s">
        <v>174</v>
      </c>
      <c r="I132" s="219"/>
      <c r="J132" s="118"/>
      <c r="L132" s="101"/>
    </row>
    <row r="133" spans="1:13" x14ac:dyDescent="0.2">
      <c r="A133" s="72" t="s">
        <v>165</v>
      </c>
      <c r="B133" s="72" t="s">
        <v>27</v>
      </c>
      <c r="C133" s="72" t="s">
        <v>27</v>
      </c>
      <c r="D133" s="76" t="s">
        <v>183</v>
      </c>
      <c r="E133" s="76" t="s">
        <v>175</v>
      </c>
      <c r="F133" s="76" t="str">
        <f t="shared" ref="F133:F141" si="43">D133&amp;E133&amp;C133</f>
        <v>AGNLPCA</v>
      </c>
      <c r="G133" s="76" t="str">
        <f t="shared" ref="G133:G141" si="44">E133&amp;C133</f>
        <v>GNLPCA</v>
      </c>
      <c r="H133" s="219"/>
      <c r="I133" s="219">
        <v>5.5382030234201164E-2</v>
      </c>
      <c r="J133" s="77">
        <v>505859.56999999995</v>
      </c>
      <c r="L133" s="101">
        <f t="shared" ref="L133:L141" si="45">I133*J133</f>
        <v>28015.53</v>
      </c>
      <c r="M133" s="102"/>
    </row>
    <row r="134" spans="1:13" x14ac:dyDescent="0.2">
      <c r="A134" s="72" t="s">
        <v>176</v>
      </c>
      <c r="B134" s="72" t="s">
        <v>40</v>
      </c>
      <c r="C134" s="72" t="s">
        <v>40</v>
      </c>
      <c r="D134" s="76" t="s">
        <v>183</v>
      </c>
      <c r="E134" s="76" t="s">
        <v>175</v>
      </c>
      <c r="F134" s="76" t="str">
        <f t="shared" si="43"/>
        <v>AGNLPCN</v>
      </c>
      <c r="G134" s="76" t="str">
        <f t="shared" si="44"/>
        <v>GNLPCN</v>
      </c>
      <c r="H134" s="219"/>
      <c r="I134" s="219">
        <v>0</v>
      </c>
      <c r="J134" s="77">
        <v>0</v>
      </c>
      <c r="L134" s="101">
        <f t="shared" si="45"/>
        <v>0</v>
      </c>
      <c r="M134" s="102"/>
    </row>
    <row r="135" spans="1:13" x14ac:dyDescent="0.2">
      <c r="A135" s="72" t="s">
        <v>167</v>
      </c>
      <c r="B135" s="72" t="s">
        <v>29</v>
      </c>
      <c r="C135" s="72" t="s">
        <v>29</v>
      </c>
      <c r="D135" s="76" t="s">
        <v>183</v>
      </c>
      <c r="E135" s="76" t="s">
        <v>175</v>
      </c>
      <c r="F135" s="76" t="str">
        <f t="shared" si="43"/>
        <v>AGNLPOR</v>
      </c>
      <c r="G135" s="76" t="str">
        <f t="shared" si="44"/>
        <v>GNLPOR</v>
      </c>
      <c r="H135" s="219"/>
      <c r="I135" s="219">
        <v>4.6832970316260457E-2</v>
      </c>
      <c r="J135" s="77">
        <v>5336018.33</v>
      </c>
      <c r="L135" s="101">
        <f t="shared" si="45"/>
        <v>249901.58805591171</v>
      </c>
      <c r="M135" s="102"/>
    </row>
    <row r="136" spans="1:13" x14ac:dyDescent="0.2">
      <c r="A136" s="72" t="s">
        <v>171</v>
      </c>
      <c r="B136" s="72" t="s">
        <v>28</v>
      </c>
      <c r="C136" s="72" t="s">
        <v>28</v>
      </c>
      <c r="D136" s="76" t="s">
        <v>183</v>
      </c>
      <c r="E136" s="76" t="s">
        <v>175</v>
      </c>
      <c r="F136" s="76" t="str">
        <f t="shared" si="43"/>
        <v>AGNLPID</v>
      </c>
      <c r="G136" s="76" t="str">
        <f t="shared" si="44"/>
        <v>GNLPID</v>
      </c>
      <c r="H136" s="219"/>
      <c r="I136" s="219">
        <v>0</v>
      </c>
      <c r="J136" s="77">
        <v>333770.69999999995</v>
      </c>
      <c r="L136" s="101">
        <f t="shared" si="45"/>
        <v>0</v>
      </c>
      <c r="M136" s="102"/>
    </row>
    <row r="137" spans="1:13" x14ac:dyDescent="0.2">
      <c r="A137" s="72" t="s">
        <v>176</v>
      </c>
      <c r="B137" s="72" t="s">
        <v>38</v>
      </c>
      <c r="C137" s="72" t="s">
        <v>38</v>
      </c>
      <c r="D137" s="76" t="s">
        <v>183</v>
      </c>
      <c r="E137" s="76" t="s">
        <v>175</v>
      </c>
      <c r="F137" s="76" t="str">
        <f t="shared" si="43"/>
        <v>AGNLPSO</v>
      </c>
      <c r="G137" s="76" t="str">
        <f t="shared" si="44"/>
        <v>GNLPSO</v>
      </c>
      <c r="H137" s="219"/>
      <c r="I137" s="219">
        <v>6.1223939482194144E-2</v>
      </c>
      <c r="J137" s="77">
        <v>4644475.0600000005</v>
      </c>
      <c r="L137" s="101">
        <f t="shared" si="45"/>
        <v>284353.06000000006</v>
      </c>
      <c r="M137" s="102"/>
    </row>
    <row r="138" spans="1:13" x14ac:dyDescent="0.2">
      <c r="A138" s="72" t="s">
        <v>170</v>
      </c>
      <c r="B138" s="72" t="s">
        <v>30</v>
      </c>
      <c r="C138" s="72" t="s">
        <v>30</v>
      </c>
      <c r="D138" s="76" t="s">
        <v>183</v>
      </c>
      <c r="E138" s="76" t="s">
        <v>175</v>
      </c>
      <c r="F138" s="76" t="str">
        <f t="shared" si="43"/>
        <v>AGNLPUT</v>
      </c>
      <c r="G138" s="76" t="str">
        <f t="shared" si="44"/>
        <v>GNLPUT</v>
      </c>
      <c r="H138" s="219"/>
      <c r="I138" s="219">
        <v>3.8919866365518536E-2</v>
      </c>
      <c r="J138" s="77">
        <v>18701.759999999998</v>
      </c>
      <c r="L138" s="101">
        <f t="shared" si="45"/>
        <v>727.86999999999989</v>
      </c>
      <c r="M138" s="102"/>
    </row>
    <row r="139" spans="1:13" x14ac:dyDescent="0.2">
      <c r="A139" s="72" t="s">
        <v>168</v>
      </c>
      <c r="B139" s="72" t="s">
        <v>31</v>
      </c>
      <c r="C139" s="72" t="s">
        <v>31</v>
      </c>
      <c r="D139" s="76" t="s">
        <v>183</v>
      </c>
      <c r="E139" s="76" t="s">
        <v>175</v>
      </c>
      <c r="F139" s="76" t="str">
        <f t="shared" si="43"/>
        <v>AGNLPWA</v>
      </c>
      <c r="G139" s="76" t="str">
        <f t="shared" si="44"/>
        <v>GNLPWA</v>
      </c>
      <c r="H139" s="219"/>
      <c r="I139" s="219">
        <v>3.3451497444267397E-2</v>
      </c>
      <c r="J139" s="77">
        <v>2406689.5699999998</v>
      </c>
      <c r="L139" s="101">
        <f t="shared" si="45"/>
        <v>80507.37</v>
      </c>
      <c r="M139" s="102"/>
    </row>
    <row r="140" spans="1:13" x14ac:dyDescent="0.2">
      <c r="A140" s="72" t="s">
        <v>169</v>
      </c>
      <c r="B140" s="72" t="s">
        <v>32</v>
      </c>
      <c r="C140" s="72" t="s">
        <v>32</v>
      </c>
      <c r="D140" s="76" t="s">
        <v>183</v>
      </c>
      <c r="E140" s="76" t="s">
        <v>175</v>
      </c>
      <c r="F140" s="76" t="str">
        <f t="shared" si="43"/>
        <v>AGNLPWYP</v>
      </c>
      <c r="G140" s="76" t="str">
        <f t="shared" si="44"/>
        <v>GNLPWYP</v>
      </c>
      <c r="H140" s="219"/>
      <c r="I140" s="219">
        <v>1.0606281147393598E-2</v>
      </c>
      <c r="J140" s="77">
        <v>4536828.68</v>
      </c>
      <c r="L140" s="101">
        <f t="shared" si="45"/>
        <v>48118.88049763858</v>
      </c>
      <c r="M140" s="102"/>
    </row>
    <row r="141" spans="1:13" x14ac:dyDescent="0.2">
      <c r="A141" s="72" t="s">
        <v>172</v>
      </c>
      <c r="B141" s="72" t="s">
        <v>36</v>
      </c>
      <c r="C141" s="72" t="s">
        <v>36</v>
      </c>
      <c r="D141" s="76" t="s">
        <v>183</v>
      </c>
      <c r="E141" s="76" t="s">
        <v>175</v>
      </c>
      <c r="F141" s="76" t="str">
        <f t="shared" si="43"/>
        <v>AGNLPWYU</v>
      </c>
      <c r="G141" s="76" t="str">
        <f t="shared" si="44"/>
        <v>GNLPWYU</v>
      </c>
      <c r="H141" s="219"/>
      <c r="I141" s="219">
        <v>0</v>
      </c>
      <c r="J141" s="77">
        <v>0</v>
      </c>
      <c r="L141" s="101">
        <f t="shared" si="45"/>
        <v>0</v>
      </c>
      <c r="M141" s="102"/>
    </row>
    <row r="142" spans="1:13" x14ac:dyDescent="0.2">
      <c r="A142" s="72" t="s">
        <v>179</v>
      </c>
      <c r="J142" s="105">
        <f t="shared" ref="J142" si="46">SUBTOTAL(9,J133:J141)</f>
        <v>17782343.670000002</v>
      </c>
      <c r="L142" s="104">
        <f>SUBTOTAL(9,L133:L141)</f>
        <v>691624.29855355038</v>
      </c>
    </row>
    <row r="143" spans="1:13" x14ac:dyDescent="0.2">
      <c r="J143" s="118"/>
      <c r="L143" s="101"/>
    </row>
    <row r="144" spans="1:13" x14ac:dyDescent="0.2">
      <c r="A144" s="107" t="s">
        <v>191</v>
      </c>
      <c r="B144" s="107"/>
      <c r="J144" s="105">
        <f t="shared" ref="J144" si="47">SUBTOTAL(9,J97:J142)</f>
        <v>958427705.16109324</v>
      </c>
      <c r="L144" s="104">
        <f>SUBTOTAL(9,L97:L142)</f>
        <v>35391137.657190479</v>
      </c>
    </row>
    <row r="145" spans="1:12" x14ac:dyDescent="0.2">
      <c r="J145" s="118"/>
      <c r="L145" s="101"/>
    </row>
    <row r="146" spans="1:12" x14ac:dyDescent="0.2">
      <c r="A146" s="107"/>
      <c r="B146" s="107"/>
      <c r="J146" s="118"/>
      <c r="L146" s="101"/>
    </row>
    <row r="147" spans="1:12" ht="13.5" thickBot="1" x14ac:dyDescent="0.25">
      <c r="A147" s="107" t="s">
        <v>206</v>
      </c>
      <c r="B147" s="107"/>
      <c r="J147" s="226">
        <f t="shared" ref="J147" si="48">SUBTOTAL(9,J12:J144)</f>
        <v>27662182992.321957</v>
      </c>
      <c r="L147" s="104">
        <f>SUBTOTAL(9,L12:L144)</f>
        <v>959571483.98691356</v>
      </c>
    </row>
    <row r="148" spans="1:12" ht="13.5" thickTop="1" x14ac:dyDescent="0.2">
      <c r="L148" s="65" t="s">
        <v>207</v>
      </c>
    </row>
    <row r="149" spans="1:12" x14ac:dyDescent="0.2">
      <c r="A149" s="76"/>
      <c r="B149" s="76"/>
      <c r="K149" s="227" t="s">
        <v>208</v>
      </c>
      <c r="L149" s="109">
        <f>L147-L88</f>
        <v>959571483.98691356</v>
      </c>
    </row>
    <row r="150" spans="1:12" x14ac:dyDescent="0.2">
      <c r="A150" s="76"/>
      <c r="B150" s="76"/>
    </row>
    <row r="151" spans="1:12" x14ac:dyDescent="0.2">
      <c r="A151" s="76"/>
      <c r="B151" s="76"/>
    </row>
  </sheetData>
  <mergeCells count="1">
    <mergeCell ref="L6:L7"/>
  </mergeCells>
  <pageMargins left="0.7" right="0.7" top="0.75" bottom="0.75" header="0.3" footer="0.3"/>
  <pageSetup scale="63" firstPageNumber="8" fitToHeight="0" orientation="portrait" useFirstPageNumber="1" r:id="rId1"/>
  <headerFooter alignWithMargins="0">
    <oddHeader>&amp;RPage 6.5.&amp;P</oddHeader>
  </headerFooter>
  <rowBreaks count="1" manualBreakCount="1">
    <brk id="92" max="16383" man="1"/>
  </rowBreaks>
  <customProperties>
    <customPr name="_pios_id" r:id="rId2"/>
  </customProperties>
  <ignoredErrors>
    <ignoredError sqref="I16" formula="1"/>
    <ignoredError sqref="B97:B106 B108:B109 B116:B12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view="pageBreakPreview" zoomScale="80" zoomScaleNormal="100" zoomScaleSheetLayoutView="80" workbookViewId="0">
      <selection activeCell="A4" sqref="A4"/>
    </sheetView>
  </sheetViews>
  <sheetFormatPr defaultRowHeight="12.75" x14ac:dyDescent="0.2"/>
  <cols>
    <col min="1" max="1" width="18" style="49" customWidth="1"/>
    <col min="2" max="2" width="14.28515625" style="49" customWidth="1"/>
    <col min="3" max="3" width="26.42578125" style="49" bestFit="1" customWidth="1"/>
    <col min="4" max="4" width="21.85546875" style="49" bestFit="1" customWidth="1"/>
    <col min="5" max="5" width="9.140625" style="49"/>
    <col min="6" max="6" width="12.5703125" style="49" bestFit="1" customWidth="1"/>
    <col min="7" max="7" width="9.85546875" style="49" customWidth="1"/>
    <col min="8" max="8" width="9.7109375" style="49" bestFit="1" customWidth="1"/>
    <col min="9" max="16384" width="9.140625" style="49"/>
  </cols>
  <sheetData>
    <row r="1" spans="1:7" x14ac:dyDescent="0.2">
      <c r="A1" s="110" t="str">
        <f>'Page 6.5.1'!B1</f>
        <v>PacifiCorp</v>
      </c>
    </row>
    <row r="2" spans="1:7" x14ac:dyDescent="0.2">
      <c r="A2" s="110" t="s">
        <v>263</v>
      </c>
    </row>
    <row r="3" spans="1:7" x14ac:dyDescent="0.2">
      <c r="A3" s="110" t="s">
        <v>265</v>
      </c>
    </row>
    <row r="6" spans="1:7" x14ac:dyDescent="0.2">
      <c r="A6" s="111"/>
      <c r="B6" s="111" t="s">
        <v>209</v>
      </c>
      <c r="C6" s="111" t="s">
        <v>210</v>
      </c>
      <c r="D6" s="111" t="s">
        <v>211</v>
      </c>
      <c r="E6" s="111"/>
      <c r="F6" s="111"/>
    </row>
    <row r="7" spans="1:7" ht="14.25" x14ac:dyDescent="0.2">
      <c r="A7" s="112" t="s">
        <v>125</v>
      </c>
      <c r="B7" s="112" t="s">
        <v>212</v>
      </c>
      <c r="C7" s="112" t="s">
        <v>213</v>
      </c>
      <c r="D7" s="112" t="s">
        <v>214</v>
      </c>
      <c r="E7" s="111"/>
      <c r="F7" s="112" t="s">
        <v>215</v>
      </c>
      <c r="G7" s="307"/>
    </row>
    <row r="8" spans="1:7" x14ac:dyDescent="0.2">
      <c r="A8" s="308" t="s">
        <v>27</v>
      </c>
      <c r="B8" s="309">
        <v>6490286.2600000016</v>
      </c>
      <c r="C8" s="309">
        <v>341235.97244143352</v>
      </c>
      <c r="D8" s="309">
        <v>466963.14079099993</v>
      </c>
      <c r="E8" s="114"/>
      <c r="F8" s="309">
        <f>D8-C8</f>
        <v>125727.1683495664</v>
      </c>
      <c r="G8" s="310"/>
    </row>
    <row r="9" spans="1:7" x14ac:dyDescent="0.2">
      <c r="A9" s="308" t="s">
        <v>28</v>
      </c>
      <c r="B9" s="309">
        <v>17176761.229999997</v>
      </c>
      <c r="C9" s="309">
        <v>903092.49652624119</v>
      </c>
      <c r="D9" s="309">
        <v>1149270.9133740002</v>
      </c>
      <c r="E9" s="114"/>
      <c r="F9" s="309">
        <f t="shared" ref="F9:F19" si="0">D9-C9</f>
        <v>246178.41684775904</v>
      </c>
      <c r="G9" s="310"/>
    </row>
    <row r="10" spans="1:7" x14ac:dyDescent="0.2">
      <c r="A10" s="308" t="s">
        <v>29</v>
      </c>
      <c r="B10" s="309">
        <v>65421209.259999998</v>
      </c>
      <c r="C10" s="309">
        <v>3439612.5326112518</v>
      </c>
      <c r="D10" s="309">
        <v>3961803.4591550003</v>
      </c>
      <c r="E10" s="114"/>
      <c r="F10" s="309">
        <f t="shared" si="0"/>
        <v>522190.92654374847</v>
      </c>
      <c r="G10" s="310"/>
    </row>
    <row r="11" spans="1:7" x14ac:dyDescent="0.2">
      <c r="A11" s="308" t="s">
        <v>38</v>
      </c>
      <c r="B11" s="309">
        <v>12987017.490000002</v>
      </c>
      <c r="C11" s="309">
        <v>682810.79828889621</v>
      </c>
      <c r="D11" s="309">
        <v>883161.27656699996</v>
      </c>
      <c r="E11" s="114"/>
      <c r="F11" s="309">
        <f t="shared" si="0"/>
        <v>200350.47827810375</v>
      </c>
      <c r="G11" s="310"/>
    </row>
    <row r="12" spans="1:7" x14ac:dyDescent="0.2">
      <c r="A12" s="308" t="s">
        <v>30</v>
      </c>
      <c r="B12" s="309">
        <v>87802654.370000005</v>
      </c>
      <c r="C12" s="309">
        <v>4616348.6395877441</v>
      </c>
      <c r="D12" s="309">
        <v>6085807.7577019995</v>
      </c>
      <c r="E12" s="114"/>
      <c r="F12" s="309">
        <f t="shared" si="0"/>
        <v>1469459.1181142554</v>
      </c>
      <c r="G12" s="310"/>
    </row>
    <row r="13" spans="1:7" x14ac:dyDescent="0.2">
      <c r="A13" s="308" t="s">
        <v>31</v>
      </c>
      <c r="B13" s="309">
        <v>14265617.059999997</v>
      </c>
      <c r="C13" s="309">
        <v>750034.97764768871</v>
      </c>
      <c r="D13" s="309">
        <v>674173.48626699997</v>
      </c>
      <c r="E13" s="114"/>
      <c r="F13" s="309">
        <f t="shared" si="0"/>
        <v>-75861.491380688734</v>
      </c>
      <c r="G13" s="310"/>
    </row>
    <row r="14" spans="1:7" x14ac:dyDescent="0.2">
      <c r="A14" s="308" t="s">
        <v>32</v>
      </c>
      <c r="B14" s="309">
        <v>27933717.710000012</v>
      </c>
      <c r="C14" s="309">
        <v>1468654.6856064782</v>
      </c>
      <c r="D14" s="309">
        <v>2132459.3995479997</v>
      </c>
      <c r="E14" s="114"/>
      <c r="F14" s="309">
        <f t="shared" si="0"/>
        <v>663804.71394152148</v>
      </c>
      <c r="G14" s="310"/>
    </row>
    <row r="15" spans="1:7" x14ac:dyDescent="0.2">
      <c r="A15" s="308" t="s">
        <v>36</v>
      </c>
      <c r="B15" s="309">
        <v>5687449.9799999995</v>
      </c>
      <c r="C15" s="309">
        <v>299025.72042135336</v>
      </c>
      <c r="D15" s="309">
        <v>418081.61881200009</v>
      </c>
      <c r="E15" s="114"/>
      <c r="F15" s="309">
        <f t="shared" si="0"/>
        <v>119055.89839064673</v>
      </c>
      <c r="G15" s="310"/>
    </row>
    <row r="16" spans="1:7" x14ac:dyDescent="0.2">
      <c r="A16" s="308" t="s">
        <v>14</v>
      </c>
      <c r="B16" s="309">
        <v>46549879.189999983</v>
      </c>
      <c r="C16" s="309">
        <v>2447425.6844922104</v>
      </c>
      <c r="D16" s="309">
        <v>2824484.5260730004</v>
      </c>
      <c r="E16" s="114"/>
      <c r="F16" s="309">
        <f t="shared" si="0"/>
        <v>377058.84158079</v>
      </c>
      <c r="G16" s="310"/>
    </row>
    <row r="17" spans="1:8" x14ac:dyDescent="0.2">
      <c r="A17" s="308" t="s">
        <v>15</v>
      </c>
      <c r="B17" s="309">
        <v>9391189.4600000009</v>
      </c>
      <c r="C17" s="309">
        <v>493755.05784930364</v>
      </c>
      <c r="D17" s="309">
        <v>449647.94237600011</v>
      </c>
      <c r="E17" s="114"/>
      <c r="F17" s="309">
        <f t="shared" si="0"/>
        <v>-44107.115473303536</v>
      </c>
      <c r="G17" s="310"/>
    </row>
    <row r="18" spans="1:8" x14ac:dyDescent="0.2">
      <c r="A18" s="308" t="s">
        <v>18</v>
      </c>
      <c r="B18" s="309">
        <v>12650563.859999999</v>
      </c>
      <c r="C18" s="309">
        <v>665121.2732024478</v>
      </c>
      <c r="D18" s="309">
        <v>772099.54371900007</v>
      </c>
      <c r="E18" s="114"/>
      <c r="F18" s="309">
        <f t="shared" si="0"/>
        <v>106978.27051655226</v>
      </c>
      <c r="G18" s="310"/>
    </row>
    <row r="19" spans="1:8" x14ac:dyDescent="0.2">
      <c r="A19" s="308" t="s">
        <v>41</v>
      </c>
      <c r="B19" s="311">
        <v>724777.88000000012</v>
      </c>
      <c r="C19" s="311">
        <v>38106.22132494978</v>
      </c>
      <c r="D19" s="311">
        <v>50138.569001999997</v>
      </c>
      <c r="E19" s="312"/>
      <c r="F19" s="311">
        <f t="shared" si="0"/>
        <v>12032.347677050217</v>
      </c>
      <c r="G19" s="310"/>
      <c r="H19" s="343"/>
    </row>
    <row r="20" spans="1:8" x14ac:dyDescent="0.2">
      <c r="A20" s="313" t="s">
        <v>216</v>
      </c>
      <c r="B20" s="314">
        <f>SUM(B8:B19)</f>
        <v>307081123.75</v>
      </c>
      <c r="C20" s="314">
        <f>SUM(C8:C19)</f>
        <v>16145224.059999999</v>
      </c>
      <c r="D20" s="314">
        <f>SUM(D8:D19)</f>
        <v>19868091.633386001</v>
      </c>
      <c r="E20" s="114"/>
      <c r="F20" s="314">
        <f>SUM(F8:F19)</f>
        <v>3722867.5733860014</v>
      </c>
      <c r="G20" s="315"/>
    </row>
    <row r="22" spans="1:8" x14ac:dyDescent="0.2">
      <c r="A22" s="114"/>
      <c r="B22" s="114"/>
      <c r="D22" s="316" t="s">
        <v>217</v>
      </c>
      <c r="E22" s="317">
        <v>0.78411049874274719</v>
      </c>
      <c r="F22" s="318">
        <f>F20*E22</f>
        <v>2919139.5497208987</v>
      </c>
      <c r="G22" s="114"/>
    </row>
    <row r="23" spans="1:8" x14ac:dyDescent="0.2">
      <c r="A23" s="114"/>
      <c r="B23" s="114"/>
      <c r="D23" s="316" t="s">
        <v>218</v>
      </c>
      <c r="E23" s="317">
        <v>0.21588950125725287</v>
      </c>
      <c r="F23" s="325">
        <f>F20*E23</f>
        <v>803728.02366510313</v>
      </c>
      <c r="G23" s="326" t="s">
        <v>219</v>
      </c>
    </row>
    <row r="24" spans="1:8" x14ac:dyDescent="0.2">
      <c r="A24" s="114"/>
      <c r="B24" s="114"/>
      <c r="D24" s="316"/>
      <c r="E24" s="320"/>
      <c r="F24" s="321">
        <f>SUM(F22:F23)</f>
        <v>3722867.5733860019</v>
      </c>
      <c r="G24" s="114"/>
    </row>
    <row r="25" spans="1:8" x14ac:dyDescent="0.2">
      <c r="D25" s="322"/>
      <c r="E25" s="76"/>
      <c r="F25" s="76"/>
    </row>
    <row r="26" spans="1:8" x14ac:dyDescent="0.2">
      <c r="A26" s="114"/>
      <c r="B26" s="114"/>
      <c r="D26" s="316" t="s">
        <v>217</v>
      </c>
      <c r="E26" s="317">
        <f>E22</f>
        <v>0.78411049874274719</v>
      </c>
      <c r="F26" s="318">
        <f>F24*E26</f>
        <v>2919139.5497208987</v>
      </c>
      <c r="G26" s="114"/>
    </row>
    <row r="27" spans="1:8" x14ac:dyDescent="0.2">
      <c r="A27" s="114"/>
      <c r="B27" s="114"/>
      <c r="D27" s="113" t="s">
        <v>220</v>
      </c>
      <c r="E27" s="76"/>
      <c r="F27" s="323">
        <v>997293.93141823739</v>
      </c>
      <c r="G27" s="114"/>
    </row>
    <row r="28" spans="1:8" x14ac:dyDescent="0.2">
      <c r="A28" s="114"/>
      <c r="B28" s="114"/>
      <c r="C28" s="114"/>
      <c r="D28" s="114"/>
      <c r="F28" s="324">
        <f>F26-F27</f>
        <v>1921845.6183026615</v>
      </c>
    </row>
    <row r="29" spans="1:8" x14ac:dyDescent="0.2">
      <c r="D29" s="49" t="s">
        <v>278</v>
      </c>
      <c r="F29" s="319">
        <v>-510164.89801414678</v>
      </c>
    </row>
    <row r="30" spans="1:8" x14ac:dyDescent="0.2">
      <c r="F30" s="327">
        <f>SUM(F28:F29)</f>
        <v>1411680.7202885146</v>
      </c>
      <c r="G30" s="326" t="s">
        <v>219</v>
      </c>
    </row>
    <row r="31" spans="1:8" x14ac:dyDescent="0.2">
      <c r="A31" s="61" t="s">
        <v>221</v>
      </c>
      <c r="B31" s="114"/>
      <c r="G31" s="344"/>
    </row>
  </sheetData>
  <pageMargins left="0.7" right="0.7" top="0.75" bottom="0.75" header="0.3" footer="0.3"/>
  <pageSetup orientation="landscape" r:id="rId1"/>
  <headerFooter>
    <oddFooter>&amp;C&amp;A</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2020-02-28T08:00:00+00:00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BEB46CD5-ED6A-4710-8ED6-990921DD7E1B}"/>
</file>

<file path=customXml/itemProps2.xml><?xml version="1.0" encoding="utf-8"?>
<ds:datastoreItem xmlns:ds="http://schemas.openxmlformats.org/officeDocument/2006/customXml" ds:itemID="{81026937-3DE1-4121-8F12-FA673BBD0F62}"/>
</file>

<file path=customXml/itemProps3.xml><?xml version="1.0" encoding="utf-8"?>
<ds:datastoreItem xmlns:ds="http://schemas.openxmlformats.org/officeDocument/2006/customXml" ds:itemID="{6DD6D3A8-49C7-46F8-8866-8A1BF0DBF368}"/>
</file>

<file path=customXml/itemProps4.xml><?xml version="1.0" encoding="utf-8"?>
<ds:datastoreItem xmlns:ds="http://schemas.openxmlformats.org/officeDocument/2006/customXml" ds:itemID="{10E04396-9848-41E9-A622-5FE6004682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Page 6.5</vt:lpstr>
      <vt:lpstr>Page 6.5.1</vt:lpstr>
      <vt:lpstr>Page 6.5.2</vt:lpstr>
      <vt:lpstr>Page 6.5.3</vt:lpstr>
      <vt:lpstr>Page 6.5.4</vt:lpstr>
      <vt:lpstr>Page 6.5.5</vt:lpstr>
      <vt:lpstr>Page 6.5.6 - 6.5.7</vt:lpstr>
      <vt:lpstr>Page 6.5.8 - 6.5.9</vt:lpstr>
      <vt:lpstr>Page 6.5.10</vt:lpstr>
      <vt:lpstr>Page 6.5.11 - 6.5.14</vt:lpstr>
      <vt:lpstr>Page 6.5.15</vt:lpstr>
      <vt:lpstr>Page 6.5.16</vt:lpstr>
      <vt:lpstr>'Page 6.5'!Print_Area</vt:lpstr>
      <vt:lpstr>'Page 6.5.1'!Print_Area</vt:lpstr>
      <vt:lpstr>'Page 6.5.11 - 6.5.14'!Print_Area</vt:lpstr>
      <vt:lpstr>'Page 6.5.15'!Print_Area</vt:lpstr>
      <vt:lpstr>'Page 6.5.16'!Print_Area</vt:lpstr>
      <vt:lpstr>'Page 6.5.2'!Print_Area</vt:lpstr>
      <vt:lpstr>'Page 6.5.3'!Print_Area</vt:lpstr>
      <vt:lpstr>'Page 6.5.4'!Print_Area</vt:lpstr>
      <vt:lpstr>'Page 6.5.5'!Print_Area</vt:lpstr>
      <vt:lpstr>'Page 6.5.6 - 6.5.7'!Print_Area</vt:lpstr>
      <vt:lpstr>'Page 6.5.8 - 6.5.9'!Print_Area</vt:lpstr>
      <vt:lpstr>'Page 6.5.11 - 6.5.14'!Print_Titles</vt:lpstr>
      <vt:lpstr>'Page 6.5.6 - 6.5.7'!Print_Titles</vt:lpstr>
      <vt:lpstr>'Page 6.5.8 - 6.5.9'!Print_Titles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2019-11-25T22:02:54Z</dcterms:created>
  <dcterms:modified xsi:type="dcterms:W3CDTF">2019-12-19T23:54:03Z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