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60" yWindow="105" windowWidth="19440" windowHeight="10770" tabRatio="1000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AP Export" sheetId="56" r:id="rId8"/>
  </sheets>
  <externalReferences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C19" i="2" l="1"/>
  <c r="B22" i="7" l="1"/>
  <c r="B17" i="7"/>
  <c r="B12" i="7"/>
  <c r="B22" i="3"/>
  <c r="B17" i="3"/>
  <c r="B12" i="3"/>
  <c r="K8" i="54" l="1"/>
  <c r="J8" i="54"/>
  <c r="I8" i="54"/>
  <c r="H8" i="54"/>
  <c r="G8" i="54"/>
  <c r="E8" i="54"/>
  <c r="D8" i="54"/>
  <c r="C8" i="54"/>
  <c r="H28" i="56"/>
  <c r="H22" i="56"/>
  <c r="F8" i="54" s="1"/>
  <c r="H12" i="56"/>
  <c r="L8" i="54" s="1"/>
  <c r="H9" i="56"/>
  <c r="M8" i="54" s="1"/>
  <c r="H5" i="56"/>
  <c r="H29" i="56" l="1"/>
  <c r="B8" i="54" s="1"/>
  <c r="B11" i="54" s="1"/>
  <c r="N8" i="54"/>
  <c r="C81" i="54"/>
  <c r="B27" i="49" l="1"/>
  <c r="B8" i="8" s="1"/>
  <c r="B21" i="49"/>
  <c r="B7" i="8" s="1"/>
  <c r="B16" i="49"/>
  <c r="B6" i="8" s="1"/>
  <c r="B9" i="49"/>
  <c r="B29" i="49" s="1"/>
  <c r="B5" i="8" l="1"/>
  <c r="B9" i="8" s="1"/>
  <c r="N11" i="54"/>
  <c r="M11" i="54"/>
  <c r="L11" i="54"/>
  <c r="K11" i="54"/>
  <c r="J11" i="54"/>
  <c r="I11" i="54"/>
  <c r="H11" i="54"/>
  <c r="G11" i="54"/>
  <c r="F11" i="54"/>
  <c r="E11" i="54"/>
  <c r="D11" i="54"/>
  <c r="C11" i="54"/>
  <c r="A9" i="20" l="1"/>
  <c r="B11" i="8" l="1"/>
  <c r="B7" i="3"/>
  <c r="A3" i="7" l="1"/>
  <c r="A8" i="20"/>
  <c r="A15" i="20" l="1"/>
  <c r="A16" i="20" s="1"/>
  <c r="A17" i="20" s="1"/>
  <c r="A18" i="20" s="1"/>
  <c r="A19" i="20" s="1"/>
  <c r="A16" i="2"/>
  <c r="A17" i="2" s="1"/>
  <c r="A18" i="2" s="1"/>
  <c r="A19" i="2" s="1"/>
  <c r="A20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D14" i="20" s="1"/>
  <c r="B16" i="3"/>
  <c r="B18" i="3" s="1"/>
  <c r="D15" i="2" s="1"/>
  <c r="B21" i="7"/>
  <c r="B23" i="7" s="1"/>
  <c r="E14" i="20" s="1"/>
  <c r="B16" i="7"/>
  <c r="B18" i="7" s="1"/>
  <c r="E15" i="2" s="1"/>
  <c r="B26" i="7" l="1"/>
  <c r="B26" i="3"/>
  <c r="B27" i="3" s="1"/>
  <c r="G14" i="20" l="1"/>
  <c r="H14" i="20" s="1"/>
  <c r="H15" i="20" s="1"/>
  <c r="D16" i="2"/>
  <c r="D18" i="2" s="1"/>
  <c r="D19" i="2" s="1"/>
  <c r="D20" i="2" s="1"/>
  <c r="G15" i="2"/>
  <c r="F15" i="2"/>
  <c r="F16" i="2" s="1"/>
  <c r="E15" i="20"/>
  <c r="E17" i="20" s="1"/>
  <c r="G17" i="20" s="1"/>
  <c r="E16" i="2"/>
  <c r="E18" i="2" s="1"/>
  <c r="G15" i="20" l="1"/>
  <c r="E18" i="20"/>
  <c r="E19" i="20" s="1"/>
  <c r="H15" i="2"/>
  <c r="H16" i="2" s="1"/>
  <c r="G16" i="2"/>
  <c r="F14" i="20"/>
  <c r="F15" i="20" s="1"/>
  <c r="D15" i="20"/>
  <c r="D17" i="20" s="1"/>
  <c r="H17" i="20"/>
  <c r="F18" i="2"/>
  <c r="G18" i="2"/>
  <c r="E19" i="2"/>
  <c r="G18" i="20" l="1"/>
  <c r="H18" i="20" s="1"/>
  <c r="H19" i="20" s="1"/>
  <c r="D18" i="20"/>
  <c r="F18" i="20" s="1"/>
  <c r="F17" i="20"/>
  <c r="G19" i="2"/>
  <c r="H19" i="2" s="1"/>
  <c r="F19" i="2"/>
  <c r="F20" i="2" s="1"/>
  <c r="E20" i="2"/>
  <c r="H18" i="2"/>
  <c r="G20" i="2" l="1"/>
  <c r="G19" i="20"/>
  <c r="D19" i="20"/>
  <c r="F19" i="20"/>
  <c r="H20" i="2"/>
</calcChain>
</file>

<file path=xl/sharedStrings.xml><?xml version="1.0" encoding="utf-8"?>
<sst xmlns="http://schemas.openxmlformats.org/spreadsheetml/2006/main" count="275" uniqueCount="103">
  <si>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</si>
  <si>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</si>
  <si>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</si>
  <si>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</si>
  <si>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</si>
  <si>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</si>
  <si>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</si>
  <si>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</si>
  <si>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</si>
  <si>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</si>
  <si>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</si>
  <si>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</si>
  <si>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</si>
  <si>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</si>
  <si>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</si>
  <si>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</si>
  <si>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</si>
  <si>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</si>
  <si>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</si>
  <si>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</si>
  <si>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</si>
  <si>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</si>
  <si>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</si>
  <si>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</si>
  <si>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</si>
  <si>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</si>
  <si>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</si>
  <si>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</si>
  <si>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</si>
  <si>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</si>
  <si>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</si>
  <si>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</si>
  <si>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</si>
  <si>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 xml:space="preserve">  Pages:                      3</t>
  </si>
  <si>
    <t>Orders</t>
  </si>
  <si>
    <t>12 Months</t>
  </si>
  <si>
    <t>** Over/underabsorption</t>
  </si>
  <si>
    <t xml:space="preserve">Four-Year Average of Cash Contributions to the Qualified Pension Plan </t>
  </si>
  <si>
    <t>Twelve months ended 12/31/2015</t>
  </si>
  <si>
    <t>Twelve months ended 12/31/2016</t>
  </si>
  <si>
    <t>Twelve months ended 12/31/2017</t>
  </si>
  <si>
    <t xml:space="preserve">   18490404  1412 - Qualified Retirement Pl</t>
  </si>
  <si>
    <t>check s/b zero==&gt;</t>
  </si>
  <si>
    <t>FOR THE TWELVE MONTHS ENDED DECEMBER 31, 2018</t>
  </si>
  <si>
    <t>Twelve months ended 12/31/2018</t>
  </si>
  <si>
    <t>Test Year: Jan 2018  - Dec 2018</t>
  </si>
  <si>
    <t xml:space="preserve">   19900110  1412 - Qualified Retirement Pl</t>
  </si>
  <si>
    <t>1/2018</t>
  </si>
  <si>
    <t>10/2018</t>
  </si>
  <si>
    <t>11/2018</t>
  </si>
  <si>
    <t>12/2018</t>
  </si>
  <si>
    <t>3/2018</t>
  </si>
  <si>
    <t>2/2018</t>
  </si>
  <si>
    <t xml:space="preserve">Common </t>
  </si>
  <si>
    <t>2018 True Up Qual Pension Non Service Cost</t>
  </si>
  <si>
    <t>9/2018</t>
  </si>
  <si>
    <t>8/2018</t>
  </si>
  <si>
    <t>7/2018</t>
  </si>
  <si>
    <t>6/2018</t>
  </si>
  <si>
    <t>5/2018</t>
  </si>
  <si>
    <t>4/2018</t>
  </si>
  <si>
    <t xml:space="preserve">   18490295  Benefits-Pension / CE 60260020</t>
  </si>
  <si>
    <t>Year</t>
  </si>
  <si>
    <t>Per</t>
  </si>
  <si>
    <t>WBS element</t>
  </si>
  <si>
    <t>Order</t>
  </si>
  <si>
    <t>Resp CC</t>
  </si>
  <si>
    <t>Cost Element</t>
  </si>
  <si>
    <t>CE Name</t>
  </si>
  <si>
    <t>2018</t>
  </si>
  <si>
    <t>1</t>
  </si>
  <si>
    <t>C.00002.01.01.08</t>
  </si>
  <si>
    <t>18490295</t>
  </si>
  <si>
    <t>1412</t>
  </si>
  <si>
    <t>60260020</t>
  </si>
  <si>
    <t>Qualified Retirement</t>
  </si>
  <si>
    <t>2</t>
  </si>
  <si>
    <t>3</t>
  </si>
  <si>
    <t>CC N/A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</si>
  <si>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</si>
  <si>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</si>
  <si>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</si>
  <si>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</si>
  <si>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</si>
  <si>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</si>
  <si>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</si>
  <si>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</si>
  <si>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</si>
  <si>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/>
  </si>
  <si>
    <t xml:space="preserve">  Date:                     02/01/2019</t>
  </si>
  <si>
    <t>2019 GENERAL RATE CASE</t>
  </si>
  <si>
    <t>PROFORMA</t>
  </si>
  <si>
    <t>INCREASE(DECREASE) OPERATING EXPENSE (LINE 2)</t>
  </si>
  <si>
    <t>ACTUAL</t>
  </si>
  <si>
    <t>TY</t>
  </si>
  <si>
    <t>%'s</t>
  </si>
  <si>
    <t>(a)</t>
  </si>
  <si>
    <t>(b)</t>
  </si>
  <si>
    <t>(c)=(b)-(a)</t>
  </si>
  <si>
    <t>(d)</t>
  </si>
  <si>
    <t>(e)=(d)-(b)</t>
  </si>
  <si>
    <t>INCREASE (DECREASE) FIT</t>
  </si>
  <si>
    <t xml:space="preserve">INCREASE (DECREASE) 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</si>
</sst>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_-;#,##0\-;&quot; &quot;"/>
    <numFmt numFmtId="168" formatCode="#,##0.00_-;#,##0.00\-;&quot;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4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1"/>
      <name val="Times New Roman"/>
      <family val="1"/>
    </font>
    <font>
      <b/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42" fontId="7" fillId="0" borderId="5" xfId="0" applyNumberFormat="1" applyFont="1" applyFill="1" applyBorder="1" applyProtection="1">
      <protection locked="0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6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4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10" xfId="0" applyNumberFormat="1" applyFont="1" applyFill="1" applyBorder="1" applyAlignment="1"/>
    <xf numFmtId="43" fontId="10" fillId="0" borderId="0" xfId="0" applyNumberFormat="1" applyFont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Continuous"/>
    </xf>
    <xf numFmtId="0" fontId="13" fillId="0" borderId="0" xfId="0" applyFont="1"/>
    <xf numFmtId="0" fontId="3" fillId="0" borderId="0" xfId="0" applyFont="1" applyFill="1"/>
    <xf numFmtId="0" fontId="0" fillId="0" borderId="0" xfId="0" applyFill="1"/>
    <xf numFmtId="49" fontId="6" fillId="0" borderId="12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0" fontId="14" fillId="0" borderId="0" xfId="0" applyNumberFormat="1" applyFont="1" applyAlignment="1"/>
    <xf numFmtId="166" fontId="10" fillId="0" borderId="0" xfId="0" applyNumberFormat="1" applyFont="1" applyFill="1"/>
    <xf numFmtId="166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10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vertical="top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1" fillId="0" borderId="0" xfId="0" applyFont="1" applyAlignment="1">
      <alignment vertical="top"/>
    </xf>
    <xf numFmtId="14" fontId="0" fillId="0" borderId="0" xfId="0" applyNumberFormat="1"/>
    <xf numFmtId="0" fontId="0" fillId="0" borderId="4" xfId="0" applyFill="1" applyBorder="1" applyAlignment="1">
      <alignment horizontal="center"/>
    </xf>
    <xf numFmtId="165" fontId="0" fillId="0" borderId="0" xfId="0" applyNumberFormat="1" applyFont="1" applyFill="1" applyAlignment="1">
      <alignment horizontal="right"/>
    </xf>
    <xf numFmtId="165" fontId="6" fillId="0" borderId="11" xfId="0" applyNumberFormat="1" applyFont="1" applyFill="1" applyBorder="1" applyAlignment="1">
      <alignment vertical="top"/>
    </xf>
    <xf numFmtId="44" fontId="1" fillId="0" borderId="8" xfId="0" applyNumberFormat="1" applyFont="1" applyFill="1" applyBorder="1" applyAlignment="1">
      <alignment horizontal="center"/>
    </xf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6" fillId="0" borderId="9" xfId="0" applyNumberFormat="1" applyFont="1" applyFill="1" applyBorder="1" applyAlignment="1"/>
    <xf numFmtId="167" fontId="6" fillId="0" borderId="12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49" fontId="16" fillId="0" borderId="13" xfId="0" applyNumberFormat="1" applyFont="1" applyFill="1" applyBorder="1" applyAlignment="1">
      <alignment horizontal="left"/>
    </xf>
    <xf numFmtId="167" fontId="16" fillId="0" borderId="13" xfId="0" applyNumberFormat="1" applyFont="1" applyFill="1" applyBorder="1"/>
    <xf numFmtId="41" fontId="16" fillId="0" borderId="13" xfId="0" applyNumberFormat="1" applyFont="1" applyFill="1" applyBorder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44" fontId="4" fillId="0" borderId="0" xfId="0" applyNumberFormat="1" applyFont="1" applyFill="1" applyAlignment="1"/>
    <xf numFmtId="0" fontId="21" fillId="0" borderId="0" xfId="0" applyNumberFormat="1" applyFont="1" applyFill="1" applyAlignment="1"/>
    <xf numFmtId="165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3" fontId="16" fillId="0" borderId="0" xfId="0" applyNumberFormat="1" applyFont="1"/>
    <xf numFmtId="43" fontId="16" fillId="0" borderId="1" xfId="0" applyNumberFormat="1" applyFont="1" applyBorder="1"/>
    <xf numFmtId="49" fontId="0" fillId="0" borderId="13" xfId="0" applyNumberFormat="1" applyFill="1" applyBorder="1" applyAlignment="1">
      <alignment horizontal="left"/>
    </xf>
    <xf numFmtId="168" fontId="0" fillId="0" borderId="13" xfId="0" applyNumberFormat="1" applyFill="1" applyBorder="1"/>
    <xf numFmtId="49" fontId="9" fillId="0" borderId="2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top"/>
    </xf>
    <xf numFmtId="4" fontId="1" fillId="0" borderId="0" xfId="0" applyNumberFormat="1" applyFont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6" fillId="0" borderId="15" xfId="0" applyNumberFormat="1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1" fillId="3" borderId="16" xfId="0" applyFont="1" applyFill="1" applyBorder="1" applyAlignment="1">
      <alignment vertical="top"/>
    </xf>
    <xf numFmtId="4" fontId="1" fillId="3" borderId="16" xfId="0" applyNumberFormat="1" applyFont="1" applyFill="1" applyBorder="1" applyAlignment="1">
      <alignment horizontal="right" vertical="top"/>
    </xf>
    <xf numFmtId="4" fontId="6" fillId="0" borderId="0" xfId="0" applyNumberFormat="1" applyFont="1" applyAlignment="1">
      <alignment horizontal="left" vertical="top"/>
    </xf>
    <xf numFmtId="43" fontId="12" fillId="0" borderId="0" xfId="0" applyNumberFormat="1" applyFont="1" applyFill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165" fontId="23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165" fontId="7" fillId="0" borderId="0" xfId="0" applyNumberFormat="1" applyFont="1" applyFill="1" applyBorder="1" applyProtection="1">
      <protection locked="0"/>
    </xf>
    <xf numFmtId="42" fontId="8" fillId="0" borderId="3" xfId="0" applyNumberFormat="1" applyFont="1" applyFill="1" applyBorder="1"/>
    <xf numFmtId="165" fontId="7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horizontal="left"/>
    </xf>
    <xf numFmtId="0" fontId="9" fillId="0" borderId="4" xfId="0" applyFont="1" applyBorder="1" applyAlignment="1">
      <alignment horizontal="center"/>
    </xf>
    <xf numFmtId="0" fontId="25" fillId="0" borderId="0" xfId="0" applyNumberFormat="1" applyFont="1" applyFill="1" applyAlignment="1" applyProtection="1">
      <alignment horizontal="centerContinuous"/>
      <protection locked="0"/>
    </xf>
    <xf numFmtId="10" fontId="1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40</xdr:row>
      <xdr:rowOff>100971</xdr:rowOff>
    </xdr:from>
    <xdr:to>
      <xdr:col>2</xdr:col>
      <xdr:colOff>93979</xdr:colOff>
      <xdr:row>57</xdr:row>
      <xdr:rowOff>94360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" y="7534704"/>
          <a:ext cx="4022513" cy="315992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42</xdr:row>
      <xdr:rowOff>169980</xdr:rowOff>
    </xdr:from>
    <xdr:to>
      <xdr:col>14</xdr:col>
      <xdr:colOff>84846</xdr:colOff>
      <xdr:row>53</xdr:row>
      <xdr:rowOff>76384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0" y="7660440"/>
          <a:ext cx="10676646" cy="1918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10</xdr:col>
      <xdr:colOff>214020</xdr:colOff>
      <xdr:row>67</xdr:row>
      <xdr:rowOff>175466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820" y="9867900"/>
          <a:ext cx="7613040" cy="237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1584960</xdr:colOff>
      <xdr:row>67</xdr:row>
      <xdr:rowOff>94222</xdr:rowOff>
    </xdr:from>
    <xdr:to>
      <xdr:col>10</xdr:col>
      <xdr:colOff>626565</xdr:colOff>
      <xdr:row>75</xdr:row>
      <xdr:rowOff>114461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9580" y="12156682"/>
          <a:ext cx="8039978" cy="1483279"/>
        </a:xfrm>
        <a:prstGeom prst="rect">
          <a:avLst/>
        </a:prstGeom>
      </xdr:spPr>
    </xdr:pic>
    <xdr:clientData/>
  </xdr:twoCellAnchor>
  <xdr:twoCellAnchor>
    <xdr:from>
      <xdr:col>4</xdr:col>
      <xdr:colOff>281940</xdr:colOff>
      <xdr:row>63</xdr:row>
      <xdr:rowOff>152400</xdr:rowOff>
    </xdr:from>
    <xdr:to>
      <xdr:col>9</xdr:col>
      <xdr:colOff>510540</xdr:colOff>
      <xdr:row>74</xdr:row>
      <xdr:rowOff>53340</xdr:rowOff>
    </xdr:to>
    <xdr:cxnSp macro="">
      <xdr:nvCxnSpPr>
        <xdr:cNvPr id="16" name="Straight Arrow Connector 15"/>
        <xdr:cNvCxnSpPr/>
      </xdr:nvCxnSpPr>
      <xdr:spPr>
        <a:xfrm>
          <a:off x="6164580" y="11483340"/>
          <a:ext cx="4533900" cy="191262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48</xdr:row>
      <xdr:rowOff>0</xdr:rowOff>
    </xdr:from>
    <xdr:to>
      <xdr:col>6</xdr:col>
      <xdr:colOff>853440</xdr:colOff>
      <xdr:row>63</xdr:row>
      <xdr:rowOff>91440</xdr:rowOff>
    </xdr:to>
    <xdr:cxnSp macro="">
      <xdr:nvCxnSpPr>
        <xdr:cNvPr id="13" name="Straight Arrow Connector 12"/>
        <xdr:cNvCxnSpPr/>
      </xdr:nvCxnSpPr>
      <xdr:spPr>
        <a:xfrm flipH="1">
          <a:off x="6347460" y="8587740"/>
          <a:ext cx="2225040" cy="2834640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397933</xdr:colOff>
      <xdr:row>13</xdr:row>
      <xdr:rowOff>93133</xdr:rowOff>
    </xdr:from>
    <xdr:to>
      <xdr:col>3</xdr:col>
      <xdr:colOff>569428</xdr:colOff>
      <xdr:row>29</xdr:row>
      <xdr:rowOff>185685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933" y="2514600"/>
          <a:ext cx="5395428" cy="305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3</xdr:row>
      <xdr:rowOff>85497</xdr:rowOff>
    </xdr:from>
    <xdr:to>
      <xdr:col>15</xdr:col>
      <xdr:colOff>46501</xdr:colOff>
      <xdr:row>9</xdr:row>
      <xdr:rowOff>84306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6120" y="634137"/>
          <a:ext cx="6272041" cy="1103709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10</xdr:row>
      <xdr:rowOff>55625</xdr:rowOff>
    </xdr:from>
    <xdr:to>
      <xdr:col>14</xdr:col>
      <xdr:colOff>54122</xdr:colOff>
      <xdr:row>16</xdr:row>
      <xdr:rowOff>41650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0880" y="1899665"/>
          <a:ext cx="5685302" cy="1090925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17</xdr:row>
      <xdr:rowOff>71472</xdr:rowOff>
    </xdr:from>
    <xdr:to>
      <xdr:col>15</xdr:col>
      <xdr:colOff>259862</xdr:colOff>
      <xdr:row>21</xdr:row>
      <xdr:rowOff>68669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0880" y="3210912"/>
          <a:ext cx="6500642" cy="736337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21</xdr:row>
      <xdr:rowOff>187072</xdr:rowOff>
    </xdr:from>
    <xdr:to>
      <xdr:col>15</xdr:col>
      <xdr:colOff>31262</xdr:colOff>
      <xdr:row>27</xdr:row>
      <xdr:rowOff>115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6120" y="4065652"/>
          <a:ext cx="6256802" cy="925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O32"/>
  <sheetViews>
    <sheetView tabSelected="1"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8.57031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13.140625" style="1" bestFit="1" customWidth="1"/>
    <col min="10" max="10" width="9.140625" style="1"/>
    <col min="11" max="11" width="11.28515625" style="1" bestFit="1" customWidth="1"/>
    <col min="12" max="12" width="11.85546875" style="1" customWidth="1"/>
    <col min="13" max="13" width="3.28515625" style="1" customWidth="1"/>
    <col min="14" max="14" width="13.5703125" style="1" bestFit="1" customWidth="1"/>
    <col min="15" max="16384" width="9.140625" style="1"/>
  </cols>
  <sheetData>
    <row r="2" spans="1:15" x14ac:dyDescent="0.2">
      <c r="I2" s="14"/>
    </row>
    <row r="3" spans="1:15" ht="15" x14ac:dyDescent="0.25">
      <c r="I3"/>
      <c r="J3"/>
    </row>
    <row r="4" spans="1:15" ht="15" x14ac:dyDescent="0.25">
      <c r="A4" s="13"/>
      <c r="B4" s="13"/>
      <c r="C4" s="13"/>
      <c r="D4" s="13"/>
      <c r="E4" s="13"/>
      <c r="F4" s="13"/>
      <c r="G4" s="13"/>
      <c r="H4" s="13"/>
      <c r="I4"/>
      <c r="J4"/>
    </row>
    <row r="5" spans="1:15" ht="15" x14ac:dyDescent="0.25">
      <c r="A5" s="12"/>
      <c r="B5" s="12"/>
      <c r="C5" s="12"/>
      <c r="D5" s="12"/>
      <c r="E5" s="12"/>
      <c r="F5" s="12"/>
      <c r="G5" s="12"/>
      <c r="H5" s="12"/>
      <c r="I5" s="39"/>
      <c r="J5"/>
    </row>
    <row r="6" spans="1:15" ht="15" x14ac:dyDescent="0.25">
      <c r="A6" s="80" t="s">
        <v>10</v>
      </c>
      <c r="B6" s="80"/>
      <c r="C6" s="80"/>
      <c r="D6" s="80"/>
      <c r="E6" s="80"/>
      <c r="F6" s="80"/>
      <c r="G6" s="80"/>
      <c r="H6" s="80"/>
      <c r="I6" s="12"/>
      <c r="J6"/>
    </row>
    <row r="7" spans="1:15" x14ac:dyDescent="0.2">
      <c r="A7" s="142" t="s">
        <v>9</v>
      </c>
      <c r="B7" s="78"/>
      <c r="C7" s="78"/>
      <c r="D7" s="78"/>
      <c r="E7" s="78"/>
      <c r="F7" s="78"/>
      <c r="G7" s="78"/>
      <c r="H7" s="78"/>
      <c r="I7" s="139"/>
    </row>
    <row r="8" spans="1:15" x14ac:dyDescent="0.2">
      <c r="A8" s="80" t="s">
        <v>43</v>
      </c>
      <c r="B8" s="80"/>
      <c r="C8" s="80"/>
      <c r="D8" s="80"/>
      <c r="E8" s="80"/>
      <c r="F8" s="80"/>
      <c r="G8" s="80"/>
      <c r="H8" s="80"/>
      <c r="I8" s="12"/>
    </row>
    <row r="9" spans="1:15" ht="15" x14ac:dyDescent="0.25">
      <c r="A9" s="78" t="s">
        <v>90</v>
      </c>
      <c r="B9" s="79"/>
      <c r="C9" s="79"/>
      <c r="D9" s="80"/>
      <c r="E9" s="80"/>
      <c r="F9" s="80"/>
      <c r="G9" s="80"/>
      <c r="H9" s="80"/>
      <c r="I9" s="138"/>
      <c r="K9"/>
      <c r="L9"/>
      <c r="M9"/>
      <c r="N9"/>
    </row>
    <row r="10" spans="1:15" ht="15" x14ac:dyDescent="0.25">
      <c r="A10" s="78"/>
      <c r="B10" s="79"/>
      <c r="C10" s="79"/>
      <c r="D10" s="80"/>
      <c r="E10" s="80"/>
      <c r="F10" s="80"/>
      <c r="G10" s="80"/>
      <c r="H10" s="80"/>
      <c r="I10" s="138"/>
      <c r="K10"/>
      <c r="L10"/>
      <c r="M10"/>
      <c r="N10"/>
    </row>
    <row r="11" spans="1:15" ht="15" x14ac:dyDescent="0.25">
      <c r="A11" s="140"/>
      <c r="B11" s="140"/>
      <c r="C11" s="140"/>
      <c r="D11" s="131" t="s">
        <v>94</v>
      </c>
      <c r="E11" s="131"/>
      <c r="F11" s="131" t="s">
        <v>5</v>
      </c>
      <c r="G11" s="131"/>
      <c r="H11" s="131" t="s">
        <v>91</v>
      </c>
      <c r="I11" s="39"/>
      <c r="J11"/>
      <c r="K11"/>
      <c r="L11"/>
      <c r="M11"/>
      <c r="N11"/>
    </row>
    <row r="12" spans="1:15" ht="15" x14ac:dyDescent="0.25">
      <c r="A12" s="131" t="s">
        <v>8</v>
      </c>
      <c r="B12" s="131"/>
      <c r="C12" s="131"/>
      <c r="D12" s="133" t="s">
        <v>93</v>
      </c>
      <c r="E12" s="133" t="s">
        <v>5</v>
      </c>
      <c r="F12" s="133" t="s">
        <v>4</v>
      </c>
      <c r="G12" s="133" t="s">
        <v>91</v>
      </c>
      <c r="H12" s="133" t="s">
        <v>4</v>
      </c>
      <c r="I12" s="12"/>
      <c r="K12"/>
      <c r="L12"/>
      <c r="M12"/>
      <c r="N12"/>
    </row>
    <row r="13" spans="1:15" ht="15" x14ac:dyDescent="0.25">
      <c r="A13" s="132" t="s">
        <v>7</v>
      </c>
      <c r="B13" s="132" t="s">
        <v>6</v>
      </c>
      <c r="C13" s="132" t="s">
        <v>95</v>
      </c>
      <c r="D13" s="141" t="s">
        <v>96</v>
      </c>
      <c r="E13" s="141" t="s">
        <v>97</v>
      </c>
      <c r="F13" s="141" t="s">
        <v>98</v>
      </c>
      <c r="G13" s="141" t="s">
        <v>99</v>
      </c>
      <c r="H13" s="141" t="s">
        <v>100</v>
      </c>
      <c r="I13"/>
      <c r="K13"/>
      <c r="L13"/>
      <c r="M13"/>
      <c r="N13"/>
      <c r="O13" s="51"/>
    </row>
    <row r="14" spans="1:15" ht="12" customHeight="1" x14ac:dyDescent="0.25">
      <c r="A14" s="3"/>
      <c r="B14" s="3"/>
      <c r="C14" s="3"/>
      <c r="D14" s="133"/>
      <c r="E14" s="133"/>
      <c r="F14" s="133"/>
      <c r="G14" s="133"/>
      <c r="H14" s="133"/>
      <c r="I14" s="4"/>
      <c r="K14"/>
      <c r="L14"/>
      <c r="M14"/>
      <c r="N14"/>
    </row>
    <row r="15" spans="1:15" ht="15" x14ac:dyDescent="0.25">
      <c r="A15" s="7">
        <v>1</v>
      </c>
      <c r="B15" s="4" t="s">
        <v>3</v>
      </c>
      <c r="C15" s="4"/>
      <c r="D15" s="135">
        <f>'Qualified - Actual'!B18</f>
        <v>4555764.4439206887</v>
      </c>
      <c r="E15" s="135">
        <f>'Qualified - Restated'!B18</f>
        <v>6740763.446346282</v>
      </c>
      <c r="F15" s="135">
        <f>E15-D15</f>
        <v>2184999.0024255933</v>
      </c>
      <c r="G15" s="135">
        <f>E15</f>
        <v>6740763.446346282</v>
      </c>
      <c r="H15" s="135">
        <f>G15-E15</f>
        <v>0</v>
      </c>
      <c r="J15" s="2"/>
      <c r="K15"/>
      <c r="L15"/>
      <c r="M15"/>
      <c r="N15"/>
    </row>
    <row r="16" spans="1:15" ht="15" x14ac:dyDescent="0.25">
      <c r="A16" s="7">
        <f>A15+1</f>
        <v>2</v>
      </c>
      <c r="B16" s="6" t="s">
        <v>2</v>
      </c>
      <c r="C16" s="6"/>
      <c r="D16" s="11">
        <f>SUM(D15:D15)</f>
        <v>4555764.4439206887</v>
      </c>
      <c r="E16" s="11">
        <f>SUM(E15:E15)</f>
        <v>6740763.446346282</v>
      </c>
      <c r="F16" s="11">
        <f>SUM(F15:F15)</f>
        <v>2184999.0024255933</v>
      </c>
      <c r="G16" s="11">
        <f>SUM(G15)</f>
        <v>6740763.446346282</v>
      </c>
      <c r="H16" s="11">
        <f>SUM(H15)</f>
        <v>0</v>
      </c>
      <c r="J16" s="2"/>
      <c r="K16"/>
      <c r="L16"/>
      <c r="M16"/>
      <c r="N16"/>
    </row>
    <row r="17" spans="1:14" ht="15" x14ac:dyDescent="0.25">
      <c r="A17" s="7">
        <f>A16+1</f>
        <v>3</v>
      </c>
      <c r="B17" s="6"/>
      <c r="C17" s="6"/>
      <c r="D17" s="134"/>
      <c r="E17" s="134"/>
      <c r="F17" s="134"/>
      <c r="G17" s="134"/>
      <c r="H17" s="134"/>
      <c r="I17" s="10"/>
      <c r="J17" s="2"/>
      <c r="K17"/>
      <c r="L17"/>
      <c r="M17"/>
      <c r="N17"/>
    </row>
    <row r="18" spans="1:14" ht="15" x14ac:dyDescent="0.25">
      <c r="A18" s="7">
        <f>A17+1</f>
        <v>4</v>
      </c>
      <c r="B18" s="4" t="s">
        <v>92</v>
      </c>
      <c r="C18" s="4"/>
      <c r="D18" s="5">
        <f t="shared" ref="D18:E18" si="0">D16</f>
        <v>4555764.4439206887</v>
      </c>
      <c r="E18" s="5">
        <f t="shared" si="0"/>
        <v>6740763.446346282</v>
      </c>
      <c r="F18" s="5">
        <f>E18-D18</f>
        <v>2184999.0024255933</v>
      </c>
      <c r="G18" s="5">
        <f>E18</f>
        <v>6740763.446346282</v>
      </c>
      <c r="H18" s="135">
        <f>G18-E18</f>
        <v>0</v>
      </c>
      <c r="J18" s="2"/>
      <c r="K18"/>
      <c r="L18"/>
      <c r="M18"/>
      <c r="N18"/>
    </row>
    <row r="19" spans="1:14" ht="15" x14ac:dyDescent="0.25">
      <c r="A19" s="7">
        <f>A18+1</f>
        <v>5</v>
      </c>
      <c r="B19" s="6" t="s">
        <v>101</v>
      </c>
      <c r="C19" s="9">
        <f>'Lead G'!C18</f>
        <v>0.21</v>
      </c>
      <c r="D19" s="8">
        <f t="shared" ref="D19:E19" si="1">-$C$19*D18</f>
        <v>-956710.5332233446</v>
      </c>
      <c r="E19" s="8">
        <f t="shared" si="1"/>
        <v>-1415560.3237327191</v>
      </c>
      <c r="F19" s="8">
        <f>E19-D19</f>
        <v>-458849.79050937446</v>
      </c>
      <c r="G19" s="8">
        <f>E19</f>
        <v>-1415560.3237327191</v>
      </c>
      <c r="H19" s="8">
        <f>G19-E19</f>
        <v>0</v>
      </c>
      <c r="J19" s="2"/>
      <c r="K19"/>
      <c r="L19"/>
      <c r="M19"/>
      <c r="N19"/>
    </row>
    <row r="20" spans="1:14" ht="15.75" thickBot="1" x14ac:dyDescent="0.3">
      <c r="A20" s="7">
        <f>A19+1</f>
        <v>6</v>
      </c>
      <c r="B20" s="6" t="s">
        <v>1</v>
      </c>
      <c r="C20" s="6"/>
      <c r="D20" s="136">
        <f t="shared" ref="D20:E20" si="2">-D18-D19</f>
        <v>-3599053.9106973442</v>
      </c>
      <c r="E20" s="136">
        <f t="shared" si="2"/>
        <v>-5325203.1226135632</v>
      </c>
      <c r="F20" s="136">
        <f>-F18-F19</f>
        <v>-1726149.211916219</v>
      </c>
      <c r="G20" s="136">
        <f t="shared" ref="G20:H20" si="3">-G18-G19</f>
        <v>-5325203.1226135632</v>
      </c>
      <c r="H20" s="136">
        <f t="shared" si="3"/>
        <v>0</v>
      </c>
      <c r="J20" s="2"/>
      <c r="K20"/>
      <c r="L20"/>
      <c r="M20"/>
      <c r="N20"/>
    </row>
    <row r="21" spans="1:14" ht="15.75" thickTop="1" x14ac:dyDescent="0.25">
      <c r="A21" s="5"/>
      <c r="B21" s="5"/>
      <c r="C21" s="5"/>
      <c r="D21" s="5"/>
      <c r="E21" s="5"/>
      <c r="F21" s="5"/>
      <c r="G21" s="5"/>
      <c r="H21" s="5"/>
      <c r="I21" s="5"/>
      <c r="K21"/>
      <c r="L21"/>
      <c r="M21"/>
      <c r="N21"/>
    </row>
    <row r="22" spans="1:14" ht="15" x14ac:dyDescent="0.25">
      <c r="A22" s="4"/>
      <c r="B22" s="4"/>
      <c r="C22" s="4"/>
      <c r="D22" s="3"/>
      <c r="E22" s="3"/>
      <c r="F22" s="3"/>
      <c r="G22" s="3"/>
      <c r="H22" s="3"/>
      <c r="I22"/>
      <c r="J22"/>
      <c r="K22"/>
      <c r="L22"/>
      <c r="M22"/>
      <c r="N22"/>
    </row>
    <row r="23" spans="1:14" ht="15" x14ac:dyDescent="0.25">
      <c r="B23"/>
      <c r="C23"/>
      <c r="D23"/>
      <c r="E23"/>
      <c r="F23"/>
      <c r="G23"/>
      <c r="H23"/>
      <c r="I23"/>
      <c r="J23"/>
      <c r="K23" s="65"/>
      <c r="L23"/>
      <c r="M23"/>
    </row>
    <row r="24" spans="1:14" ht="15" x14ac:dyDescent="0.25">
      <c r="A24" s="31"/>
      <c r="B24"/>
      <c r="C24"/>
      <c r="D24"/>
      <c r="E24"/>
      <c r="F24"/>
      <c r="G24"/>
      <c r="H24"/>
      <c r="I24"/>
      <c r="J24"/>
      <c r="K24" s="65"/>
      <c r="L24"/>
      <c r="M24"/>
    </row>
    <row r="25" spans="1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1:14" ht="15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1:14" ht="15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1:14" ht="15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1:14" ht="15" x14ac:dyDescent="0.25">
      <c r="B29"/>
      <c r="C29"/>
      <c r="D29"/>
      <c r="E29"/>
      <c r="F29"/>
      <c r="G29"/>
      <c r="H29"/>
      <c r="I29"/>
      <c r="J29"/>
    </row>
    <row r="30" spans="1:14" ht="15" x14ac:dyDescent="0.25">
      <c r="B30"/>
      <c r="C30"/>
      <c r="D30"/>
      <c r="E30"/>
      <c r="F30"/>
      <c r="G30"/>
      <c r="H30"/>
      <c r="I30"/>
      <c r="J30"/>
    </row>
    <row r="31" spans="1:14" ht="15" x14ac:dyDescent="0.25">
      <c r="B31"/>
      <c r="C31"/>
      <c r="D31"/>
      <c r="E31"/>
      <c r="F31"/>
      <c r="G31"/>
      <c r="H31"/>
      <c r="I31"/>
      <c r="J31"/>
    </row>
    <row r="32" spans="1:14" x14ac:dyDescent="0.2">
      <c r="B32" s="58"/>
      <c r="C32" s="58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M28"/>
  <sheetViews>
    <sheetView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9.285156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9.140625" style="1"/>
    <col min="10" max="10" width="11.28515625" style="1" bestFit="1" customWidth="1"/>
    <col min="11" max="11" width="11.42578125" style="1" bestFit="1" customWidth="1"/>
    <col min="12" max="12" width="2.7109375" style="1" customWidth="1"/>
    <col min="13" max="13" width="13.5703125" style="1" bestFit="1" customWidth="1"/>
    <col min="14" max="16384" width="9.140625" style="1"/>
  </cols>
  <sheetData>
    <row r="4" spans="1:13" x14ac:dyDescent="0.2">
      <c r="A4" s="13"/>
      <c r="B4" s="13"/>
      <c r="C4" s="13"/>
      <c r="D4" s="13"/>
      <c r="E4" s="13"/>
      <c r="F4" s="13"/>
      <c r="G4" s="13"/>
      <c r="H4" s="13"/>
    </row>
    <row r="5" spans="1:13" x14ac:dyDescent="0.2">
      <c r="A5" s="12"/>
      <c r="B5" s="12"/>
      <c r="C5" s="12"/>
      <c r="D5" s="12"/>
      <c r="E5" s="12"/>
      <c r="F5" s="12"/>
      <c r="G5" s="12"/>
      <c r="H5" s="12"/>
    </row>
    <row r="6" spans="1:13" x14ac:dyDescent="0.2">
      <c r="A6" s="78" t="s">
        <v>26</v>
      </c>
      <c r="B6" s="79"/>
      <c r="C6" s="79"/>
      <c r="D6" s="80"/>
      <c r="E6" s="80"/>
      <c r="F6" s="80"/>
      <c r="G6" s="80"/>
      <c r="H6" s="80"/>
    </row>
    <row r="7" spans="1:13" ht="15" x14ac:dyDescent="0.25">
      <c r="A7" s="142" t="s">
        <v>9</v>
      </c>
      <c r="B7" s="81"/>
      <c r="C7" s="81"/>
      <c r="D7" s="82"/>
      <c r="E7" s="82"/>
      <c r="F7" s="82"/>
      <c r="G7" s="82"/>
      <c r="H7" s="82"/>
      <c r="J7"/>
      <c r="K7"/>
      <c r="L7"/>
      <c r="M7"/>
    </row>
    <row r="8" spans="1:13" ht="15" x14ac:dyDescent="0.25">
      <c r="A8" s="80" t="str">
        <f>'Lead E'!A8</f>
        <v>FOR THE TWELVE MONTHS ENDED DECEMBER 31, 2018</v>
      </c>
      <c r="B8" s="83"/>
      <c r="C8" s="83"/>
      <c r="D8" s="84"/>
      <c r="E8" s="84"/>
      <c r="F8" s="84"/>
      <c r="G8" s="84"/>
      <c r="H8" s="84"/>
      <c r="J8"/>
      <c r="K8"/>
      <c r="L8"/>
      <c r="M8"/>
    </row>
    <row r="9" spans="1:13" ht="15" x14ac:dyDescent="0.25">
      <c r="A9" s="78" t="str">
        <f>'Lead E'!A9</f>
        <v>2019 GENERAL RATE CASE</v>
      </c>
      <c r="B9" s="79"/>
      <c r="C9" s="79"/>
      <c r="D9" s="80"/>
      <c r="E9" s="80"/>
      <c r="F9" s="80"/>
      <c r="G9" s="80"/>
      <c r="H9" s="80"/>
      <c r="J9"/>
      <c r="K9"/>
      <c r="L9"/>
      <c r="M9"/>
    </row>
    <row r="10" spans="1:13" ht="15" x14ac:dyDescent="0.25">
      <c r="A10" s="140"/>
      <c r="B10" s="140"/>
      <c r="C10" s="140"/>
      <c r="D10" s="131" t="s">
        <v>94</v>
      </c>
      <c r="E10" s="131"/>
      <c r="F10" s="131" t="s">
        <v>5</v>
      </c>
      <c r="G10" s="131"/>
      <c r="H10" s="131" t="s">
        <v>91</v>
      </c>
      <c r="I10"/>
      <c r="J10"/>
      <c r="K10"/>
      <c r="L10"/>
      <c r="M10"/>
    </row>
    <row r="11" spans="1:13" ht="15" x14ac:dyDescent="0.25">
      <c r="A11" s="131" t="s">
        <v>8</v>
      </c>
      <c r="B11" s="131"/>
      <c r="C11" s="131"/>
      <c r="D11" s="133" t="s">
        <v>93</v>
      </c>
      <c r="E11" s="133" t="s">
        <v>5</v>
      </c>
      <c r="F11" s="133" t="s">
        <v>4</v>
      </c>
      <c r="G11" s="133" t="s">
        <v>91</v>
      </c>
      <c r="H11" s="133" t="s">
        <v>4</v>
      </c>
      <c r="I11"/>
      <c r="J11"/>
      <c r="K11"/>
      <c r="L11"/>
      <c r="M11"/>
    </row>
    <row r="12" spans="1:13" ht="15" x14ac:dyDescent="0.25">
      <c r="A12" s="132" t="s">
        <v>7</v>
      </c>
      <c r="B12" s="132" t="s">
        <v>6</v>
      </c>
      <c r="C12" s="132" t="s">
        <v>95</v>
      </c>
      <c r="D12" s="141" t="s">
        <v>96</v>
      </c>
      <c r="E12" s="141" t="s">
        <v>97</v>
      </c>
      <c r="F12" s="141" t="s">
        <v>98</v>
      </c>
      <c r="G12" s="141" t="s">
        <v>99</v>
      </c>
      <c r="H12" s="141" t="s">
        <v>100</v>
      </c>
      <c r="J12"/>
      <c r="K12"/>
      <c r="L12"/>
      <c r="M12"/>
    </row>
    <row r="13" spans="1:13" ht="12" customHeight="1" x14ac:dyDescent="0.25">
      <c r="A13" s="3"/>
      <c r="B13" s="3"/>
      <c r="C13" s="3"/>
      <c r="D13" s="133"/>
      <c r="E13" s="133"/>
      <c r="F13" s="133"/>
      <c r="G13" s="133"/>
      <c r="H13" s="133"/>
      <c r="J13"/>
      <c r="K13"/>
      <c r="L13"/>
      <c r="M13"/>
    </row>
    <row r="14" spans="1:13" ht="15" x14ac:dyDescent="0.25">
      <c r="A14" s="7">
        <v>1</v>
      </c>
      <c r="B14" s="4" t="s">
        <v>3</v>
      </c>
      <c r="C14" s="4"/>
      <c r="D14" s="137">
        <f>'Qualified - Actual'!B23</f>
        <v>2033423.3546339665</v>
      </c>
      <c r="E14" s="137">
        <f>'Qualified - Restated'!B23</f>
        <v>3008677.465349237</v>
      </c>
      <c r="F14" s="137">
        <f>E14-D14</f>
        <v>975254.11071527051</v>
      </c>
      <c r="G14" s="137">
        <f>E14</f>
        <v>3008677.465349237</v>
      </c>
      <c r="H14" s="137">
        <f>G14-E14</f>
        <v>0</v>
      </c>
      <c r="J14"/>
      <c r="K14"/>
      <c r="L14"/>
      <c r="M14"/>
    </row>
    <row r="15" spans="1:13" ht="15" x14ac:dyDescent="0.25">
      <c r="A15" s="7">
        <f>A14+1</f>
        <v>2</v>
      </c>
      <c r="B15" s="6" t="s">
        <v>2</v>
      </c>
      <c r="C15" s="6"/>
      <c r="D15" s="11">
        <f>SUM(D14:D14)</f>
        <v>2033423.3546339665</v>
      </c>
      <c r="E15" s="11">
        <f>SUM(E14:E14)</f>
        <v>3008677.465349237</v>
      </c>
      <c r="F15" s="11">
        <f>SUM(F14:F14)</f>
        <v>975254.11071527051</v>
      </c>
      <c r="G15" s="11">
        <f>SUM(G14)</f>
        <v>3008677.465349237</v>
      </c>
      <c r="H15" s="11">
        <f>SUM(H14)</f>
        <v>0</v>
      </c>
      <c r="J15"/>
      <c r="K15"/>
      <c r="L15"/>
      <c r="M15"/>
    </row>
    <row r="16" spans="1:13" ht="15" x14ac:dyDescent="0.25">
      <c r="A16" s="7">
        <f>A15+1</f>
        <v>3</v>
      </c>
      <c r="B16" s="6"/>
      <c r="C16" s="6"/>
      <c r="D16" s="3"/>
      <c r="E16" s="3"/>
      <c r="F16" s="3"/>
      <c r="G16" s="3"/>
      <c r="H16" s="3"/>
      <c r="J16"/>
      <c r="K16"/>
      <c r="L16"/>
      <c r="M16"/>
    </row>
    <row r="17" spans="1:13" ht="15" x14ac:dyDescent="0.25">
      <c r="A17" s="7">
        <f>A16+1</f>
        <v>4</v>
      </c>
      <c r="B17" s="4" t="s">
        <v>92</v>
      </c>
      <c r="C17" s="4"/>
      <c r="D17" s="5">
        <f t="shared" ref="D17:E17" si="0">D15</f>
        <v>2033423.3546339665</v>
      </c>
      <c r="E17" s="5">
        <f t="shared" si="0"/>
        <v>3008677.465349237</v>
      </c>
      <c r="F17" s="5">
        <f>E17-D17</f>
        <v>975254.11071527051</v>
      </c>
      <c r="G17" s="5">
        <f>E17</f>
        <v>3008677.465349237</v>
      </c>
      <c r="H17" s="137">
        <f>G17-E17</f>
        <v>0</v>
      </c>
      <c r="J17"/>
      <c r="K17"/>
      <c r="L17"/>
      <c r="M17"/>
    </row>
    <row r="18" spans="1:13" ht="15" x14ac:dyDescent="0.25">
      <c r="A18" s="7">
        <f>A17+1</f>
        <v>5</v>
      </c>
      <c r="B18" s="6" t="s">
        <v>102</v>
      </c>
      <c r="C18" s="9">
        <v>0.21</v>
      </c>
      <c r="D18" s="8">
        <f t="shared" ref="D18:E18" si="1">-$C$18*D17</f>
        <v>-427018.90447313292</v>
      </c>
      <c r="E18" s="8">
        <f t="shared" si="1"/>
        <v>-631822.26772333973</v>
      </c>
      <c r="F18" s="8">
        <f>E18-D18</f>
        <v>-204803.36325020681</v>
      </c>
      <c r="G18" s="8">
        <f>E18</f>
        <v>-631822.26772333973</v>
      </c>
      <c r="H18" s="8">
        <f>G18-E18</f>
        <v>0</v>
      </c>
      <c r="J18"/>
      <c r="K18"/>
      <c r="L18"/>
      <c r="M18"/>
    </row>
    <row r="19" spans="1:13" ht="15.75" thickBot="1" x14ac:dyDescent="0.3">
      <c r="A19" s="7">
        <f>A18+1</f>
        <v>6</v>
      </c>
      <c r="B19" s="6" t="s">
        <v>1</v>
      </c>
      <c r="C19" s="6"/>
      <c r="D19" s="136">
        <f t="shared" ref="D19:E19" si="2">-D17-D18</f>
        <v>-1606404.4501608335</v>
      </c>
      <c r="E19" s="136">
        <f t="shared" si="2"/>
        <v>-2376855.1976258974</v>
      </c>
      <c r="F19" s="136">
        <f>-F17-F18</f>
        <v>-770450.7474650637</v>
      </c>
      <c r="G19" s="136">
        <f t="shared" ref="G19:H19" si="3">-G17-G18</f>
        <v>-2376855.1976258974</v>
      </c>
      <c r="H19" s="136">
        <f t="shared" si="3"/>
        <v>0</v>
      </c>
      <c r="J19"/>
      <c r="K19"/>
      <c r="L19"/>
      <c r="M19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J20"/>
      <c r="K20"/>
      <c r="L20"/>
      <c r="M20"/>
    </row>
    <row r="21" spans="1:13" ht="15" x14ac:dyDescent="0.25">
      <c r="A21" s="4"/>
      <c r="B21" s="4"/>
      <c r="C21" s="4"/>
      <c r="D21" s="3"/>
      <c r="E21" s="3"/>
      <c r="F21"/>
      <c r="G21"/>
      <c r="H21"/>
      <c r="I21"/>
      <c r="J21"/>
      <c r="K21"/>
      <c r="L21"/>
      <c r="M21"/>
    </row>
    <row r="22" spans="1:13" ht="15" x14ac:dyDescent="0.25">
      <c r="D22" s="2"/>
      <c r="E22" s="2"/>
      <c r="F22" s="2"/>
      <c r="G22" s="2"/>
      <c r="H22" s="2"/>
      <c r="J22"/>
      <c r="K22"/>
      <c r="L22"/>
      <c r="M22"/>
    </row>
    <row r="23" spans="1:13" ht="15" x14ac:dyDescent="0.25">
      <c r="J23"/>
      <c r="K23"/>
      <c r="L23"/>
      <c r="M23"/>
    </row>
    <row r="24" spans="1:13" ht="15" x14ac:dyDescent="0.25">
      <c r="A24" s="31"/>
      <c r="J24"/>
      <c r="K24"/>
      <c r="L24"/>
      <c r="M24"/>
    </row>
    <row r="25" spans="1:13" ht="15" x14ac:dyDescent="0.25">
      <c r="J25"/>
      <c r="K25"/>
      <c r="L25"/>
      <c r="M25"/>
    </row>
    <row r="26" spans="1:13" ht="15" x14ac:dyDescent="0.25">
      <c r="J26"/>
      <c r="K26"/>
      <c r="L26"/>
      <c r="M26"/>
    </row>
    <row r="27" spans="1:13" ht="15" x14ac:dyDescent="0.25">
      <c r="J27"/>
      <c r="K27"/>
      <c r="L27"/>
      <c r="M27"/>
    </row>
    <row r="28" spans="1:13" ht="15" x14ac:dyDescent="0.25">
      <c r="J28"/>
      <c r="K28"/>
      <c r="L28"/>
      <c r="M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2"/>
  <sheetViews>
    <sheetView zoomScaleNormal="100" workbookViewId="0">
      <selection activeCell="E14" sqref="E14"/>
    </sheetView>
  </sheetViews>
  <sheetFormatPr defaultColWidth="9.140625" defaultRowHeight="12.75" x14ac:dyDescent="0.2"/>
  <cols>
    <col min="1" max="1" width="29.5703125" style="101" customWidth="1"/>
    <col min="2" max="2" width="31.42578125" style="101" customWidth="1"/>
    <col min="3" max="3" width="3.140625" style="28" customWidth="1"/>
    <col min="4" max="4" width="14.42578125" style="101" bestFit="1" customWidth="1"/>
    <col min="5" max="5" width="15.140625" style="101" bestFit="1" customWidth="1"/>
    <col min="6" max="16384" width="9.140625" style="101"/>
  </cols>
  <sheetData>
    <row r="1" spans="1:5" ht="14.25" x14ac:dyDescent="0.2">
      <c r="A1" s="15" t="s">
        <v>0</v>
      </c>
      <c r="B1" s="100"/>
      <c r="C1" s="85"/>
    </row>
    <row r="2" spans="1:5" ht="15" x14ac:dyDescent="0.2">
      <c r="A2" s="17" t="s">
        <v>11</v>
      </c>
      <c r="B2" s="100"/>
      <c r="C2" s="86"/>
    </row>
    <row r="3" spans="1:5" x14ac:dyDescent="0.2">
      <c r="A3" s="18" t="s">
        <v>45</v>
      </c>
      <c r="B3" s="100"/>
      <c r="C3" s="86"/>
    </row>
    <row r="4" spans="1:5" x14ac:dyDescent="0.2">
      <c r="A4" s="18"/>
      <c r="B4" s="100"/>
      <c r="C4" s="86"/>
    </row>
    <row r="5" spans="1:5" ht="13.5" thickBot="1" x14ac:dyDescent="0.25">
      <c r="A5" s="32"/>
      <c r="B5" s="32"/>
      <c r="C5" s="44"/>
    </row>
    <row r="6" spans="1:5" ht="15.75" thickBot="1" x14ac:dyDescent="0.3">
      <c r="A6" s="20" t="s">
        <v>12</v>
      </c>
      <c r="B6" s="21" t="s">
        <v>13</v>
      </c>
      <c r="C6" s="45"/>
      <c r="E6" s="89"/>
    </row>
    <row r="7" spans="1:5" ht="15.75" thickTop="1" x14ac:dyDescent="0.25">
      <c r="A7" s="41" t="s">
        <v>40</v>
      </c>
      <c r="B7" s="72">
        <f>'Qual TY SAP '!B11</f>
        <v>13179131.32</v>
      </c>
      <c r="C7" s="25"/>
      <c r="E7" s="89"/>
    </row>
    <row r="8" spans="1:5" ht="15" x14ac:dyDescent="0.25">
      <c r="A8" s="101" t="s">
        <v>14</v>
      </c>
      <c r="B8" s="102">
        <f>B7</f>
        <v>13179131.32</v>
      </c>
      <c r="C8" s="22" t="s">
        <v>15</v>
      </c>
      <c r="E8" s="89"/>
    </row>
    <row r="9" spans="1:5" ht="15" x14ac:dyDescent="0.25">
      <c r="B9" s="102"/>
      <c r="C9" s="22"/>
      <c r="E9" s="89"/>
    </row>
    <row r="10" spans="1:5" ht="15" x14ac:dyDescent="0.25">
      <c r="B10" s="103"/>
      <c r="C10" s="44"/>
      <c r="E10" s="89"/>
    </row>
    <row r="11" spans="1:5" ht="15" x14ac:dyDescent="0.25">
      <c r="A11" s="101" t="s">
        <v>16</v>
      </c>
      <c r="B11" s="104">
        <f>B8</f>
        <v>13179131.32</v>
      </c>
      <c r="C11" s="46" t="str">
        <f>C8</f>
        <v>r1</v>
      </c>
      <c r="D11" s="105"/>
      <c r="E11" s="89"/>
    </row>
    <row r="12" spans="1:5" ht="15" x14ac:dyDescent="0.25">
      <c r="B12" s="143">
        <f>[1]Lead!$G$43</f>
        <v>0.49997132880489842</v>
      </c>
      <c r="C12" s="48"/>
      <c r="E12" s="89"/>
    </row>
    <row r="13" spans="1:5" ht="15" x14ac:dyDescent="0.25">
      <c r="B13" s="104">
        <f>B11*B12</f>
        <v>6589187.7985546552</v>
      </c>
      <c r="C13" s="46" t="s">
        <v>17</v>
      </c>
      <c r="D13" s="105"/>
      <c r="E13" s="89"/>
    </row>
    <row r="14" spans="1:5" ht="15" x14ac:dyDescent="0.25">
      <c r="B14" s="104"/>
      <c r="C14" s="46"/>
      <c r="E14" s="89"/>
    </row>
    <row r="15" spans="1:5" ht="15" x14ac:dyDescent="0.25">
      <c r="B15" s="103"/>
      <c r="C15" s="44"/>
      <c r="E15" s="89"/>
    </row>
    <row r="16" spans="1:5" ht="15" x14ac:dyDescent="0.25">
      <c r="A16" s="101" t="s">
        <v>18</v>
      </c>
      <c r="B16" s="104">
        <f>B13</f>
        <v>6589187.7985546552</v>
      </c>
      <c r="C16" s="46" t="s">
        <v>17</v>
      </c>
      <c r="E16" s="89"/>
    </row>
    <row r="17" spans="1:5" ht="15" x14ac:dyDescent="0.25">
      <c r="B17" s="143">
        <f>[1]Lead!$E$40</f>
        <v>0.69140000000000001</v>
      </c>
      <c r="C17" s="48"/>
      <c r="E17" s="89"/>
    </row>
    <row r="18" spans="1:5" ht="15" x14ac:dyDescent="0.25">
      <c r="B18" s="76">
        <f>B16*B17</f>
        <v>4555764.4439206887</v>
      </c>
      <c r="C18" s="49"/>
      <c r="E18" s="89"/>
    </row>
    <row r="19" spans="1:5" ht="15" x14ac:dyDescent="0.25">
      <c r="B19" s="103"/>
      <c r="C19" s="44"/>
      <c r="E19" s="89"/>
    </row>
    <row r="20" spans="1:5" ht="15" x14ac:dyDescent="0.25">
      <c r="B20" s="103"/>
      <c r="C20" s="44"/>
      <c r="E20" s="89"/>
    </row>
    <row r="21" spans="1:5" ht="15" x14ac:dyDescent="0.25">
      <c r="A21" s="101" t="s">
        <v>19</v>
      </c>
      <c r="B21" s="104">
        <f>B13</f>
        <v>6589187.7985546552</v>
      </c>
      <c r="C21" s="46" t="s">
        <v>17</v>
      </c>
      <c r="E21" s="89"/>
    </row>
    <row r="22" spans="1:5" ht="15" x14ac:dyDescent="0.25">
      <c r="B22" s="143">
        <f>[1]Lead!$F$40</f>
        <v>0.30859999999999999</v>
      </c>
      <c r="C22" s="48"/>
      <c r="E22" s="89"/>
    </row>
    <row r="23" spans="1:5" ht="15" x14ac:dyDescent="0.25">
      <c r="B23" s="76">
        <f>B21*B22</f>
        <v>2033423.3546339665</v>
      </c>
      <c r="C23" s="50"/>
      <c r="E23" s="89"/>
    </row>
    <row r="24" spans="1:5" ht="15" x14ac:dyDescent="0.25">
      <c r="B24" s="103"/>
      <c r="C24" s="44"/>
      <c r="E24" s="89"/>
    </row>
    <row r="25" spans="1:5" ht="15" x14ac:dyDescent="0.25">
      <c r="B25" s="103"/>
      <c r="C25" s="44"/>
      <c r="E25" s="89"/>
    </row>
    <row r="26" spans="1:5" ht="15" x14ac:dyDescent="0.25">
      <c r="A26" s="101" t="s">
        <v>20</v>
      </c>
      <c r="B26" s="76">
        <f>B18+B23</f>
        <v>6589187.7985546552</v>
      </c>
      <c r="C26" s="46" t="s">
        <v>17</v>
      </c>
      <c r="E26" s="89"/>
    </row>
    <row r="27" spans="1:5" ht="15" x14ac:dyDescent="0.25">
      <c r="A27" s="106" t="s">
        <v>42</v>
      </c>
      <c r="B27" s="107">
        <f>+B13-B26</f>
        <v>0</v>
      </c>
      <c r="C27" s="44"/>
      <c r="E27" s="89"/>
    </row>
    <row r="28" spans="1:5" ht="15" x14ac:dyDescent="0.25">
      <c r="E28" s="89"/>
    </row>
    <row r="29" spans="1:5" ht="15" x14ac:dyDescent="0.25">
      <c r="E29" s="89"/>
    </row>
    <row r="30" spans="1:5" ht="15" x14ac:dyDescent="0.25">
      <c r="E30" s="89"/>
    </row>
    <row r="31" spans="1:5" ht="18" x14ac:dyDescent="0.25">
      <c r="B31" s="108"/>
      <c r="E31" s="89"/>
    </row>
    <row r="32" spans="1:5" ht="15" x14ac:dyDescent="0.25">
      <c r="E32" s="8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1"/>
  <sheetViews>
    <sheetView zoomScale="90" zoomScaleNormal="90" workbookViewId="0">
      <selection activeCell="I25" sqref="I25"/>
    </sheetView>
  </sheetViews>
  <sheetFormatPr defaultRowHeight="15" x14ac:dyDescent="0.25"/>
  <cols>
    <col min="1" max="1" width="39" style="90" customWidth="1"/>
    <col min="2" max="2" width="23.28515625" style="90" customWidth="1"/>
    <col min="3" max="7" width="13.7109375" style="90" bestFit="1" customWidth="1"/>
    <col min="8" max="8" width="14.28515625" style="90" bestFit="1" customWidth="1"/>
    <col min="9" max="18" width="12.28515625" style="90" bestFit="1" customWidth="1"/>
    <col min="19" max="257" width="8.85546875" style="90"/>
    <col min="258" max="258" width="27.5703125" style="90" bestFit="1" customWidth="1"/>
    <col min="259" max="259" width="18.7109375" style="90" bestFit="1" customWidth="1"/>
    <col min="260" max="260" width="12.85546875" style="90" bestFit="1" customWidth="1"/>
    <col min="261" max="261" width="9.5703125" style="90" bestFit="1" customWidth="1"/>
    <col min="262" max="262" width="22" style="90" bestFit="1" customWidth="1"/>
    <col min="263" max="263" width="10.42578125" style="90" bestFit="1" customWidth="1"/>
    <col min="264" max="513" width="8.85546875" style="90"/>
    <col min="514" max="514" width="27.5703125" style="90" bestFit="1" customWidth="1"/>
    <col min="515" max="515" width="18.7109375" style="90" bestFit="1" customWidth="1"/>
    <col min="516" max="516" width="12.85546875" style="90" bestFit="1" customWidth="1"/>
    <col min="517" max="517" width="9.5703125" style="90" bestFit="1" customWidth="1"/>
    <col min="518" max="518" width="22" style="90" bestFit="1" customWidth="1"/>
    <col min="519" max="519" width="10.42578125" style="90" bestFit="1" customWidth="1"/>
    <col min="520" max="769" width="8.85546875" style="90"/>
    <col min="770" max="770" width="27.5703125" style="90" bestFit="1" customWidth="1"/>
    <col min="771" max="771" width="18.7109375" style="90" bestFit="1" customWidth="1"/>
    <col min="772" max="772" width="12.85546875" style="90" bestFit="1" customWidth="1"/>
    <col min="773" max="773" width="9.5703125" style="90" bestFit="1" customWidth="1"/>
    <col min="774" max="774" width="22" style="90" bestFit="1" customWidth="1"/>
    <col min="775" max="775" width="10.42578125" style="90" bestFit="1" customWidth="1"/>
    <col min="776" max="1025" width="8.85546875" style="90"/>
    <col min="1026" max="1026" width="27.5703125" style="90" bestFit="1" customWidth="1"/>
    <col min="1027" max="1027" width="18.7109375" style="90" bestFit="1" customWidth="1"/>
    <col min="1028" max="1028" width="12.85546875" style="90" bestFit="1" customWidth="1"/>
    <col min="1029" max="1029" width="9.5703125" style="90" bestFit="1" customWidth="1"/>
    <col min="1030" max="1030" width="22" style="90" bestFit="1" customWidth="1"/>
    <col min="1031" max="1031" width="10.42578125" style="90" bestFit="1" customWidth="1"/>
    <col min="1032" max="1281" width="8.85546875" style="90"/>
    <col min="1282" max="1282" width="27.5703125" style="90" bestFit="1" customWidth="1"/>
    <col min="1283" max="1283" width="18.7109375" style="90" bestFit="1" customWidth="1"/>
    <col min="1284" max="1284" width="12.85546875" style="90" bestFit="1" customWidth="1"/>
    <col min="1285" max="1285" width="9.5703125" style="90" bestFit="1" customWidth="1"/>
    <col min="1286" max="1286" width="22" style="90" bestFit="1" customWidth="1"/>
    <col min="1287" max="1287" width="10.42578125" style="90" bestFit="1" customWidth="1"/>
    <col min="1288" max="1537" width="8.85546875" style="90"/>
    <col min="1538" max="1538" width="27.5703125" style="90" bestFit="1" customWidth="1"/>
    <col min="1539" max="1539" width="18.7109375" style="90" bestFit="1" customWidth="1"/>
    <col min="1540" max="1540" width="12.85546875" style="90" bestFit="1" customWidth="1"/>
    <col min="1541" max="1541" width="9.5703125" style="90" bestFit="1" customWidth="1"/>
    <col min="1542" max="1542" width="22" style="90" bestFit="1" customWidth="1"/>
    <col min="1543" max="1543" width="10.42578125" style="90" bestFit="1" customWidth="1"/>
    <col min="1544" max="1793" width="8.85546875" style="90"/>
    <col min="1794" max="1794" width="27.5703125" style="90" bestFit="1" customWidth="1"/>
    <col min="1795" max="1795" width="18.7109375" style="90" bestFit="1" customWidth="1"/>
    <col min="1796" max="1796" width="12.85546875" style="90" bestFit="1" customWidth="1"/>
    <col min="1797" max="1797" width="9.5703125" style="90" bestFit="1" customWidth="1"/>
    <col min="1798" max="1798" width="22" style="90" bestFit="1" customWidth="1"/>
    <col min="1799" max="1799" width="10.42578125" style="90" bestFit="1" customWidth="1"/>
    <col min="1800" max="2049" width="8.85546875" style="90"/>
    <col min="2050" max="2050" width="27.5703125" style="90" bestFit="1" customWidth="1"/>
    <col min="2051" max="2051" width="18.7109375" style="90" bestFit="1" customWidth="1"/>
    <col min="2052" max="2052" width="12.85546875" style="90" bestFit="1" customWidth="1"/>
    <col min="2053" max="2053" width="9.5703125" style="90" bestFit="1" customWidth="1"/>
    <col min="2054" max="2054" width="22" style="90" bestFit="1" customWidth="1"/>
    <col min="2055" max="2055" width="10.42578125" style="90" bestFit="1" customWidth="1"/>
    <col min="2056" max="2305" width="8.85546875" style="90"/>
    <col min="2306" max="2306" width="27.5703125" style="90" bestFit="1" customWidth="1"/>
    <col min="2307" max="2307" width="18.7109375" style="90" bestFit="1" customWidth="1"/>
    <col min="2308" max="2308" width="12.85546875" style="90" bestFit="1" customWidth="1"/>
    <col min="2309" max="2309" width="9.5703125" style="90" bestFit="1" customWidth="1"/>
    <col min="2310" max="2310" width="22" style="90" bestFit="1" customWidth="1"/>
    <col min="2311" max="2311" width="10.42578125" style="90" bestFit="1" customWidth="1"/>
    <col min="2312" max="2561" width="8.85546875" style="90"/>
    <col min="2562" max="2562" width="27.5703125" style="90" bestFit="1" customWidth="1"/>
    <col min="2563" max="2563" width="18.7109375" style="90" bestFit="1" customWidth="1"/>
    <col min="2564" max="2564" width="12.85546875" style="90" bestFit="1" customWidth="1"/>
    <col min="2565" max="2565" width="9.5703125" style="90" bestFit="1" customWidth="1"/>
    <col min="2566" max="2566" width="22" style="90" bestFit="1" customWidth="1"/>
    <col min="2567" max="2567" width="10.42578125" style="90" bestFit="1" customWidth="1"/>
    <col min="2568" max="2817" width="8.85546875" style="90"/>
    <col min="2818" max="2818" width="27.5703125" style="90" bestFit="1" customWidth="1"/>
    <col min="2819" max="2819" width="18.7109375" style="90" bestFit="1" customWidth="1"/>
    <col min="2820" max="2820" width="12.85546875" style="90" bestFit="1" customWidth="1"/>
    <col min="2821" max="2821" width="9.5703125" style="90" bestFit="1" customWidth="1"/>
    <col min="2822" max="2822" width="22" style="90" bestFit="1" customWidth="1"/>
    <col min="2823" max="2823" width="10.42578125" style="90" bestFit="1" customWidth="1"/>
    <col min="2824" max="3073" width="8.85546875" style="90"/>
    <col min="3074" max="3074" width="27.5703125" style="90" bestFit="1" customWidth="1"/>
    <col min="3075" max="3075" width="18.7109375" style="90" bestFit="1" customWidth="1"/>
    <col min="3076" max="3076" width="12.85546875" style="90" bestFit="1" customWidth="1"/>
    <col min="3077" max="3077" width="9.5703125" style="90" bestFit="1" customWidth="1"/>
    <col min="3078" max="3078" width="22" style="90" bestFit="1" customWidth="1"/>
    <col min="3079" max="3079" width="10.42578125" style="90" bestFit="1" customWidth="1"/>
    <col min="3080" max="3329" width="8.85546875" style="90"/>
    <col min="3330" max="3330" width="27.5703125" style="90" bestFit="1" customWidth="1"/>
    <col min="3331" max="3331" width="18.7109375" style="90" bestFit="1" customWidth="1"/>
    <col min="3332" max="3332" width="12.85546875" style="90" bestFit="1" customWidth="1"/>
    <col min="3333" max="3333" width="9.5703125" style="90" bestFit="1" customWidth="1"/>
    <col min="3334" max="3334" width="22" style="90" bestFit="1" customWidth="1"/>
    <col min="3335" max="3335" width="10.42578125" style="90" bestFit="1" customWidth="1"/>
    <col min="3336" max="3585" width="8.85546875" style="90"/>
    <col min="3586" max="3586" width="27.5703125" style="90" bestFit="1" customWidth="1"/>
    <col min="3587" max="3587" width="18.7109375" style="90" bestFit="1" customWidth="1"/>
    <col min="3588" max="3588" width="12.85546875" style="90" bestFit="1" customWidth="1"/>
    <col min="3589" max="3589" width="9.5703125" style="90" bestFit="1" customWidth="1"/>
    <col min="3590" max="3590" width="22" style="90" bestFit="1" customWidth="1"/>
    <col min="3591" max="3591" width="10.42578125" style="90" bestFit="1" customWidth="1"/>
    <col min="3592" max="3841" width="8.85546875" style="90"/>
    <col min="3842" max="3842" width="27.5703125" style="90" bestFit="1" customWidth="1"/>
    <col min="3843" max="3843" width="18.7109375" style="90" bestFit="1" customWidth="1"/>
    <col min="3844" max="3844" width="12.85546875" style="90" bestFit="1" customWidth="1"/>
    <col min="3845" max="3845" width="9.5703125" style="90" bestFit="1" customWidth="1"/>
    <col min="3846" max="3846" width="22" style="90" bestFit="1" customWidth="1"/>
    <col min="3847" max="3847" width="10.42578125" style="90" bestFit="1" customWidth="1"/>
    <col min="3848" max="4097" width="8.85546875" style="90"/>
    <col min="4098" max="4098" width="27.5703125" style="90" bestFit="1" customWidth="1"/>
    <col min="4099" max="4099" width="18.7109375" style="90" bestFit="1" customWidth="1"/>
    <col min="4100" max="4100" width="12.85546875" style="90" bestFit="1" customWidth="1"/>
    <col min="4101" max="4101" width="9.5703125" style="90" bestFit="1" customWidth="1"/>
    <col min="4102" max="4102" width="22" style="90" bestFit="1" customWidth="1"/>
    <col min="4103" max="4103" width="10.42578125" style="90" bestFit="1" customWidth="1"/>
    <col min="4104" max="4353" width="8.85546875" style="90"/>
    <col min="4354" max="4354" width="27.5703125" style="90" bestFit="1" customWidth="1"/>
    <col min="4355" max="4355" width="18.7109375" style="90" bestFit="1" customWidth="1"/>
    <col min="4356" max="4356" width="12.85546875" style="90" bestFit="1" customWidth="1"/>
    <col min="4357" max="4357" width="9.5703125" style="90" bestFit="1" customWidth="1"/>
    <col min="4358" max="4358" width="22" style="90" bestFit="1" customWidth="1"/>
    <col min="4359" max="4359" width="10.42578125" style="90" bestFit="1" customWidth="1"/>
    <col min="4360" max="4609" width="8.85546875" style="90"/>
    <col min="4610" max="4610" width="27.5703125" style="90" bestFit="1" customWidth="1"/>
    <col min="4611" max="4611" width="18.7109375" style="90" bestFit="1" customWidth="1"/>
    <col min="4612" max="4612" width="12.85546875" style="90" bestFit="1" customWidth="1"/>
    <col min="4613" max="4613" width="9.5703125" style="90" bestFit="1" customWidth="1"/>
    <col min="4614" max="4614" width="22" style="90" bestFit="1" customWidth="1"/>
    <col min="4615" max="4615" width="10.42578125" style="90" bestFit="1" customWidth="1"/>
    <col min="4616" max="4865" width="8.85546875" style="90"/>
    <col min="4866" max="4866" width="27.5703125" style="90" bestFit="1" customWidth="1"/>
    <col min="4867" max="4867" width="18.7109375" style="90" bestFit="1" customWidth="1"/>
    <col min="4868" max="4868" width="12.85546875" style="90" bestFit="1" customWidth="1"/>
    <col min="4869" max="4869" width="9.5703125" style="90" bestFit="1" customWidth="1"/>
    <col min="4870" max="4870" width="22" style="90" bestFit="1" customWidth="1"/>
    <col min="4871" max="4871" width="10.42578125" style="90" bestFit="1" customWidth="1"/>
    <col min="4872" max="5121" width="8.85546875" style="90"/>
    <col min="5122" max="5122" width="27.5703125" style="90" bestFit="1" customWidth="1"/>
    <col min="5123" max="5123" width="18.7109375" style="90" bestFit="1" customWidth="1"/>
    <col min="5124" max="5124" width="12.85546875" style="90" bestFit="1" customWidth="1"/>
    <col min="5125" max="5125" width="9.5703125" style="90" bestFit="1" customWidth="1"/>
    <col min="5126" max="5126" width="22" style="90" bestFit="1" customWidth="1"/>
    <col min="5127" max="5127" width="10.42578125" style="90" bestFit="1" customWidth="1"/>
    <col min="5128" max="5377" width="8.85546875" style="90"/>
    <col min="5378" max="5378" width="27.5703125" style="90" bestFit="1" customWidth="1"/>
    <col min="5379" max="5379" width="18.7109375" style="90" bestFit="1" customWidth="1"/>
    <col min="5380" max="5380" width="12.85546875" style="90" bestFit="1" customWidth="1"/>
    <col min="5381" max="5381" width="9.5703125" style="90" bestFit="1" customWidth="1"/>
    <col min="5382" max="5382" width="22" style="90" bestFit="1" customWidth="1"/>
    <col min="5383" max="5383" width="10.42578125" style="90" bestFit="1" customWidth="1"/>
    <col min="5384" max="5633" width="8.85546875" style="90"/>
    <col min="5634" max="5634" width="27.5703125" style="90" bestFit="1" customWidth="1"/>
    <col min="5635" max="5635" width="18.7109375" style="90" bestFit="1" customWidth="1"/>
    <col min="5636" max="5636" width="12.85546875" style="90" bestFit="1" customWidth="1"/>
    <col min="5637" max="5637" width="9.5703125" style="90" bestFit="1" customWidth="1"/>
    <col min="5638" max="5638" width="22" style="90" bestFit="1" customWidth="1"/>
    <col min="5639" max="5639" width="10.42578125" style="90" bestFit="1" customWidth="1"/>
    <col min="5640" max="5889" width="8.85546875" style="90"/>
    <col min="5890" max="5890" width="27.5703125" style="90" bestFit="1" customWidth="1"/>
    <col min="5891" max="5891" width="18.7109375" style="90" bestFit="1" customWidth="1"/>
    <col min="5892" max="5892" width="12.85546875" style="90" bestFit="1" customWidth="1"/>
    <col min="5893" max="5893" width="9.5703125" style="90" bestFit="1" customWidth="1"/>
    <col min="5894" max="5894" width="22" style="90" bestFit="1" customWidth="1"/>
    <col min="5895" max="5895" width="10.42578125" style="90" bestFit="1" customWidth="1"/>
    <col min="5896" max="6145" width="8.85546875" style="90"/>
    <col min="6146" max="6146" width="27.5703125" style="90" bestFit="1" customWidth="1"/>
    <col min="6147" max="6147" width="18.7109375" style="90" bestFit="1" customWidth="1"/>
    <col min="6148" max="6148" width="12.85546875" style="90" bestFit="1" customWidth="1"/>
    <col min="6149" max="6149" width="9.5703125" style="90" bestFit="1" customWidth="1"/>
    <col min="6150" max="6150" width="22" style="90" bestFit="1" customWidth="1"/>
    <col min="6151" max="6151" width="10.42578125" style="90" bestFit="1" customWidth="1"/>
    <col min="6152" max="6401" width="8.85546875" style="90"/>
    <col min="6402" max="6402" width="27.5703125" style="90" bestFit="1" customWidth="1"/>
    <col min="6403" max="6403" width="18.7109375" style="90" bestFit="1" customWidth="1"/>
    <col min="6404" max="6404" width="12.85546875" style="90" bestFit="1" customWidth="1"/>
    <col min="6405" max="6405" width="9.5703125" style="90" bestFit="1" customWidth="1"/>
    <col min="6406" max="6406" width="22" style="90" bestFit="1" customWidth="1"/>
    <col min="6407" max="6407" width="10.42578125" style="90" bestFit="1" customWidth="1"/>
    <col min="6408" max="6657" width="8.85546875" style="90"/>
    <col min="6658" max="6658" width="27.5703125" style="90" bestFit="1" customWidth="1"/>
    <col min="6659" max="6659" width="18.7109375" style="90" bestFit="1" customWidth="1"/>
    <col min="6660" max="6660" width="12.85546875" style="90" bestFit="1" customWidth="1"/>
    <col min="6661" max="6661" width="9.5703125" style="90" bestFit="1" customWidth="1"/>
    <col min="6662" max="6662" width="22" style="90" bestFit="1" customWidth="1"/>
    <col min="6663" max="6663" width="10.42578125" style="90" bestFit="1" customWidth="1"/>
    <col min="6664" max="6913" width="8.85546875" style="90"/>
    <col min="6914" max="6914" width="27.5703125" style="90" bestFit="1" customWidth="1"/>
    <col min="6915" max="6915" width="18.7109375" style="90" bestFit="1" customWidth="1"/>
    <col min="6916" max="6916" width="12.85546875" style="90" bestFit="1" customWidth="1"/>
    <col min="6917" max="6917" width="9.5703125" style="90" bestFit="1" customWidth="1"/>
    <col min="6918" max="6918" width="22" style="90" bestFit="1" customWidth="1"/>
    <col min="6919" max="6919" width="10.42578125" style="90" bestFit="1" customWidth="1"/>
    <col min="6920" max="7169" width="8.85546875" style="90"/>
    <col min="7170" max="7170" width="27.5703125" style="90" bestFit="1" customWidth="1"/>
    <col min="7171" max="7171" width="18.7109375" style="90" bestFit="1" customWidth="1"/>
    <col min="7172" max="7172" width="12.85546875" style="90" bestFit="1" customWidth="1"/>
    <col min="7173" max="7173" width="9.5703125" style="90" bestFit="1" customWidth="1"/>
    <col min="7174" max="7174" width="22" style="90" bestFit="1" customWidth="1"/>
    <col min="7175" max="7175" width="10.42578125" style="90" bestFit="1" customWidth="1"/>
    <col min="7176" max="7425" width="8.85546875" style="90"/>
    <col min="7426" max="7426" width="27.5703125" style="90" bestFit="1" customWidth="1"/>
    <col min="7427" max="7427" width="18.7109375" style="90" bestFit="1" customWidth="1"/>
    <col min="7428" max="7428" width="12.85546875" style="90" bestFit="1" customWidth="1"/>
    <col min="7429" max="7429" width="9.5703125" style="90" bestFit="1" customWidth="1"/>
    <col min="7430" max="7430" width="22" style="90" bestFit="1" customWidth="1"/>
    <col min="7431" max="7431" width="10.42578125" style="90" bestFit="1" customWidth="1"/>
    <col min="7432" max="7681" width="8.85546875" style="90"/>
    <col min="7682" max="7682" width="27.5703125" style="90" bestFit="1" customWidth="1"/>
    <col min="7683" max="7683" width="18.7109375" style="90" bestFit="1" customWidth="1"/>
    <col min="7684" max="7684" width="12.85546875" style="90" bestFit="1" customWidth="1"/>
    <col min="7685" max="7685" width="9.5703125" style="90" bestFit="1" customWidth="1"/>
    <col min="7686" max="7686" width="22" style="90" bestFit="1" customWidth="1"/>
    <col min="7687" max="7687" width="10.42578125" style="90" bestFit="1" customWidth="1"/>
    <col min="7688" max="7937" width="8.85546875" style="90"/>
    <col min="7938" max="7938" width="27.5703125" style="90" bestFit="1" customWidth="1"/>
    <col min="7939" max="7939" width="18.7109375" style="90" bestFit="1" customWidth="1"/>
    <col min="7940" max="7940" width="12.85546875" style="90" bestFit="1" customWidth="1"/>
    <col min="7941" max="7941" width="9.5703125" style="90" bestFit="1" customWidth="1"/>
    <col min="7942" max="7942" width="22" style="90" bestFit="1" customWidth="1"/>
    <col min="7943" max="7943" width="10.42578125" style="90" bestFit="1" customWidth="1"/>
    <col min="7944" max="8193" width="8.85546875" style="90"/>
    <col min="8194" max="8194" width="27.5703125" style="90" bestFit="1" customWidth="1"/>
    <col min="8195" max="8195" width="18.7109375" style="90" bestFit="1" customWidth="1"/>
    <col min="8196" max="8196" width="12.85546875" style="90" bestFit="1" customWidth="1"/>
    <col min="8197" max="8197" width="9.5703125" style="90" bestFit="1" customWidth="1"/>
    <col min="8198" max="8198" width="22" style="90" bestFit="1" customWidth="1"/>
    <col min="8199" max="8199" width="10.42578125" style="90" bestFit="1" customWidth="1"/>
    <col min="8200" max="8449" width="8.85546875" style="90"/>
    <col min="8450" max="8450" width="27.5703125" style="90" bestFit="1" customWidth="1"/>
    <col min="8451" max="8451" width="18.7109375" style="90" bestFit="1" customWidth="1"/>
    <col min="8452" max="8452" width="12.85546875" style="90" bestFit="1" customWidth="1"/>
    <col min="8453" max="8453" width="9.5703125" style="90" bestFit="1" customWidth="1"/>
    <col min="8454" max="8454" width="22" style="90" bestFit="1" customWidth="1"/>
    <col min="8455" max="8455" width="10.42578125" style="90" bestFit="1" customWidth="1"/>
    <col min="8456" max="8705" width="8.85546875" style="90"/>
    <col min="8706" max="8706" width="27.5703125" style="90" bestFit="1" customWidth="1"/>
    <col min="8707" max="8707" width="18.7109375" style="90" bestFit="1" customWidth="1"/>
    <col min="8708" max="8708" width="12.85546875" style="90" bestFit="1" customWidth="1"/>
    <col min="8709" max="8709" width="9.5703125" style="90" bestFit="1" customWidth="1"/>
    <col min="8710" max="8710" width="22" style="90" bestFit="1" customWidth="1"/>
    <col min="8711" max="8711" width="10.42578125" style="90" bestFit="1" customWidth="1"/>
    <col min="8712" max="8961" width="8.85546875" style="90"/>
    <col min="8962" max="8962" width="27.5703125" style="90" bestFit="1" customWidth="1"/>
    <col min="8963" max="8963" width="18.7109375" style="90" bestFit="1" customWidth="1"/>
    <col min="8964" max="8964" width="12.85546875" style="90" bestFit="1" customWidth="1"/>
    <col min="8965" max="8965" width="9.5703125" style="90" bestFit="1" customWidth="1"/>
    <col min="8966" max="8966" width="22" style="90" bestFit="1" customWidth="1"/>
    <col min="8967" max="8967" width="10.42578125" style="90" bestFit="1" customWidth="1"/>
    <col min="8968" max="9217" width="8.85546875" style="90"/>
    <col min="9218" max="9218" width="27.5703125" style="90" bestFit="1" customWidth="1"/>
    <col min="9219" max="9219" width="18.7109375" style="90" bestFit="1" customWidth="1"/>
    <col min="9220" max="9220" width="12.85546875" style="90" bestFit="1" customWidth="1"/>
    <col min="9221" max="9221" width="9.5703125" style="90" bestFit="1" customWidth="1"/>
    <col min="9222" max="9222" width="22" style="90" bestFit="1" customWidth="1"/>
    <col min="9223" max="9223" width="10.42578125" style="90" bestFit="1" customWidth="1"/>
    <col min="9224" max="9473" width="8.85546875" style="90"/>
    <col min="9474" max="9474" width="27.5703125" style="90" bestFit="1" customWidth="1"/>
    <col min="9475" max="9475" width="18.7109375" style="90" bestFit="1" customWidth="1"/>
    <col min="9476" max="9476" width="12.85546875" style="90" bestFit="1" customWidth="1"/>
    <col min="9477" max="9477" width="9.5703125" style="90" bestFit="1" customWidth="1"/>
    <col min="9478" max="9478" width="22" style="90" bestFit="1" customWidth="1"/>
    <col min="9479" max="9479" width="10.42578125" style="90" bestFit="1" customWidth="1"/>
    <col min="9480" max="9729" width="8.85546875" style="90"/>
    <col min="9730" max="9730" width="27.5703125" style="90" bestFit="1" customWidth="1"/>
    <col min="9731" max="9731" width="18.7109375" style="90" bestFit="1" customWidth="1"/>
    <col min="9732" max="9732" width="12.85546875" style="90" bestFit="1" customWidth="1"/>
    <col min="9733" max="9733" width="9.5703125" style="90" bestFit="1" customWidth="1"/>
    <col min="9734" max="9734" width="22" style="90" bestFit="1" customWidth="1"/>
    <col min="9735" max="9735" width="10.42578125" style="90" bestFit="1" customWidth="1"/>
    <col min="9736" max="9985" width="8.85546875" style="90"/>
    <col min="9986" max="9986" width="27.5703125" style="90" bestFit="1" customWidth="1"/>
    <col min="9987" max="9987" width="18.7109375" style="90" bestFit="1" customWidth="1"/>
    <col min="9988" max="9988" width="12.85546875" style="90" bestFit="1" customWidth="1"/>
    <col min="9989" max="9989" width="9.5703125" style="90" bestFit="1" customWidth="1"/>
    <col min="9990" max="9990" width="22" style="90" bestFit="1" customWidth="1"/>
    <col min="9991" max="9991" width="10.42578125" style="90" bestFit="1" customWidth="1"/>
    <col min="9992" max="10241" width="8.85546875" style="90"/>
    <col min="10242" max="10242" width="27.5703125" style="90" bestFit="1" customWidth="1"/>
    <col min="10243" max="10243" width="18.7109375" style="90" bestFit="1" customWidth="1"/>
    <col min="10244" max="10244" width="12.85546875" style="90" bestFit="1" customWidth="1"/>
    <col min="10245" max="10245" width="9.5703125" style="90" bestFit="1" customWidth="1"/>
    <col min="10246" max="10246" width="22" style="90" bestFit="1" customWidth="1"/>
    <col min="10247" max="10247" width="10.42578125" style="90" bestFit="1" customWidth="1"/>
    <col min="10248" max="10497" width="8.85546875" style="90"/>
    <col min="10498" max="10498" width="27.5703125" style="90" bestFit="1" customWidth="1"/>
    <col min="10499" max="10499" width="18.7109375" style="90" bestFit="1" customWidth="1"/>
    <col min="10500" max="10500" width="12.85546875" style="90" bestFit="1" customWidth="1"/>
    <col min="10501" max="10501" width="9.5703125" style="90" bestFit="1" customWidth="1"/>
    <col min="10502" max="10502" width="22" style="90" bestFit="1" customWidth="1"/>
    <col min="10503" max="10503" width="10.42578125" style="90" bestFit="1" customWidth="1"/>
    <col min="10504" max="10753" width="8.85546875" style="90"/>
    <col min="10754" max="10754" width="27.5703125" style="90" bestFit="1" customWidth="1"/>
    <col min="10755" max="10755" width="18.7109375" style="90" bestFit="1" customWidth="1"/>
    <col min="10756" max="10756" width="12.85546875" style="90" bestFit="1" customWidth="1"/>
    <col min="10757" max="10757" width="9.5703125" style="90" bestFit="1" customWidth="1"/>
    <col min="10758" max="10758" width="22" style="90" bestFit="1" customWidth="1"/>
    <col min="10759" max="10759" width="10.42578125" style="90" bestFit="1" customWidth="1"/>
    <col min="10760" max="11009" width="8.85546875" style="90"/>
    <col min="11010" max="11010" width="27.5703125" style="90" bestFit="1" customWidth="1"/>
    <col min="11011" max="11011" width="18.7109375" style="90" bestFit="1" customWidth="1"/>
    <col min="11012" max="11012" width="12.85546875" style="90" bestFit="1" customWidth="1"/>
    <col min="11013" max="11013" width="9.5703125" style="90" bestFit="1" customWidth="1"/>
    <col min="11014" max="11014" width="22" style="90" bestFit="1" customWidth="1"/>
    <col min="11015" max="11015" width="10.42578125" style="90" bestFit="1" customWidth="1"/>
    <col min="11016" max="11265" width="8.85546875" style="90"/>
    <col min="11266" max="11266" width="27.5703125" style="90" bestFit="1" customWidth="1"/>
    <col min="11267" max="11267" width="18.7109375" style="90" bestFit="1" customWidth="1"/>
    <col min="11268" max="11268" width="12.85546875" style="90" bestFit="1" customWidth="1"/>
    <col min="11269" max="11269" width="9.5703125" style="90" bestFit="1" customWidth="1"/>
    <col min="11270" max="11270" width="22" style="90" bestFit="1" customWidth="1"/>
    <col min="11271" max="11271" width="10.42578125" style="90" bestFit="1" customWidth="1"/>
    <col min="11272" max="11521" width="8.85546875" style="90"/>
    <col min="11522" max="11522" width="27.5703125" style="90" bestFit="1" customWidth="1"/>
    <col min="11523" max="11523" width="18.7109375" style="90" bestFit="1" customWidth="1"/>
    <col min="11524" max="11524" width="12.85546875" style="90" bestFit="1" customWidth="1"/>
    <col min="11525" max="11525" width="9.5703125" style="90" bestFit="1" customWidth="1"/>
    <col min="11526" max="11526" width="22" style="90" bestFit="1" customWidth="1"/>
    <col min="11527" max="11527" width="10.42578125" style="90" bestFit="1" customWidth="1"/>
    <col min="11528" max="11777" width="8.85546875" style="90"/>
    <col min="11778" max="11778" width="27.5703125" style="90" bestFit="1" customWidth="1"/>
    <col min="11779" max="11779" width="18.7109375" style="90" bestFit="1" customWidth="1"/>
    <col min="11780" max="11780" width="12.85546875" style="90" bestFit="1" customWidth="1"/>
    <col min="11781" max="11781" width="9.5703125" style="90" bestFit="1" customWidth="1"/>
    <col min="11782" max="11782" width="22" style="90" bestFit="1" customWidth="1"/>
    <col min="11783" max="11783" width="10.42578125" style="90" bestFit="1" customWidth="1"/>
    <col min="11784" max="12033" width="8.85546875" style="90"/>
    <col min="12034" max="12034" width="27.5703125" style="90" bestFit="1" customWidth="1"/>
    <col min="12035" max="12035" width="18.7109375" style="90" bestFit="1" customWidth="1"/>
    <col min="12036" max="12036" width="12.85546875" style="90" bestFit="1" customWidth="1"/>
    <col min="12037" max="12037" width="9.5703125" style="90" bestFit="1" customWidth="1"/>
    <col min="12038" max="12038" width="22" style="90" bestFit="1" customWidth="1"/>
    <col min="12039" max="12039" width="10.42578125" style="90" bestFit="1" customWidth="1"/>
    <col min="12040" max="12289" width="8.85546875" style="90"/>
    <col min="12290" max="12290" width="27.5703125" style="90" bestFit="1" customWidth="1"/>
    <col min="12291" max="12291" width="18.7109375" style="90" bestFit="1" customWidth="1"/>
    <col min="12292" max="12292" width="12.85546875" style="90" bestFit="1" customWidth="1"/>
    <col min="12293" max="12293" width="9.5703125" style="90" bestFit="1" customWidth="1"/>
    <col min="12294" max="12294" width="22" style="90" bestFit="1" customWidth="1"/>
    <col min="12295" max="12295" width="10.42578125" style="90" bestFit="1" customWidth="1"/>
    <col min="12296" max="12545" width="8.85546875" style="90"/>
    <col min="12546" max="12546" width="27.5703125" style="90" bestFit="1" customWidth="1"/>
    <col min="12547" max="12547" width="18.7109375" style="90" bestFit="1" customWidth="1"/>
    <col min="12548" max="12548" width="12.85546875" style="90" bestFit="1" customWidth="1"/>
    <col min="12549" max="12549" width="9.5703125" style="90" bestFit="1" customWidth="1"/>
    <col min="12550" max="12550" width="22" style="90" bestFit="1" customWidth="1"/>
    <col min="12551" max="12551" width="10.42578125" style="90" bestFit="1" customWidth="1"/>
    <col min="12552" max="12801" width="8.85546875" style="90"/>
    <col min="12802" max="12802" width="27.5703125" style="90" bestFit="1" customWidth="1"/>
    <col min="12803" max="12803" width="18.7109375" style="90" bestFit="1" customWidth="1"/>
    <col min="12804" max="12804" width="12.85546875" style="90" bestFit="1" customWidth="1"/>
    <col min="12805" max="12805" width="9.5703125" style="90" bestFit="1" customWidth="1"/>
    <col min="12806" max="12806" width="22" style="90" bestFit="1" customWidth="1"/>
    <col min="12807" max="12807" width="10.42578125" style="90" bestFit="1" customWidth="1"/>
    <col min="12808" max="13057" width="8.85546875" style="90"/>
    <col min="13058" max="13058" width="27.5703125" style="90" bestFit="1" customWidth="1"/>
    <col min="13059" max="13059" width="18.7109375" style="90" bestFit="1" customWidth="1"/>
    <col min="13060" max="13060" width="12.85546875" style="90" bestFit="1" customWidth="1"/>
    <col min="13061" max="13061" width="9.5703125" style="90" bestFit="1" customWidth="1"/>
    <col min="13062" max="13062" width="22" style="90" bestFit="1" customWidth="1"/>
    <col min="13063" max="13063" width="10.42578125" style="90" bestFit="1" customWidth="1"/>
    <col min="13064" max="13313" width="8.85546875" style="90"/>
    <col min="13314" max="13314" width="27.5703125" style="90" bestFit="1" customWidth="1"/>
    <col min="13315" max="13315" width="18.7109375" style="90" bestFit="1" customWidth="1"/>
    <col min="13316" max="13316" width="12.85546875" style="90" bestFit="1" customWidth="1"/>
    <col min="13317" max="13317" width="9.5703125" style="90" bestFit="1" customWidth="1"/>
    <col min="13318" max="13318" width="22" style="90" bestFit="1" customWidth="1"/>
    <col min="13319" max="13319" width="10.42578125" style="90" bestFit="1" customWidth="1"/>
    <col min="13320" max="13569" width="8.85546875" style="90"/>
    <col min="13570" max="13570" width="27.5703125" style="90" bestFit="1" customWidth="1"/>
    <col min="13571" max="13571" width="18.7109375" style="90" bestFit="1" customWidth="1"/>
    <col min="13572" max="13572" width="12.85546875" style="90" bestFit="1" customWidth="1"/>
    <col min="13573" max="13573" width="9.5703125" style="90" bestFit="1" customWidth="1"/>
    <col min="13574" max="13574" width="22" style="90" bestFit="1" customWidth="1"/>
    <col min="13575" max="13575" width="10.42578125" style="90" bestFit="1" customWidth="1"/>
    <col min="13576" max="13825" width="8.85546875" style="90"/>
    <col min="13826" max="13826" width="27.5703125" style="90" bestFit="1" customWidth="1"/>
    <col min="13827" max="13827" width="18.7109375" style="90" bestFit="1" customWidth="1"/>
    <col min="13828" max="13828" width="12.85546875" style="90" bestFit="1" customWidth="1"/>
    <col min="13829" max="13829" width="9.5703125" style="90" bestFit="1" customWidth="1"/>
    <col min="13830" max="13830" width="22" style="90" bestFit="1" customWidth="1"/>
    <col min="13831" max="13831" width="10.42578125" style="90" bestFit="1" customWidth="1"/>
    <col min="13832" max="14081" width="8.85546875" style="90"/>
    <col min="14082" max="14082" width="27.5703125" style="90" bestFit="1" customWidth="1"/>
    <col min="14083" max="14083" width="18.7109375" style="90" bestFit="1" customWidth="1"/>
    <col min="14084" max="14084" width="12.85546875" style="90" bestFit="1" customWidth="1"/>
    <col min="14085" max="14085" width="9.5703125" style="90" bestFit="1" customWidth="1"/>
    <col min="14086" max="14086" width="22" style="90" bestFit="1" customWidth="1"/>
    <col min="14087" max="14087" width="10.42578125" style="90" bestFit="1" customWidth="1"/>
    <col min="14088" max="14337" width="8.85546875" style="90"/>
    <col min="14338" max="14338" width="27.5703125" style="90" bestFit="1" customWidth="1"/>
    <col min="14339" max="14339" width="18.7109375" style="90" bestFit="1" customWidth="1"/>
    <col min="14340" max="14340" width="12.85546875" style="90" bestFit="1" customWidth="1"/>
    <col min="14341" max="14341" width="9.5703125" style="90" bestFit="1" customWidth="1"/>
    <col min="14342" max="14342" width="22" style="90" bestFit="1" customWidth="1"/>
    <col min="14343" max="14343" width="10.42578125" style="90" bestFit="1" customWidth="1"/>
    <col min="14344" max="14593" width="8.85546875" style="90"/>
    <col min="14594" max="14594" width="27.5703125" style="90" bestFit="1" customWidth="1"/>
    <col min="14595" max="14595" width="18.7109375" style="90" bestFit="1" customWidth="1"/>
    <col min="14596" max="14596" width="12.85546875" style="90" bestFit="1" customWidth="1"/>
    <col min="14597" max="14597" width="9.5703125" style="90" bestFit="1" customWidth="1"/>
    <col min="14598" max="14598" width="22" style="90" bestFit="1" customWidth="1"/>
    <col min="14599" max="14599" width="10.42578125" style="90" bestFit="1" customWidth="1"/>
    <col min="14600" max="14849" width="8.85546875" style="90"/>
    <col min="14850" max="14850" width="27.5703125" style="90" bestFit="1" customWidth="1"/>
    <col min="14851" max="14851" width="18.7109375" style="90" bestFit="1" customWidth="1"/>
    <col min="14852" max="14852" width="12.85546875" style="90" bestFit="1" customWidth="1"/>
    <col min="14853" max="14853" width="9.5703125" style="90" bestFit="1" customWidth="1"/>
    <col min="14854" max="14854" width="22" style="90" bestFit="1" customWidth="1"/>
    <col min="14855" max="14855" width="10.42578125" style="90" bestFit="1" customWidth="1"/>
    <col min="14856" max="15105" width="8.85546875" style="90"/>
    <col min="15106" max="15106" width="27.5703125" style="90" bestFit="1" customWidth="1"/>
    <col min="15107" max="15107" width="18.7109375" style="90" bestFit="1" customWidth="1"/>
    <col min="15108" max="15108" width="12.85546875" style="90" bestFit="1" customWidth="1"/>
    <col min="15109" max="15109" width="9.5703125" style="90" bestFit="1" customWidth="1"/>
    <col min="15110" max="15110" width="22" style="90" bestFit="1" customWidth="1"/>
    <col min="15111" max="15111" width="10.42578125" style="90" bestFit="1" customWidth="1"/>
    <col min="15112" max="15361" width="8.85546875" style="90"/>
    <col min="15362" max="15362" width="27.5703125" style="90" bestFit="1" customWidth="1"/>
    <col min="15363" max="15363" width="18.7109375" style="90" bestFit="1" customWidth="1"/>
    <col min="15364" max="15364" width="12.85546875" style="90" bestFit="1" customWidth="1"/>
    <col min="15365" max="15365" width="9.5703125" style="90" bestFit="1" customWidth="1"/>
    <col min="15366" max="15366" width="22" style="90" bestFit="1" customWidth="1"/>
    <col min="15367" max="15367" width="10.42578125" style="90" bestFit="1" customWidth="1"/>
    <col min="15368" max="15617" width="8.85546875" style="90"/>
    <col min="15618" max="15618" width="27.5703125" style="90" bestFit="1" customWidth="1"/>
    <col min="15619" max="15619" width="18.7109375" style="90" bestFit="1" customWidth="1"/>
    <col min="15620" max="15620" width="12.85546875" style="90" bestFit="1" customWidth="1"/>
    <col min="15621" max="15621" width="9.5703125" style="90" bestFit="1" customWidth="1"/>
    <col min="15622" max="15622" width="22" style="90" bestFit="1" customWidth="1"/>
    <col min="15623" max="15623" width="10.42578125" style="90" bestFit="1" customWidth="1"/>
    <col min="15624" max="15873" width="8.85546875" style="90"/>
    <col min="15874" max="15874" width="27.5703125" style="90" bestFit="1" customWidth="1"/>
    <col min="15875" max="15875" width="18.7109375" style="90" bestFit="1" customWidth="1"/>
    <col min="15876" max="15876" width="12.85546875" style="90" bestFit="1" customWidth="1"/>
    <col min="15877" max="15877" width="9.5703125" style="90" bestFit="1" customWidth="1"/>
    <col min="15878" max="15878" width="22" style="90" bestFit="1" customWidth="1"/>
    <col min="15879" max="15879" width="10.42578125" style="90" bestFit="1" customWidth="1"/>
    <col min="15880" max="16129" width="8.85546875" style="90"/>
    <col min="16130" max="16130" width="27.5703125" style="90" bestFit="1" customWidth="1"/>
    <col min="16131" max="16131" width="18.7109375" style="90" bestFit="1" customWidth="1"/>
    <col min="16132" max="16132" width="12.85546875" style="90" bestFit="1" customWidth="1"/>
    <col min="16133" max="16133" width="9.5703125" style="90" bestFit="1" customWidth="1"/>
    <col min="16134" max="16134" width="22" style="90" bestFit="1" customWidth="1"/>
    <col min="16135" max="16135" width="10.42578125" style="90" bestFit="1" customWidth="1"/>
    <col min="16136" max="16384" width="8.85546875" style="90"/>
  </cols>
  <sheetData>
    <row r="1" spans="1:24" x14ac:dyDescent="0.25">
      <c r="A1" s="38" t="s">
        <v>32</v>
      </c>
      <c r="B1" s="39"/>
      <c r="C1" s="3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4" x14ac:dyDescent="0.25">
      <c r="A2" s="38" t="s">
        <v>89</v>
      </c>
      <c r="B2" s="39"/>
      <c r="C2" s="3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4" x14ac:dyDescent="0.25">
      <c r="A3" s="38" t="s">
        <v>33</v>
      </c>
      <c r="B3" s="39"/>
      <c r="C3" s="3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24" x14ac:dyDescent="0.25">
      <c r="A4" s="38"/>
      <c r="B4" s="39"/>
      <c r="C4" s="3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24" x14ac:dyDescent="0.25">
      <c r="A5" s="38"/>
      <c r="B5" s="39"/>
      <c r="C5" s="3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x14ac:dyDescent="0.25">
      <c r="A7" s="115" t="s">
        <v>34</v>
      </c>
      <c r="B7" s="116" t="s">
        <v>35</v>
      </c>
      <c r="C7" s="116" t="s">
        <v>50</v>
      </c>
      <c r="D7" s="116" t="s">
        <v>49</v>
      </c>
      <c r="E7" s="116" t="s">
        <v>48</v>
      </c>
      <c r="F7" s="116" t="s">
        <v>55</v>
      </c>
      <c r="G7" s="116" t="s">
        <v>56</v>
      </c>
      <c r="H7" s="116" t="s">
        <v>57</v>
      </c>
      <c r="I7" s="116" t="s">
        <v>58</v>
      </c>
      <c r="J7" s="116" t="s">
        <v>59</v>
      </c>
      <c r="K7" s="116" t="s">
        <v>60</v>
      </c>
      <c r="L7" s="116" t="s">
        <v>51</v>
      </c>
      <c r="M7" s="116" t="s">
        <v>52</v>
      </c>
      <c r="N7" s="116" t="s">
        <v>47</v>
      </c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x14ac:dyDescent="0.25">
      <c r="A8" s="113" t="s">
        <v>61</v>
      </c>
      <c r="B8" s="114">
        <f>'SAP Export'!H29</f>
        <v>13179131.32</v>
      </c>
      <c r="C8" s="114">
        <f>'SAP Export'!H28</f>
        <v>1097012.75</v>
      </c>
      <c r="D8" s="114">
        <f>'SAP Export'!H24</f>
        <v>1097013</v>
      </c>
      <c r="E8" s="114">
        <f>'SAP Export'!H23</f>
        <v>1097013</v>
      </c>
      <c r="F8" s="114">
        <f>'SAP Export'!H22</f>
        <v>2212450.6100000003</v>
      </c>
      <c r="G8" s="114">
        <f>'SAP Export'!H17</f>
        <v>957583.33</v>
      </c>
      <c r="H8" s="114">
        <f>'SAP Export'!H16</f>
        <v>957583.33</v>
      </c>
      <c r="I8" s="114">
        <f>'SAP Export'!H15</f>
        <v>957583.33</v>
      </c>
      <c r="J8" s="114">
        <f>'SAP Export'!H14</f>
        <v>957583.33</v>
      </c>
      <c r="K8" s="114">
        <f>'SAP Export'!H13</f>
        <v>957583.33</v>
      </c>
      <c r="L8" s="114">
        <f>'SAP Export'!H12</f>
        <v>972558.64999999991</v>
      </c>
      <c r="M8" s="114">
        <f>'SAP Export'!H9</f>
        <v>957583.33</v>
      </c>
      <c r="N8" s="114">
        <f>'SAP Export'!H5</f>
        <v>957583.33</v>
      </c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4" x14ac:dyDescent="0.25">
      <c r="A9" s="91" t="s">
        <v>41</v>
      </c>
      <c r="B9" s="93"/>
      <c r="C9" s="93"/>
      <c r="D9" s="93"/>
      <c r="E9" s="93"/>
      <c r="F9" s="93"/>
      <c r="G9" s="92"/>
      <c r="H9" s="92"/>
      <c r="I9" s="92"/>
      <c r="J9" s="92"/>
      <c r="K9" s="92"/>
      <c r="L9" s="92"/>
      <c r="M9" s="92"/>
      <c r="N9" s="92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4" x14ac:dyDescent="0.25">
      <c r="A10" s="91" t="s">
        <v>46</v>
      </c>
      <c r="B10" s="93"/>
      <c r="C10" s="93"/>
      <c r="D10" s="93"/>
      <c r="E10" s="93"/>
      <c r="F10" s="93"/>
      <c r="G10" s="92"/>
      <c r="H10" s="92"/>
      <c r="I10" s="92"/>
      <c r="J10" s="92"/>
      <c r="K10" s="92"/>
      <c r="L10" s="92"/>
      <c r="M10" s="92"/>
      <c r="N10" s="92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4" x14ac:dyDescent="0.25">
      <c r="A11" s="40" t="s">
        <v>36</v>
      </c>
      <c r="B11" s="77">
        <f>SUM(B8:B10)</f>
        <v>13179131.32</v>
      </c>
      <c r="C11" s="77">
        <f t="shared" ref="C11:N11" si="0">SUM(C8:C9)</f>
        <v>1097012.75</v>
      </c>
      <c r="D11" s="77">
        <f t="shared" si="0"/>
        <v>1097013</v>
      </c>
      <c r="E11" s="77">
        <f t="shared" si="0"/>
        <v>1097013</v>
      </c>
      <c r="F11" s="77">
        <f t="shared" si="0"/>
        <v>2212450.6100000003</v>
      </c>
      <c r="G11" s="77">
        <f t="shared" si="0"/>
        <v>957583.33</v>
      </c>
      <c r="H11" s="77">
        <f t="shared" si="0"/>
        <v>957583.33</v>
      </c>
      <c r="I11" s="77">
        <f t="shared" si="0"/>
        <v>957583.33</v>
      </c>
      <c r="J11" s="77">
        <f t="shared" si="0"/>
        <v>957583.33</v>
      </c>
      <c r="K11" s="77">
        <f t="shared" si="0"/>
        <v>957583.33</v>
      </c>
      <c r="L11" s="77">
        <f t="shared" si="0"/>
        <v>972558.64999999991</v>
      </c>
      <c r="M11" s="77">
        <f t="shared" si="0"/>
        <v>957583.33</v>
      </c>
      <c r="N11" s="77">
        <f t="shared" si="0"/>
        <v>957583.33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spans="1:24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spans="1:24" x14ac:dyDescent="0.25">
      <c r="A13" s="127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89"/>
      <c r="Q13" s="89"/>
      <c r="R13" s="89"/>
      <c r="S13" s="89"/>
      <c r="T13" s="89"/>
      <c r="U13" s="89"/>
      <c r="V13" s="89"/>
      <c r="W13" s="89"/>
      <c r="X13" s="89"/>
    </row>
    <row r="14" spans="1:24" x14ac:dyDescent="0.25">
      <c r="A14" s="127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89"/>
      <c r="Q14" s="89"/>
      <c r="R14" s="89"/>
      <c r="S14" s="89"/>
      <c r="T14" s="89"/>
      <c r="U14" s="89"/>
      <c r="V14" s="89"/>
      <c r="W14" s="89"/>
      <c r="X14" s="89"/>
    </row>
    <row r="15" spans="1:24" ht="6.6" customHeight="1" x14ac:dyDescent="0.25">
      <c r="A15" s="89"/>
      <c r="B15" s="94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x14ac:dyDescent="0.25">
      <c r="A16" s="95"/>
      <c r="B16" s="96"/>
      <c r="D16" s="89"/>
      <c r="E16" s="89"/>
      <c r="F16" s="89"/>
      <c r="G16" s="89"/>
      <c r="H16" s="96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14" ht="21" x14ac:dyDescent="0.35">
      <c r="A17" s="89"/>
      <c r="B17" s="97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25" spans="1:14" x14ac:dyDescent="0.25">
      <c r="H25" s="89"/>
    </row>
    <row r="26" spans="1:14" x14ac:dyDescent="0.25">
      <c r="H26" s="89"/>
    </row>
    <row r="30" spans="1:14" x14ac:dyDescent="0.25">
      <c r="A30" s="98"/>
    </row>
    <row r="38" spans="4:8" x14ac:dyDescent="0.25">
      <c r="D38" s="99"/>
    </row>
    <row r="39" spans="4:8" x14ac:dyDescent="0.25">
      <c r="D39" s="99"/>
    </row>
    <row r="40" spans="4:8" x14ac:dyDescent="0.25">
      <c r="D40" s="99"/>
    </row>
    <row r="41" spans="4:8" x14ac:dyDescent="0.25">
      <c r="D41" s="99"/>
    </row>
    <row r="42" spans="4:8" x14ac:dyDescent="0.25">
      <c r="D42" s="99"/>
      <c r="H42" s="99"/>
    </row>
    <row r="43" spans="4:8" x14ac:dyDescent="0.25">
      <c r="D43" s="111"/>
      <c r="H43" s="99"/>
    </row>
    <row r="44" spans="4:8" x14ac:dyDescent="0.25">
      <c r="H44" s="99"/>
    </row>
    <row r="45" spans="4:8" x14ac:dyDescent="0.25">
      <c r="H45" s="99"/>
    </row>
    <row r="46" spans="4:8" x14ac:dyDescent="0.25">
      <c r="H46" s="99"/>
    </row>
    <row r="47" spans="4:8" x14ac:dyDescent="0.25">
      <c r="H47" s="99"/>
    </row>
    <row r="48" spans="4:8" x14ac:dyDescent="0.25">
      <c r="H48" s="99"/>
    </row>
    <row r="49" spans="8:8" x14ac:dyDescent="0.25">
      <c r="H49" s="99"/>
    </row>
    <row r="79" spans="3:3" x14ac:dyDescent="0.25">
      <c r="C79" s="110">
        <v>21388785.609999999</v>
      </c>
    </row>
    <row r="80" spans="3:3" x14ac:dyDescent="0.25">
      <c r="C80" s="110">
        <v>13179131.57</v>
      </c>
    </row>
    <row r="81" spans="3:5" x14ac:dyDescent="0.25">
      <c r="C81" s="112">
        <f>C79-C80</f>
        <v>8209654.0399999991</v>
      </c>
      <c r="D81" s="90" t="s">
        <v>53</v>
      </c>
      <c r="E81" s="90" t="s">
        <v>54</v>
      </c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E13" sqref="E13"/>
    </sheetView>
  </sheetViews>
  <sheetFormatPr defaultColWidth="9.140625" defaultRowHeight="12.75" x14ac:dyDescent="0.2"/>
  <cols>
    <col min="1" max="1" width="26.42578125" style="2" bestFit="1" customWidth="1"/>
    <col min="2" max="2" width="31.7109375" style="2" bestFit="1" customWidth="1"/>
    <col min="3" max="3" width="2.85546875" style="28" bestFit="1" customWidth="1"/>
    <col min="4" max="4" width="15" style="2" bestFit="1" customWidth="1"/>
    <col min="5" max="5" width="15.140625" style="2" bestFit="1" customWidth="1"/>
    <col min="6" max="16384" width="9.140625" style="2"/>
  </cols>
  <sheetData>
    <row r="1" spans="1:5" ht="14.25" x14ac:dyDescent="0.2">
      <c r="A1" s="15" t="s">
        <v>0</v>
      </c>
      <c r="B1" s="16"/>
      <c r="C1" s="85"/>
    </row>
    <row r="2" spans="1:5" ht="15" x14ac:dyDescent="0.2">
      <c r="A2" s="17" t="s">
        <v>21</v>
      </c>
      <c r="B2" s="16"/>
      <c r="C2" s="86"/>
    </row>
    <row r="3" spans="1:5" x14ac:dyDescent="0.2">
      <c r="A3" s="18" t="str">
        <f>'Qualified - Actual'!A3</f>
        <v>Test Year: Jan 2018  - Dec 2018</v>
      </c>
      <c r="B3" s="16"/>
      <c r="C3" s="86"/>
    </row>
    <row r="4" spans="1:5" x14ac:dyDescent="0.2">
      <c r="A4" s="18"/>
      <c r="B4" s="16"/>
      <c r="C4" s="86"/>
    </row>
    <row r="5" spans="1:5" ht="13.5" thickBot="1" x14ac:dyDescent="0.25">
      <c r="A5" s="19"/>
      <c r="B5" s="19"/>
      <c r="C5" s="44"/>
    </row>
    <row r="6" spans="1:5" ht="15.75" thickBot="1" x14ac:dyDescent="0.3">
      <c r="A6" s="20" t="s">
        <v>12</v>
      </c>
      <c r="B6" s="21" t="s">
        <v>22</v>
      </c>
      <c r="C6" s="45"/>
      <c r="E6" s="39"/>
    </row>
    <row r="7" spans="1:5" ht="15.75" thickTop="1" x14ac:dyDescent="0.25">
      <c r="A7" s="24" t="s">
        <v>23</v>
      </c>
      <c r="B7" s="72">
        <f>'Restated 4Y Average'!B11</f>
        <v>19500000</v>
      </c>
      <c r="C7" s="25"/>
      <c r="D7" s="47"/>
      <c r="E7" s="87"/>
    </row>
    <row r="8" spans="1:5" ht="15" x14ac:dyDescent="0.25">
      <c r="A8" s="2" t="s">
        <v>14</v>
      </c>
      <c r="B8" s="73">
        <f>B7</f>
        <v>19500000</v>
      </c>
      <c r="C8" s="22" t="s">
        <v>15</v>
      </c>
      <c r="E8" s="39"/>
    </row>
    <row r="9" spans="1:5" ht="15" x14ac:dyDescent="0.25">
      <c r="B9" s="73"/>
      <c r="C9" s="22"/>
      <c r="E9" s="39"/>
    </row>
    <row r="10" spans="1:5" ht="15" x14ac:dyDescent="0.25">
      <c r="B10" s="74"/>
      <c r="C10" s="44"/>
      <c r="E10" s="39"/>
    </row>
    <row r="11" spans="1:5" ht="15" x14ac:dyDescent="0.25">
      <c r="A11" s="2" t="s">
        <v>16</v>
      </c>
      <c r="B11" s="75">
        <f>B8</f>
        <v>19500000</v>
      </c>
      <c r="C11" s="46" t="str">
        <f>C8</f>
        <v>r1</v>
      </c>
      <c r="D11" s="47"/>
      <c r="E11" s="39"/>
    </row>
    <row r="12" spans="1:5" ht="15" x14ac:dyDescent="0.25">
      <c r="B12" s="143">
        <f>[1]Lead!$G$43</f>
        <v>0.49997132880489842</v>
      </c>
      <c r="C12" s="48"/>
      <c r="D12" s="88"/>
      <c r="E12" s="39"/>
    </row>
    <row r="13" spans="1:5" ht="15" x14ac:dyDescent="0.25">
      <c r="B13" s="75">
        <f>B11*B12</f>
        <v>9749440.9116955195</v>
      </c>
      <c r="C13" s="46" t="s">
        <v>17</v>
      </c>
      <c r="D13" s="47"/>
      <c r="E13" s="87"/>
    </row>
    <row r="14" spans="1:5" ht="15" x14ac:dyDescent="0.25">
      <c r="B14" s="75"/>
      <c r="C14" s="46"/>
      <c r="E14" s="39"/>
    </row>
    <row r="15" spans="1:5" ht="15" x14ac:dyDescent="0.25">
      <c r="B15" s="74"/>
      <c r="C15" s="44"/>
      <c r="E15" s="39"/>
    </row>
    <row r="16" spans="1:5" ht="15" x14ac:dyDescent="0.25">
      <c r="A16" s="2" t="s">
        <v>18</v>
      </c>
      <c r="B16" s="75">
        <f>B13</f>
        <v>9749440.9116955195</v>
      </c>
      <c r="C16" s="46" t="s">
        <v>17</v>
      </c>
      <c r="E16" s="39"/>
    </row>
    <row r="17" spans="1:5" ht="15" x14ac:dyDescent="0.25">
      <c r="B17" s="143">
        <f>[1]Lead!$E$40</f>
        <v>0.69140000000000001</v>
      </c>
      <c r="C17" s="48"/>
      <c r="D17" s="88"/>
      <c r="E17" s="39"/>
    </row>
    <row r="18" spans="1:5" ht="15" x14ac:dyDescent="0.25">
      <c r="B18" s="76">
        <f>B16*B17</f>
        <v>6740763.446346282</v>
      </c>
      <c r="C18" s="49"/>
      <c r="D18" s="47"/>
      <c r="E18" s="87"/>
    </row>
    <row r="19" spans="1:5" ht="15" x14ac:dyDescent="0.25">
      <c r="B19" s="74"/>
      <c r="C19" s="44"/>
      <c r="E19" s="39"/>
    </row>
    <row r="20" spans="1:5" ht="15" x14ac:dyDescent="0.25">
      <c r="B20" s="74"/>
      <c r="C20" s="44"/>
      <c r="E20" s="39"/>
    </row>
    <row r="21" spans="1:5" ht="15" x14ac:dyDescent="0.25">
      <c r="A21" s="2" t="s">
        <v>19</v>
      </c>
      <c r="B21" s="75">
        <f>B13</f>
        <v>9749440.9116955195</v>
      </c>
      <c r="C21" s="46" t="s">
        <v>17</v>
      </c>
      <c r="E21" s="39"/>
    </row>
    <row r="22" spans="1:5" ht="15" x14ac:dyDescent="0.25">
      <c r="B22" s="143">
        <f>[1]Lead!$F$40</f>
        <v>0.30859999999999999</v>
      </c>
      <c r="C22" s="48"/>
      <c r="D22" s="88"/>
      <c r="E22" s="39"/>
    </row>
    <row r="23" spans="1:5" ht="15" x14ac:dyDescent="0.25">
      <c r="B23" s="76">
        <f>B21*B22</f>
        <v>3008677.465349237</v>
      </c>
      <c r="C23" s="50"/>
      <c r="E23" s="39"/>
    </row>
    <row r="24" spans="1:5" ht="15" x14ac:dyDescent="0.25">
      <c r="B24" s="74"/>
      <c r="C24" s="44"/>
      <c r="E24" s="39"/>
    </row>
    <row r="25" spans="1:5" ht="15" x14ac:dyDescent="0.25">
      <c r="B25" s="74"/>
      <c r="C25" s="44"/>
      <c r="E25" s="39"/>
    </row>
    <row r="26" spans="1:5" ht="15" x14ac:dyDescent="0.25">
      <c r="A26" s="2" t="s">
        <v>20</v>
      </c>
      <c r="B26" s="76">
        <f>B18+B23</f>
        <v>9749440.9116955195</v>
      </c>
      <c r="C26" s="46" t="s">
        <v>17</v>
      </c>
      <c r="E26" s="39"/>
    </row>
    <row r="27" spans="1:5" ht="15" x14ac:dyDescent="0.25">
      <c r="C27" s="44"/>
      <c r="E27" s="39"/>
    </row>
    <row r="28" spans="1:5" ht="15" x14ac:dyDescent="0.25">
      <c r="E28" s="39"/>
    </row>
    <row r="29" spans="1:5" ht="18" x14ac:dyDescent="0.25">
      <c r="B29" s="33"/>
      <c r="E29" s="66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B11" sqref="B11"/>
    </sheetView>
  </sheetViews>
  <sheetFormatPr defaultColWidth="9.140625" defaultRowHeight="15" x14ac:dyDescent="0.25"/>
  <cols>
    <col min="1" max="1" width="32.42578125" style="1" customWidth="1"/>
    <col min="2" max="2" width="42.7109375" style="2" customWidth="1"/>
    <col min="3" max="3" width="2.7109375" style="23" customWidth="1"/>
    <col min="4" max="4" width="13.85546875" style="1" bestFit="1" customWidth="1"/>
    <col min="5" max="8" width="9.140625" style="1"/>
    <col min="9" max="9" width="14" style="30" bestFit="1" customWidth="1"/>
    <col min="10" max="16384" width="9.140625" style="1"/>
  </cols>
  <sheetData>
    <row r="1" spans="1:4" x14ac:dyDescent="0.25">
      <c r="A1" s="60" t="s">
        <v>0</v>
      </c>
    </row>
    <row r="2" spans="1:4" x14ac:dyDescent="0.25">
      <c r="A2" s="61" t="s">
        <v>37</v>
      </c>
    </row>
    <row r="3" spans="1:4" x14ac:dyDescent="0.25">
      <c r="A3" s="26"/>
      <c r="B3" s="24"/>
    </row>
    <row r="4" spans="1:4" x14ac:dyDescent="0.25">
      <c r="A4" s="41" t="s">
        <v>12</v>
      </c>
      <c r="B4" s="27" t="s">
        <v>24</v>
      </c>
      <c r="C4" s="28"/>
      <c r="D4" s="2"/>
    </row>
    <row r="5" spans="1:4" x14ac:dyDescent="0.25">
      <c r="A5" s="32" t="s">
        <v>38</v>
      </c>
      <c r="B5" s="54">
        <f>'Cash Contrib'!B9</f>
        <v>18000000</v>
      </c>
      <c r="C5" s="28"/>
      <c r="D5" s="2"/>
    </row>
    <row r="6" spans="1:4" x14ac:dyDescent="0.25">
      <c r="A6" s="32" t="s">
        <v>39</v>
      </c>
      <c r="B6" s="54">
        <f>'Cash Contrib'!B16</f>
        <v>24000000</v>
      </c>
      <c r="C6" s="28"/>
      <c r="D6" s="2"/>
    </row>
    <row r="7" spans="1:4" x14ac:dyDescent="0.25">
      <c r="A7" s="32" t="s">
        <v>40</v>
      </c>
      <c r="B7" s="54">
        <f>'Cash Contrib'!B21</f>
        <v>18000000</v>
      </c>
      <c r="C7" s="28"/>
      <c r="D7" s="2"/>
    </row>
    <row r="8" spans="1:4" x14ac:dyDescent="0.25">
      <c r="A8" s="32" t="s">
        <v>44</v>
      </c>
      <c r="B8" s="55">
        <f>'Cash Contrib'!B27</f>
        <v>18000000</v>
      </c>
      <c r="C8" s="28"/>
      <c r="D8" s="2"/>
    </row>
    <row r="9" spans="1:4" x14ac:dyDescent="0.25">
      <c r="A9" s="2" t="s">
        <v>14</v>
      </c>
      <c r="B9" s="56">
        <f>SUM(B5:B8)</f>
        <v>78000000</v>
      </c>
      <c r="C9" s="28"/>
      <c r="D9" s="2"/>
    </row>
    <row r="10" spans="1:4" x14ac:dyDescent="0.25">
      <c r="A10" s="2"/>
      <c r="B10" s="52"/>
      <c r="C10" s="28"/>
      <c r="D10" s="2"/>
    </row>
    <row r="11" spans="1:4" ht="15.75" thickBot="1" x14ac:dyDescent="0.3">
      <c r="A11" s="29" t="s">
        <v>25</v>
      </c>
      <c r="B11" s="57">
        <f>B9/4</f>
        <v>19500000</v>
      </c>
      <c r="C11" s="28"/>
      <c r="D11" s="2"/>
    </row>
    <row r="12" spans="1:4" ht="15.75" thickTop="1" x14ac:dyDescent="0.25">
      <c r="A12" s="2"/>
      <c r="B12" s="53"/>
      <c r="C12" s="28"/>
      <c r="D12" s="2"/>
    </row>
    <row r="13" spans="1:4" x14ac:dyDescent="0.25">
      <c r="A13" s="2"/>
      <c r="B13" s="53"/>
      <c r="C13" s="28"/>
      <c r="D13" s="2"/>
    </row>
    <row r="14" spans="1:4" x14ac:dyDescent="0.25">
      <c r="A14" s="2"/>
      <c r="B14" s="53"/>
      <c r="C14" s="28"/>
      <c r="D14" s="2"/>
    </row>
    <row r="15" spans="1:4" x14ac:dyDescent="0.25">
      <c r="A15" s="2"/>
      <c r="B15" s="53"/>
      <c r="C15" s="28"/>
      <c r="D15" s="2"/>
    </row>
    <row r="16" spans="1:4" x14ac:dyDescent="0.25">
      <c r="A16" s="2"/>
      <c r="B16" s="53"/>
      <c r="C16" s="28"/>
      <c r="D16" s="2"/>
    </row>
    <row r="17" spans="1:8" x14ac:dyDescent="0.25">
      <c r="A17" s="2"/>
      <c r="C17" s="28"/>
      <c r="D17" s="2"/>
    </row>
    <row r="18" spans="1:8" x14ac:dyDescent="0.25">
      <c r="A18" s="2"/>
      <c r="C18" s="28"/>
      <c r="D18" s="2"/>
    </row>
    <row r="19" spans="1:8" x14ac:dyDescent="0.25">
      <c r="A19" s="2"/>
      <c r="C19" s="28"/>
      <c r="D19" s="2"/>
    </row>
    <row r="20" spans="1:8" x14ac:dyDescent="0.25">
      <c r="A20" s="2"/>
      <c r="C20" s="28"/>
      <c r="D20" s="2"/>
      <c r="H20" s="2"/>
    </row>
    <row r="21" spans="1:8" x14ac:dyDescent="0.25">
      <c r="A21" s="2"/>
      <c r="C21" s="28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B26" sqref="B26"/>
    </sheetView>
  </sheetViews>
  <sheetFormatPr defaultRowHeight="15" x14ac:dyDescent="0.25"/>
  <cols>
    <col min="1" max="1" width="11.140625" customWidth="1"/>
    <col min="2" max="2" width="11.42578125" bestFit="1" customWidth="1"/>
  </cols>
  <sheetData>
    <row r="1" spans="1:4" x14ac:dyDescent="0.25">
      <c r="A1" s="37" t="s">
        <v>27</v>
      </c>
      <c r="B1" s="39"/>
    </row>
    <row r="2" spans="1:4" x14ac:dyDescent="0.25">
      <c r="B2" s="39"/>
    </row>
    <row r="3" spans="1:4" x14ac:dyDescent="0.25">
      <c r="A3" s="35" t="s">
        <v>28</v>
      </c>
      <c r="B3" s="69" t="s">
        <v>29</v>
      </c>
      <c r="C3" s="59" t="s">
        <v>30</v>
      </c>
      <c r="D3" s="36"/>
    </row>
    <row r="4" spans="1:4" x14ac:dyDescent="0.25">
      <c r="A4" s="39"/>
      <c r="B4" s="39"/>
      <c r="C4" s="39"/>
      <c r="D4" s="39"/>
    </row>
    <row r="5" spans="1:4" x14ac:dyDescent="0.25">
      <c r="A5" s="68">
        <v>42089</v>
      </c>
      <c r="B5" s="70">
        <v>4500000</v>
      </c>
      <c r="C5" s="42">
        <v>22830023</v>
      </c>
    </row>
    <row r="6" spans="1:4" x14ac:dyDescent="0.25">
      <c r="A6" s="68">
        <v>42181</v>
      </c>
      <c r="B6" s="70">
        <v>4500000</v>
      </c>
      <c r="C6" s="42">
        <v>22830023</v>
      </c>
    </row>
    <row r="7" spans="1:4" x14ac:dyDescent="0.25">
      <c r="A7" s="68">
        <v>42276</v>
      </c>
      <c r="B7" s="70">
        <v>4500000</v>
      </c>
      <c r="C7" s="34">
        <v>22830023</v>
      </c>
    </row>
    <row r="8" spans="1:4" x14ac:dyDescent="0.25">
      <c r="A8" s="68">
        <v>42366</v>
      </c>
      <c r="B8" s="70">
        <v>4500000</v>
      </c>
      <c r="C8" s="34">
        <v>22830023</v>
      </c>
    </row>
    <row r="9" spans="1:4" ht="15.75" thickBot="1" x14ac:dyDescent="0.3">
      <c r="A9" s="62"/>
      <c r="B9" s="71">
        <f>SUM(B5:B8)</f>
        <v>18000000</v>
      </c>
      <c r="C9" s="34"/>
    </row>
    <row r="10" spans="1:4" ht="15.75" thickTop="1" x14ac:dyDescent="0.25">
      <c r="A10" s="62"/>
      <c r="B10" s="109"/>
      <c r="C10" s="34"/>
    </row>
    <row r="11" spans="1:4" x14ac:dyDescent="0.25">
      <c r="A11" s="68">
        <v>42459</v>
      </c>
      <c r="B11" s="70">
        <v>4500000</v>
      </c>
      <c r="C11" s="34">
        <v>22830023</v>
      </c>
    </row>
    <row r="12" spans="1:4" x14ac:dyDescent="0.25">
      <c r="A12" s="68">
        <v>42550</v>
      </c>
      <c r="B12" s="70">
        <v>4500000</v>
      </c>
      <c r="C12" s="34">
        <v>22830023</v>
      </c>
    </row>
    <row r="13" spans="1:4" x14ac:dyDescent="0.25">
      <c r="A13" s="68">
        <v>42566</v>
      </c>
      <c r="B13" s="70">
        <v>5000000</v>
      </c>
      <c r="C13" s="42">
        <v>22830023</v>
      </c>
    </row>
    <row r="14" spans="1:4" x14ac:dyDescent="0.25">
      <c r="A14" s="68">
        <v>42597</v>
      </c>
      <c r="B14" s="70">
        <v>5000000</v>
      </c>
      <c r="C14" s="42">
        <v>22830023</v>
      </c>
    </row>
    <row r="15" spans="1:4" x14ac:dyDescent="0.25">
      <c r="A15" s="68">
        <v>42625</v>
      </c>
      <c r="B15" s="70">
        <v>5000000</v>
      </c>
      <c r="C15" s="42">
        <v>22830023</v>
      </c>
    </row>
    <row r="16" spans="1:4" ht="15.75" thickBot="1" x14ac:dyDescent="0.3">
      <c r="A16" s="67"/>
      <c r="B16" s="71">
        <f>SUM(B11:B15)</f>
        <v>24000000</v>
      </c>
      <c r="C16" s="34"/>
    </row>
    <row r="17" spans="1:4" ht="15.75" thickTop="1" x14ac:dyDescent="0.25">
      <c r="B17" s="43"/>
      <c r="C17" s="34"/>
    </row>
    <row r="19" spans="1:4" x14ac:dyDescent="0.25">
      <c r="A19" s="63">
        <v>42821</v>
      </c>
      <c r="B19" s="70">
        <v>9000000</v>
      </c>
      <c r="C19" s="42">
        <v>22830023</v>
      </c>
    </row>
    <row r="20" spans="1:4" x14ac:dyDescent="0.25">
      <c r="A20" s="63">
        <v>42912</v>
      </c>
      <c r="B20" s="70">
        <v>9000000</v>
      </c>
      <c r="C20" s="42">
        <v>22830023</v>
      </c>
    </row>
    <row r="21" spans="1:4" ht="15.75" thickBot="1" x14ac:dyDescent="0.3">
      <c r="B21" s="71">
        <f>SUM(B19:B20)</f>
        <v>18000000</v>
      </c>
    </row>
    <row r="22" spans="1:4" ht="15.75" thickTop="1" x14ac:dyDescent="0.25">
      <c r="B22" s="39"/>
    </row>
    <row r="23" spans="1:4" x14ac:dyDescent="0.25">
      <c r="A23" s="68">
        <v>43188</v>
      </c>
      <c r="B23" s="70">
        <v>4500000</v>
      </c>
      <c r="C23" s="42">
        <v>22830023</v>
      </c>
    </row>
    <row r="24" spans="1:4" x14ac:dyDescent="0.25">
      <c r="A24" s="68">
        <v>43279</v>
      </c>
      <c r="B24" s="70">
        <v>4500000</v>
      </c>
      <c r="C24" s="42">
        <v>22830023</v>
      </c>
    </row>
    <row r="25" spans="1:4" x14ac:dyDescent="0.25">
      <c r="A25" s="68">
        <v>43369</v>
      </c>
      <c r="B25" s="70">
        <v>4500000</v>
      </c>
      <c r="C25" s="42">
        <v>22830023</v>
      </c>
      <c r="D25" s="39"/>
    </row>
    <row r="26" spans="1:4" x14ac:dyDescent="0.25">
      <c r="A26" s="68">
        <v>43460</v>
      </c>
      <c r="B26" s="70">
        <v>4500000</v>
      </c>
      <c r="C26" s="42">
        <v>22830023</v>
      </c>
      <c r="D26" s="39"/>
    </row>
    <row r="27" spans="1:4" ht="15.75" thickBot="1" x14ac:dyDescent="0.3">
      <c r="A27" s="63"/>
      <c r="B27" s="71">
        <f>SUM(B23:B26)</f>
        <v>18000000</v>
      </c>
      <c r="C27" s="42"/>
      <c r="D27" s="39"/>
    </row>
    <row r="28" spans="1:4" ht="15.75" thickTop="1" x14ac:dyDescent="0.25">
      <c r="A28" s="39"/>
      <c r="B28" s="39"/>
      <c r="C28" s="39"/>
      <c r="D28" s="39"/>
    </row>
    <row r="29" spans="1:4" ht="15.75" thickBot="1" x14ac:dyDescent="0.3">
      <c r="A29" s="64" t="s">
        <v>31</v>
      </c>
      <c r="B29" s="71">
        <f>+B9+B16+B21+B27</f>
        <v>78000000</v>
      </c>
      <c r="C29" s="39"/>
    </row>
    <row r="30" spans="1:4" ht="15.75" thickTop="1" x14ac:dyDescent="0.25"/>
  </sheetData>
  <pageMargins left="0.7" right="0.7" top="0.75" bottom="0.75" header="0.3" footer="0.3"/>
  <pageSetup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3" sqref="K23"/>
    </sheetView>
  </sheetViews>
  <sheetFormatPr defaultColWidth="8.85546875" defaultRowHeight="12.75" x14ac:dyDescent="0.25"/>
  <cols>
    <col min="1" max="1" width="6" style="67" bestFit="1" customWidth="1"/>
    <col min="2" max="2" width="5" style="67" bestFit="1" customWidth="1"/>
    <col min="3" max="3" width="18" style="67" bestFit="1" customWidth="1"/>
    <col min="4" max="4" width="10" style="67" bestFit="1" customWidth="1"/>
    <col min="5" max="5" width="9" style="67" bestFit="1" customWidth="1"/>
    <col min="6" max="6" width="14" style="67" bestFit="1" customWidth="1"/>
    <col min="7" max="7" width="22" style="67" bestFit="1" customWidth="1"/>
    <col min="8" max="8" width="13" style="67" bestFit="1" customWidth="1"/>
    <col min="9" max="16384" width="8.85546875" style="67"/>
  </cols>
  <sheetData>
    <row r="1" spans="1:8" x14ac:dyDescent="0.25">
      <c r="A1" s="117" t="s">
        <v>62</v>
      </c>
      <c r="B1" s="117" t="s">
        <v>63</v>
      </c>
      <c r="C1" s="117" t="s">
        <v>64</v>
      </c>
      <c r="D1" s="117" t="s">
        <v>65</v>
      </c>
      <c r="E1" s="117" t="s">
        <v>66</v>
      </c>
      <c r="F1" s="117" t="s">
        <v>67</v>
      </c>
      <c r="G1" s="117" t="s">
        <v>68</v>
      </c>
      <c r="H1" s="117" t="s">
        <v>29</v>
      </c>
    </row>
    <row r="2" spans="1:8" x14ac:dyDescent="0.25">
      <c r="A2" s="67" t="s">
        <v>69</v>
      </c>
      <c r="B2" s="67" t="s">
        <v>70</v>
      </c>
      <c r="C2" s="67" t="s">
        <v>71</v>
      </c>
      <c r="D2" s="67" t="s">
        <v>72</v>
      </c>
      <c r="E2" s="67" t="s">
        <v>73</v>
      </c>
      <c r="F2" s="67" t="s">
        <v>74</v>
      </c>
      <c r="G2" s="67" t="s">
        <v>75</v>
      </c>
      <c r="H2" s="118">
        <v>1005575.25</v>
      </c>
    </row>
    <row r="3" spans="1:8" x14ac:dyDescent="0.25">
      <c r="A3" s="67" t="s">
        <v>69</v>
      </c>
      <c r="B3" s="67" t="s">
        <v>70</v>
      </c>
      <c r="C3" s="67" t="s">
        <v>71</v>
      </c>
      <c r="D3" s="67" t="s">
        <v>72</v>
      </c>
      <c r="E3" s="67" t="s">
        <v>73</v>
      </c>
      <c r="F3" s="67" t="s">
        <v>74</v>
      </c>
      <c r="G3" s="67" t="s">
        <v>75</v>
      </c>
      <c r="H3" s="118">
        <v>-1005575.25</v>
      </c>
    </row>
    <row r="4" spans="1:8" x14ac:dyDescent="0.25">
      <c r="A4" s="67" t="s">
        <v>69</v>
      </c>
      <c r="B4" s="67" t="s">
        <v>70</v>
      </c>
      <c r="C4" s="67" t="s">
        <v>71</v>
      </c>
      <c r="D4" s="67" t="s">
        <v>72</v>
      </c>
      <c r="E4" s="67" t="s">
        <v>73</v>
      </c>
      <c r="F4" s="67" t="s">
        <v>74</v>
      </c>
      <c r="G4" s="67" t="s">
        <v>75</v>
      </c>
      <c r="H4" s="118">
        <v>957583.33</v>
      </c>
    </row>
    <row r="5" spans="1:8" x14ac:dyDescent="0.25">
      <c r="A5" s="119"/>
      <c r="B5" s="120"/>
      <c r="C5" s="120"/>
      <c r="D5" s="120"/>
      <c r="E5" s="120"/>
      <c r="F5" s="120"/>
      <c r="G5" s="120"/>
      <c r="H5" s="121">
        <f>SUM(H2:H4)</f>
        <v>957583.33</v>
      </c>
    </row>
    <row r="6" spans="1:8" x14ac:dyDescent="0.25">
      <c r="A6" s="67" t="s">
        <v>69</v>
      </c>
      <c r="B6" s="67" t="s">
        <v>76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118">
        <v>1005575.25</v>
      </c>
    </row>
    <row r="7" spans="1:8" x14ac:dyDescent="0.25">
      <c r="A7" s="67" t="s">
        <v>69</v>
      </c>
      <c r="B7" s="67" t="s">
        <v>76</v>
      </c>
      <c r="C7" s="67" t="s">
        <v>71</v>
      </c>
      <c r="D7" s="67" t="s">
        <v>72</v>
      </c>
      <c r="E7" s="67" t="s">
        <v>73</v>
      </c>
      <c r="F7" s="67" t="s">
        <v>74</v>
      </c>
      <c r="G7" s="67" t="s">
        <v>75</v>
      </c>
      <c r="H7" s="118">
        <v>-1005575.25</v>
      </c>
    </row>
    <row r="8" spans="1:8" x14ac:dyDescent="0.25">
      <c r="A8" s="67" t="s">
        <v>69</v>
      </c>
      <c r="B8" s="67" t="s">
        <v>76</v>
      </c>
      <c r="C8" s="67" t="s">
        <v>71</v>
      </c>
      <c r="D8" s="67" t="s">
        <v>72</v>
      </c>
      <c r="E8" s="67" t="s">
        <v>73</v>
      </c>
      <c r="F8" s="67" t="s">
        <v>74</v>
      </c>
      <c r="G8" s="67" t="s">
        <v>75</v>
      </c>
      <c r="H8" s="118">
        <v>957583.33</v>
      </c>
    </row>
    <row r="9" spans="1:8" x14ac:dyDescent="0.25">
      <c r="A9" s="119"/>
      <c r="B9" s="120"/>
      <c r="C9" s="120"/>
      <c r="D9" s="120"/>
      <c r="E9" s="120"/>
      <c r="F9" s="120"/>
      <c r="G9" s="120"/>
      <c r="H9" s="121">
        <f>SUM(H6:H8)</f>
        <v>957583.33</v>
      </c>
    </row>
    <row r="10" spans="1:8" x14ac:dyDescent="0.25">
      <c r="A10" s="67" t="s">
        <v>69</v>
      </c>
      <c r="B10" s="67" t="s">
        <v>77</v>
      </c>
      <c r="C10" s="67" t="s">
        <v>71</v>
      </c>
      <c r="D10" s="67" t="s">
        <v>72</v>
      </c>
      <c r="E10" s="67" t="s">
        <v>78</v>
      </c>
      <c r="F10" s="67" t="s">
        <v>74</v>
      </c>
      <c r="G10" s="67" t="s">
        <v>75</v>
      </c>
      <c r="H10" s="118">
        <v>14975.32</v>
      </c>
    </row>
    <row r="11" spans="1:8" x14ac:dyDescent="0.25">
      <c r="A11" s="67" t="s">
        <v>69</v>
      </c>
      <c r="B11" s="67" t="s">
        <v>77</v>
      </c>
      <c r="C11" s="67" t="s">
        <v>71</v>
      </c>
      <c r="D11" s="67" t="s">
        <v>72</v>
      </c>
      <c r="E11" s="67" t="s">
        <v>73</v>
      </c>
      <c r="F11" s="67" t="s">
        <v>74</v>
      </c>
      <c r="G11" s="67" t="s">
        <v>75</v>
      </c>
      <c r="H11" s="118">
        <v>957583.33</v>
      </c>
    </row>
    <row r="12" spans="1:8" x14ac:dyDescent="0.25">
      <c r="A12" s="119"/>
      <c r="B12" s="120"/>
      <c r="C12" s="120"/>
      <c r="D12" s="120"/>
      <c r="E12" s="120"/>
      <c r="F12" s="120"/>
      <c r="G12" s="120"/>
      <c r="H12" s="121">
        <f>SUM(H10:H11)</f>
        <v>972558.64999999991</v>
      </c>
    </row>
    <row r="13" spans="1:8" x14ac:dyDescent="0.25">
      <c r="A13" s="67" t="s">
        <v>69</v>
      </c>
      <c r="B13" s="67" t="s">
        <v>79</v>
      </c>
      <c r="C13" s="67" t="s">
        <v>71</v>
      </c>
      <c r="D13" s="67" t="s">
        <v>72</v>
      </c>
      <c r="E13" s="67" t="s">
        <v>73</v>
      </c>
      <c r="F13" s="67" t="s">
        <v>74</v>
      </c>
      <c r="G13" s="67" t="s">
        <v>75</v>
      </c>
      <c r="H13" s="125">
        <v>957583.33</v>
      </c>
    </row>
    <row r="14" spans="1:8" x14ac:dyDescent="0.25">
      <c r="A14" s="67" t="s">
        <v>69</v>
      </c>
      <c r="B14" s="67" t="s">
        <v>80</v>
      </c>
      <c r="C14" s="67" t="s">
        <v>71</v>
      </c>
      <c r="D14" s="67" t="s">
        <v>72</v>
      </c>
      <c r="E14" s="67" t="s">
        <v>73</v>
      </c>
      <c r="F14" s="67" t="s">
        <v>74</v>
      </c>
      <c r="G14" s="67" t="s">
        <v>75</v>
      </c>
      <c r="H14" s="125">
        <v>957583.33</v>
      </c>
    </row>
    <row r="15" spans="1:8" x14ac:dyDescent="0.25">
      <c r="A15" s="67" t="s">
        <v>69</v>
      </c>
      <c r="B15" s="67" t="s">
        <v>81</v>
      </c>
      <c r="C15" s="67" t="s">
        <v>71</v>
      </c>
      <c r="D15" s="67" t="s">
        <v>72</v>
      </c>
      <c r="E15" s="67" t="s">
        <v>73</v>
      </c>
      <c r="F15" s="67" t="s">
        <v>74</v>
      </c>
      <c r="G15" s="67" t="s">
        <v>75</v>
      </c>
      <c r="H15" s="125">
        <v>957583.33</v>
      </c>
    </row>
    <row r="16" spans="1:8" x14ac:dyDescent="0.25">
      <c r="A16" s="67" t="s">
        <v>69</v>
      </c>
      <c r="B16" s="67" t="s">
        <v>82</v>
      </c>
      <c r="C16" s="67" t="s">
        <v>71</v>
      </c>
      <c r="D16" s="67" t="s">
        <v>72</v>
      </c>
      <c r="E16" s="67" t="s">
        <v>73</v>
      </c>
      <c r="F16" s="67" t="s">
        <v>74</v>
      </c>
      <c r="G16" s="67" t="s">
        <v>75</v>
      </c>
      <c r="H16" s="125">
        <v>957583.33</v>
      </c>
    </row>
    <row r="17" spans="1:8" x14ac:dyDescent="0.25">
      <c r="A17" s="67" t="s">
        <v>69</v>
      </c>
      <c r="B17" s="67" t="s">
        <v>83</v>
      </c>
      <c r="C17" s="67" t="s">
        <v>71</v>
      </c>
      <c r="D17" s="67" t="s">
        <v>72</v>
      </c>
      <c r="E17" s="67" t="s">
        <v>73</v>
      </c>
      <c r="F17" s="67" t="s">
        <v>74</v>
      </c>
      <c r="G17" s="67" t="s">
        <v>75</v>
      </c>
      <c r="H17" s="125">
        <v>957583.33</v>
      </c>
    </row>
    <row r="18" spans="1:8" x14ac:dyDescent="0.25">
      <c r="H18" s="122"/>
    </row>
    <row r="19" spans="1:8" x14ac:dyDescent="0.25">
      <c r="A19" s="67" t="s">
        <v>69</v>
      </c>
      <c r="B19" s="67" t="s">
        <v>84</v>
      </c>
      <c r="C19" s="67" t="s">
        <v>71</v>
      </c>
      <c r="D19" s="67" t="s">
        <v>72</v>
      </c>
      <c r="E19" s="67" t="s">
        <v>73</v>
      </c>
      <c r="F19" s="67" t="s">
        <v>74</v>
      </c>
      <c r="G19" s="67" t="s">
        <v>75</v>
      </c>
      <c r="H19" s="118">
        <v>1097013</v>
      </c>
    </row>
    <row r="20" spans="1:8" x14ac:dyDescent="0.25">
      <c r="A20" s="67" t="s">
        <v>69</v>
      </c>
      <c r="B20" s="67" t="s">
        <v>84</v>
      </c>
      <c r="C20" s="67" t="s">
        <v>71</v>
      </c>
      <c r="D20" s="67" t="s">
        <v>72</v>
      </c>
      <c r="E20" s="67" t="s">
        <v>73</v>
      </c>
      <c r="F20" s="67" t="s">
        <v>74</v>
      </c>
      <c r="G20" s="67" t="s">
        <v>75</v>
      </c>
      <c r="H20" s="118">
        <v>1115437.3600000001</v>
      </c>
    </row>
    <row r="21" spans="1:8" x14ac:dyDescent="0.25">
      <c r="A21" s="67" t="s">
        <v>69</v>
      </c>
      <c r="B21" s="67" t="s">
        <v>84</v>
      </c>
      <c r="C21" s="67" t="s">
        <v>71</v>
      </c>
      <c r="D21" s="67" t="s">
        <v>72</v>
      </c>
      <c r="E21" s="67" t="s">
        <v>73</v>
      </c>
      <c r="F21" s="67" t="s">
        <v>74</v>
      </c>
      <c r="G21" s="67" t="s">
        <v>75</v>
      </c>
      <c r="H21" s="118">
        <v>0.25</v>
      </c>
    </row>
    <row r="22" spans="1:8" x14ac:dyDescent="0.25">
      <c r="A22" s="119"/>
      <c r="B22" s="120"/>
      <c r="C22" s="120"/>
      <c r="D22" s="120"/>
      <c r="E22" s="120"/>
      <c r="F22" s="120"/>
      <c r="G22" s="120"/>
      <c r="H22" s="121">
        <f>SUM(H19:H21)</f>
        <v>2212450.6100000003</v>
      </c>
    </row>
    <row r="23" spans="1:8" x14ac:dyDescent="0.25">
      <c r="A23" s="67" t="s">
        <v>69</v>
      </c>
      <c r="B23" s="67" t="s">
        <v>85</v>
      </c>
      <c r="C23" s="67" t="s">
        <v>71</v>
      </c>
      <c r="D23" s="67" t="s">
        <v>72</v>
      </c>
      <c r="E23" s="67" t="s">
        <v>73</v>
      </c>
      <c r="F23" s="67" t="s">
        <v>74</v>
      </c>
      <c r="G23" s="67" t="s">
        <v>75</v>
      </c>
      <c r="H23" s="125">
        <v>1097013</v>
      </c>
    </row>
    <row r="24" spans="1:8" x14ac:dyDescent="0.25">
      <c r="A24" s="67" t="s">
        <v>69</v>
      </c>
      <c r="B24" s="67" t="s">
        <v>86</v>
      </c>
      <c r="C24" s="67" t="s">
        <v>71</v>
      </c>
      <c r="D24" s="67" t="s">
        <v>72</v>
      </c>
      <c r="E24" s="67" t="s">
        <v>73</v>
      </c>
      <c r="F24" s="67" t="s">
        <v>74</v>
      </c>
      <c r="G24" s="67" t="s">
        <v>75</v>
      </c>
      <c r="H24" s="125">
        <v>1097013</v>
      </c>
    </row>
    <row r="25" spans="1:8" x14ac:dyDescent="0.25">
      <c r="H25" s="122"/>
    </row>
    <row r="26" spans="1:8" x14ac:dyDescent="0.25">
      <c r="A26" s="67" t="s">
        <v>69</v>
      </c>
      <c r="B26" s="67" t="s">
        <v>87</v>
      </c>
      <c r="C26" s="67" t="s">
        <v>71</v>
      </c>
      <c r="D26" s="67" t="s">
        <v>72</v>
      </c>
      <c r="E26" s="67" t="s">
        <v>73</v>
      </c>
      <c r="F26" s="67" t="s">
        <v>74</v>
      </c>
      <c r="G26" s="67" t="s">
        <v>75</v>
      </c>
      <c r="H26" s="118">
        <v>1097013</v>
      </c>
    </row>
    <row r="27" spans="1:8" x14ac:dyDescent="0.25">
      <c r="A27" s="67" t="s">
        <v>69</v>
      </c>
      <c r="B27" s="67" t="s">
        <v>87</v>
      </c>
      <c r="C27" s="67" t="s">
        <v>71</v>
      </c>
      <c r="D27" s="67" t="s">
        <v>72</v>
      </c>
      <c r="E27" s="67" t="s">
        <v>73</v>
      </c>
      <c r="F27" s="67" t="s">
        <v>74</v>
      </c>
      <c r="G27" s="67" t="s">
        <v>75</v>
      </c>
      <c r="H27" s="118">
        <v>-0.25</v>
      </c>
    </row>
    <row r="28" spans="1:8" x14ac:dyDescent="0.25">
      <c r="A28" s="119"/>
      <c r="B28" s="120"/>
      <c r="C28" s="120"/>
      <c r="D28" s="120"/>
      <c r="E28" s="120"/>
      <c r="F28" s="120"/>
      <c r="G28" s="120"/>
      <c r="H28" s="121">
        <f>SUM(H26:H27)</f>
        <v>1097012.75</v>
      </c>
    </row>
    <row r="29" spans="1:8" x14ac:dyDescent="0.25">
      <c r="A29" s="123" t="s">
        <v>88</v>
      </c>
      <c r="B29" s="123" t="s">
        <v>88</v>
      </c>
      <c r="C29" s="123" t="s">
        <v>88</v>
      </c>
      <c r="D29" s="123" t="s">
        <v>88</v>
      </c>
      <c r="E29" s="123" t="s">
        <v>88</v>
      </c>
      <c r="F29" s="123" t="s">
        <v>88</v>
      </c>
      <c r="G29" s="123" t="s">
        <v>88</v>
      </c>
      <c r="H29" s="124">
        <f>H5+H9+H12+H13+H14+H15+H16+H17+H22+H23+H24+H28</f>
        <v>13179131.32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B950F2-64B8-4841-B2FD-AF9EF806A41B}"/>
</file>

<file path=customXml/itemProps2.xml><?xml version="1.0" encoding="utf-8"?>
<ds:datastoreItem xmlns:ds="http://schemas.openxmlformats.org/officeDocument/2006/customXml" ds:itemID="{9A0F3605-349B-4416-9BA6-4AC7AC44F37B}"/>
</file>

<file path=customXml/itemProps3.xml><?xml version="1.0" encoding="utf-8"?>
<ds:datastoreItem xmlns:ds="http://schemas.openxmlformats.org/officeDocument/2006/customXml" ds:itemID="{2597BD8C-21DE-4555-879F-155A0B3DD272}"/>
</file>

<file path=customXml/itemProps4.xml><?xml version="1.0" encoding="utf-8"?>
<ds:datastoreItem xmlns:ds="http://schemas.openxmlformats.org/officeDocument/2006/customXml" ds:itemID="{E78CA57B-976A-460B-B4DA-C7FE4DC2E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SAP Export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2016-10-20T18:39:29Z</cp:lastPrinted>
  <dcterms:created xsi:type="dcterms:W3CDTF">2010-08-27T16:27:22Z</dcterms:created>
  <dcterms:modified xsi:type="dcterms:W3CDTF">2019-07-31T15:22:33Z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