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390" yWindow="0" windowWidth="14310" windowHeight="12120" tabRatio="911"/>
  </bookViews>
  <sheets>
    <sheet name=" Electric" sheetId="1" r:id="rId1"/>
    <sheet name="Gas" sheetId="36" r:id="rId2"/>
    <sheet name="4 Yr Avg" sheetId="4" r:id="rId3"/>
    <sheet name="Incent &amp; Related PR Tax - TY" sheetId="3" r:id="rId4"/>
    <sheet name="Manual Clearing" sheetId="15" r:id="rId5"/>
    <sheet name="Incntv Pay - Allocated Electric" sheetId="37" r:id="rId6"/>
    <sheet name="Incntv Pay - Allocated Gas" sheetId="38" r:id="rId7"/>
    <sheet name="Electric wage increase ratios" sheetId="39" r:id="rId8"/>
    <sheet name="Gas wage increase ratios" sheetId="40" r:id="rId9"/>
    <sheet name="PR Taxes" sheetId="33" r:id="rId10"/>
    <sheet name="Report 2018" sheetId="25" r:id="rId11"/>
    <sheet name="Labor Trace Dec 18" sheetId="27" r:id="rId12"/>
  </sheets>
  <externalReferences>
    <externalReference r:id="rId13"/>
    <externalReference r:id="rId14"/>
  </externalReferences>
  <calcPr calcId="162913" calcMode="autoNoTable"/>
</workbook>
</file>

<file path=xl/calcChain.xml><?xml version="1.0" encoding="utf-8"?>
<calcChain xmlns="http://schemas.openxmlformats.org/spreadsheetml/2006/main">
  <c r="F19" i="40" l="1"/>
  <c r="C19" i="40"/>
  <c r="F18" i="40"/>
  <c r="C18" i="40"/>
  <c r="F17" i="40"/>
  <c r="C17" i="40"/>
  <c r="F16" i="40"/>
  <c r="C16" i="40"/>
  <c r="F15" i="40"/>
  <c r="C15" i="40"/>
  <c r="F18" i="39"/>
  <c r="C18" i="39"/>
  <c r="F17" i="39"/>
  <c r="C17" i="39"/>
  <c r="F16" i="39"/>
  <c r="C16" i="39"/>
  <c r="F15" i="39"/>
  <c r="C15" i="39"/>
  <c r="B16" i="3"/>
  <c r="K20" i="4"/>
  <c r="K19" i="4"/>
  <c r="K14" i="4"/>
  <c r="A14" i="36" l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C24" i="33" l="1"/>
  <c r="C17" i="33"/>
  <c r="I17" i="33" s="1"/>
  <c r="I18" i="33"/>
  <c r="C18" i="33"/>
  <c r="E17" i="33" l="1"/>
  <c r="E18" i="33" s="1"/>
  <c r="G17" i="33"/>
  <c r="G18" i="33" s="1"/>
  <c r="H37" i="25" l="1"/>
  <c r="A15" i="40" l="1"/>
  <c r="I15" i="40"/>
  <c r="A16" i="40"/>
  <c r="I16" i="40"/>
  <c r="A17" i="40"/>
  <c r="I17" i="40"/>
  <c r="A18" i="40"/>
  <c r="A19" i="40"/>
  <c r="A20" i="40" s="1"/>
  <c r="A21" i="40" s="1"/>
  <c r="A22" i="40" s="1"/>
  <c r="A23" i="40" s="1"/>
  <c r="A24" i="40" s="1"/>
  <c r="I19" i="40"/>
  <c r="A15" i="39"/>
  <c r="A16" i="39"/>
  <c r="A17" i="39" s="1"/>
  <c r="A18" i="39" s="1"/>
  <c r="A19" i="39" s="1"/>
  <c r="A20" i="39" s="1"/>
  <c r="A21" i="39" s="1"/>
  <c r="A22" i="39" s="1"/>
  <c r="A23" i="39" s="1"/>
  <c r="I18" i="39"/>
  <c r="A14" i="38"/>
  <c r="A15" i="38"/>
  <c r="A16" i="38" s="1"/>
  <c r="A17" i="38" s="1"/>
  <c r="A18" i="38" s="1"/>
  <c r="A19" i="38" s="1"/>
  <c r="A20" i="38" s="1"/>
  <c r="A21" i="38" s="1"/>
  <c r="A22" i="38" s="1"/>
  <c r="A23" i="38" s="1"/>
  <c r="A14" i="37"/>
  <c r="A15" i="37"/>
  <c r="A16" i="37"/>
  <c r="A17" i="37"/>
  <c r="A18" i="37"/>
  <c r="A19" i="37"/>
  <c r="A20" i="37" s="1"/>
  <c r="A21" i="37" s="1"/>
  <c r="A22" i="37" s="1"/>
  <c r="I17" i="39" l="1"/>
  <c r="I18" i="40"/>
  <c r="I15" i="39"/>
  <c r="I16" i="39"/>
  <c r="I27" i="25" l="1"/>
  <c r="K11" i="4" l="1"/>
  <c r="G13" i="4" l="1"/>
  <c r="E13" i="4"/>
  <c r="E15" i="4" s="1"/>
  <c r="J27" i="25"/>
  <c r="D14" i="15"/>
  <c r="B16" i="27" l="1"/>
  <c r="B15" i="27"/>
  <c r="A7" i="33" l="1"/>
  <c r="E28" i="25" l="1"/>
  <c r="P28" i="25"/>
  <c r="D11" i="3"/>
  <c r="C11" i="3"/>
  <c r="I26" i="25" l="1"/>
  <c r="I25" i="25"/>
  <c r="N24" i="25"/>
  <c r="L24" i="25"/>
  <c r="I24" i="25"/>
  <c r="I23" i="25"/>
  <c r="I22" i="25"/>
  <c r="K21" i="25"/>
  <c r="I21" i="25"/>
  <c r="K20" i="25"/>
  <c r="I20" i="25"/>
  <c r="I19" i="25"/>
  <c r="I18" i="25"/>
  <c r="I17" i="25"/>
  <c r="I16" i="25"/>
  <c r="I15" i="25"/>
  <c r="J14" i="25"/>
  <c r="J15" i="25" s="1"/>
  <c r="J16" i="25" s="1"/>
  <c r="J17" i="25" s="1"/>
  <c r="J18" i="25" s="1"/>
  <c r="J19" i="25" s="1"/>
  <c r="J20" i="25" s="1"/>
  <c r="J21" i="25" s="1"/>
  <c r="J22" i="25" s="1"/>
  <c r="C9" i="15" l="1"/>
  <c r="C10" i="15"/>
  <c r="C11" i="15"/>
  <c r="C12" i="15"/>
  <c r="C23" i="15" s="1"/>
  <c r="C13" i="15"/>
  <c r="C24" i="15" s="1"/>
  <c r="C8" i="15"/>
  <c r="C26" i="15" s="1"/>
  <c r="O14" i="15"/>
  <c r="O16" i="15" s="1"/>
  <c r="N14" i="15"/>
  <c r="N16" i="15" s="1"/>
  <c r="M14" i="15"/>
  <c r="M16" i="15" s="1"/>
  <c r="L14" i="15"/>
  <c r="L16" i="15" s="1"/>
  <c r="K14" i="15"/>
  <c r="K16" i="15" s="1"/>
  <c r="J14" i="15"/>
  <c r="J16" i="15" s="1"/>
  <c r="I14" i="15"/>
  <c r="I16" i="15" s="1"/>
  <c r="B17" i="27" l="1"/>
  <c r="D26" i="15"/>
  <c r="C22" i="15"/>
  <c r="F28" i="25" l="1"/>
  <c r="I28" i="25"/>
  <c r="B15" i="3" l="1"/>
  <c r="M28" i="25"/>
  <c r="K28" i="25"/>
  <c r="H28" i="25"/>
  <c r="D28" i="25"/>
  <c r="C29" i="15"/>
  <c r="M30" i="25" l="1"/>
  <c r="H14" i="15"/>
  <c r="H16" i="15" s="1"/>
  <c r="G14" i="15"/>
  <c r="G16" i="15" s="1"/>
  <c r="F14" i="15"/>
  <c r="F16" i="15" s="1"/>
  <c r="E14" i="15"/>
  <c r="E16" i="15" s="1"/>
  <c r="D16" i="15"/>
  <c r="E22" i="15" l="1"/>
  <c r="E23" i="15"/>
  <c r="E24" i="15"/>
  <c r="C14" i="15"/>
  <c r="C16" i="15" s="1"/>
  <c r="N11" i="4"/>
  <c r="C25" i="15" l="1"/>
  <c r="C28" i="25"/>
  <c r="C15" i="3"/>
  <c r="K13" i="4" l="1"/>
  <c r="K15" i="4" s="1"/>
  <c r="N12" i="4" l="1"/>
  <c r="D25" i="15" l="1"/>
  <c r="E25" i="15" s="1"/>
  <c r="G15" i="4" l="1"/>
  <c r="G21" i="4" s="1"/>
  <c r="I15" i="4"/>
  <c r="I21" i="4" s="1"/>
  <c r="E22" i="4"/>
  <c r="A5" i="3"/>
  <c r="G22" i="4" l="1"/>
  <c r="G23" i="4" s="1"/>
  <c r="G24" i="4" s="1"/>
  <c r="I22" i="4"/>
  <c r="I23" i="4" s="1"/>
  <c r="I24" i="4" s="1"/>
  <c r="E21" i="4"/>
  <c r="E23" i="4" s="1"/>
  <c r="E24" i="4" s="1"/>
  <c r="A4" i="4"/>
  <c r="D27" i="15" l="1"/>
  <c r="E26" i="15"/>
  <c r="H26" i="15" s="1"/>
  <c r="N13" i="4" l="1"/>
  <c r="G21" i="15" l="1"/>
  <c r="G23" i="15" s="1"/>
  <c r="F21" i="15"/>
  <c r="F22" i="15" s="1"/>
  <c r="F24" i="15" l="1"/>
  <c r="H23" i="15"/>
  <c r="D19" i="3" s="1"/>
  <c r="G24" i="15"/>
  <c r="G25" i="15" s="1"/>
  <c r="G27" i="15" s="1"/>
  <c r="F25" i="15" l="1"/>
  <c r="F27" i="15" s="1"/>
  <c r="H24" i="15"/>
  <c r="K21" i="4" l="1"/>
  <c r="M21" i="4" s="1"/>
  <c r="N15" i="4" l="1"/>
  <c r="N18" i="4" s="1"/>
  <c r="N21" i="4"/>
  <c r="G14" i="37" s="1"/>
  <c r="G15" i="37" l="1"/>
  <c r="C16" i="3"/>
  <c r="D15" i="3"/>
  <c r="B13" i="4"/>
  <c r="B15" i="4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G16" i="37" l="1"/>
  <c r="K22" i="4"/>
  <c r="M22" i="4" s="1"/>
  <c r="N22" i="4" s="1"/>
  <c r="G14" i="38" s="1"/>
  <c r="C17" i="3"/>
  <c r="D16" i="3"/>
  <c r="D17" i="3" s="1"/>
  <c r="D21" i="3" s="1"/>
  <c r="D14" i="38" s="1"/>
  <c r="B17" i="3"/>
  <c r="G17" i="37" l="1"/>
  <c r="G15" i="38"/>
  <c r="D15" i="38"/>
  <c r="N23" i="4"/>
  <c r="K23" i="4"/>
  <c r="K24" i="4" s="1"/>
  <c r="D16" i="38" l="1"/>
  <c r="G16" i="38"/>
  <c r="G18" i="37"/>
  <c r="D25" i="36"/>
  <c r="M23" i="4"/>
  <c r="D17" i="38" l="1"/>
  <c r="G19" i="37"/>
  <c r="G17" i="38"/>
  <c r="G20" i="37" l="1"/>
  <c r="D18" i="38"/>
  <c r="G18" i="38"/>
  <c r="C27" i="15"/>
  <c r="C30" i="15" s="1"/>
  <c r="E27" i="15"/>
  <c r="H22" i="15"/>
  <c r="G19" i="38" l="1"/>
  <c r="D19" i="38"/>
  <c r="G21" i="37"/>
  <c r="H25" i="15"/>
  <c r="H27" i="15" s="1"/>
  <c r="C19" i="3"/>
  <c r="G22" i="37" l="1"/>
  <c r="D20" i="38"/>
  <c r="G20" i="38"/>
  <c r="C21" i="3"/>
  <c r="D14" i="37" s="1"/>
  <c r="B19" i="3"/>
  <c r="D21" i="38" l="1"/>
  <c r="G21" i="38"/>
  <c r="D15" i="37"/>
  <c r="B21" i="3"/>
  <c r="G22" i="38" l="1"/>
  <c r="D22" i="38"/>
  <c r="D16" i="37"/>
  <c r="D24" i="1"/>
  <c r="D17" i="37" l="1"/>
  <c r="D23" i="38"/>
  <c r="G23" i="38"/>
  <c r="D18" i="37" l="1"/>
  <c r="D19" i="37" l="1"/>
  <c r="D20" i="37" l="1"/>
  <c r="D21" i="37" l="1"/>
  <c r="D22" i="37" l="1"/>
  <c r="C21" i="39" l="1"/>
  <c r="C19" i="39"/>
  <c r="C20" i="40"/>
  <c r="C22" i="40"/>
  <c r="C21" i="40"/>
  <c r="C20" i="39"/>
  <c r="F19" i="39" l="1"/>
  <c r="F21" i="39"/>
  <c r="I21" i="39" s="1"/>
  <c r="F20" i="39"/>
  <c r="I20" i="39" s="1"/>
  <c r="I19" i="39" l="1"/>
  <c r="F20" i="40"/>
  <c r="F22" i="40"/>
  <c r="I22" i="40" s="1"/>
  <c r="F21" i="40"/>
  <c r="I21" i="40" s="1"/>
  <c r="I20" i="40" l="1"/>
  <c r="C22" i="39" l="1"/>
  <c r="C23" i="39" s="1"/>
  <c r="C23" i="40" l="1"/>
  <c r="C24" i="40" s="1"/>
  <c r="D23" i="39"/>
  <c r="D22" i="39"/>
  <c r="E22" i="39" s="1"/>
  <c r="C21" i="37" s="1"/>
  <c r="E21" i="37" s="1"/>
  <c r="D21" i="1" s="1"/>
  <c r="D15" i="39"/>
  <c r="E15" i="39" s="1"/>
  <c r="D18" i="39"/>
  <c r="E18" i="39" s="1"/>
  <c r="C17" i="37" s="1"/>
  <c r="E17" i="37" s="1"/>
  <c r="D17" i="1" s="1"/>
  <c r="D19" i="39"/>
  <c r="E19" i="39" s="1"/>
  <c r="C18" i="37" s="1"/>
  <c r="E18" i="37" s="1"/>
  <c r="D18" i="1" s="1"/>
  <c r="D16" i="39"/>
  <c r="E16" i="39" s="1"/>
  <c r="C15" i="37" s="1"/>
  <c r="E15" i="37" s="1"/>
  <c r="D15" i="1" s="1"/>
  <c r="D17" i="39"/>
  <c r="E17" i="39" s="1"/>
  <c r="C16" i="37" s="1"/>
  <c r="E16" i="37" s="1"/>
  <c r="D16" i="1" s="1"/>
  <c r="D20" i="39"/>
  <c r="E20" i="39" s="1"/>
  <c r="C19" i="37" s="1"/>
  <c r="E19" i="37" s="1"/>
  <c r="D19" i="1" s="1"/>
  <c r="D21" i="39"/>
  <c r="E21" i="39" s="1"/>
  <c r="C20" i="37" s="1"/>
  <c r="E20" i="37" s="1"/>
  <c r="D20" i="1" s="1"/>
  <c r="F22" i="39" l="1"/>
  <c r="D17" i="40"/>
  <c r="E17" i="40" s="1"/>
  <c r="C16" i="38" s="1"/>
  <c r="E16" i="38" s="1"/>
  <c r="D16" i="36" s="1"/>
  <c r="D21" i="40"/>
  <c r="E21" i="40" s="1"/>
  <c r="C20" i="38" s="1"/>
  <c r="E20" i="38" s="1"/>
  <c r="D20" i="36" s="1"/>
  <c r="D20" i="40"/>
  <c r="E20" i="40" s="1"/>
  <c r="C19" i="38" s="1"/>
  <c r="E19" i="38" s="1"/>
  <c r="D19" i="36" s="1"/>
  <c r="D22" i="40"/>
  <c r="E22" i="40" s="1"/>
  <c r="C21" i="38" s="1"/>
  <c r="E21" i="38" s="1"/>
  <c r="D21" i="36" s="1"/>
  <c r="D24" i="40"/>
  <c r="D19" i="40"/>
  <c r="E19" i="40" s="1"/>
  <c r="C18" i="38" s="1"/>
  <c r="E18" i="38" s="1"/>
  <c r="D18" i="36" s="1"/>
  <c r="D18" i="40"/>
  <c r="E18" i="40" s="1"/>
  <c r="C17" i="38" s="1"/>
  <c r="E17" i="38" s="1"/>
  <c r="D17" i="36" s="1"/>
  <c r="D16" i="40"/>
  <c r="E16" i="40" s="1"/>
  <c r="C15" i="38" s="1"/>
  <c r="E15" i="38" s="1"/>
  <c r="D15" i="36" s="1"/>
  <c r="D23" i="40"/>
  <c r="E23" i="40" s="1"/>
  <c r="C22" i="38" s="1"/>
  <c r="E22" i="38" s="1"/>
  <c r="D22" i="36" s="1"/>
  <c r="D15" i="40"/>
  <c r="E15" i="40" s="1"/>
  <c r="C14" i="37"/>
  <c r="E23" i="39"/>
  <c r="F23" i="40"/>
  <c r="C22" i="37" l="1"/>
  <c r="E14" i="37"/>
  <c r="I22" i="39"/>
  <c r="I23" i="39" s="1"/>
  <c r="F23" i="39"/>
  <c r="C14" i="38"/>
  <c r="E24" i="40"/>
  <c r="I23" i="40"/>
  <c r="I24" i="40" s="1"/>
  <c r="F24" i="40"/>
  <c r="G21" i="40" l="1"/>
  <c r="H21" i="40" s="1"/>
  <c r="F20" i="38" s="1"/>
  <c r="H20" i="38" s="1"/>
  <c r="G16" i="40"/>
  <c r="H16" i="40" s="1"/>
  <c r="F15" i="38" s="1"/>
  <c r="H15" i="38" s="1"/>
  <c r="G18" i="40"/>
  <c r="H18" i="40" s="1"/>
  <c r="F17" i="38" s="1"/>
  <c r="H17" i="38" s="1"/>
  <c r="G24" i="40"/>
  <c r="G20" i="40"/>
  <c r="H20" i="40" s="1"/>
  <c r="F19" i="38" s="1"/>
  <c r="H19" i="38" s="1"/>
  <c r="G19" i="40"/>
  <c r="H19" i="40" s="1"/>
  <c r="F18" i="38" s="1"/>
  <c r="H18" i="38" s="1"/>
  <c r="G17" i="40"/>
  <c r="H17" i="40" s="1"/>
  <c r="F16" i="38" s="1"/>
  <c r="H16" i="38" s="1"/>
  <c r="G22" i="40"/>
  <c r="H22" i="40" s="1"/>
  <c r="F21" i="38" s="1"/>
  <c r="H21" i="38" s="1"/>
  <c r="G23" i="40"/>
  <c r="H23" i="40" s="1"/>
  <c r="F22" i="38" s="1"/>
  <c r="H22" i="38" s="1"/>
  <c r="G15" i="40"/>
  <c r="H15" i="40" s="1"/>
  <c r="G17" i="39"/>
  <c r="H17" i="39" s="1"/>
  <c r="F16" i="37" s="1"/>
  <c r="H16" i="37" s="1"/>
  <c r="G21" i="39"/>
  <c r="H21" i="39" s="1"/>
  <c r="F20" i="37" s="1"/>
  <c r="H20" i="37" s="1"/>
  <c r="G20" i="39"/>
  <c r="H20" i="39" s="1"/>
  <c r="F19" i="37" s="1"/>
  <c r="H19" i="37" s="1"/>
  <c r="G18" i="39"/>
  <c r="H18" i="39" s="1"/>
  <c r="F17" i="37" s="1"/>
  <c r="H17" i="37" s="1"/>
  <c r="G22" i="39"/>
  <c r="H22" i="39" s="1"/>
  <c r="F21" i="37" s="1"/>
  <c r="H21" i="37" s="1"/>
  <c r="G15" i="39"/>
  <c r="H15" i="39" s="1"/>
  <c r="G19" i="39"/>
  <c r="H19" i="39" s="1"/>
  <c r="F18" i="37" s="1"/>
  <c r="H18" i="37" s="1"/>
  <c r="G16" i="39"/>
  <c r="H16" i="39" s="1"/>
  <c r="F15" i="37" s="1"/>
  <c r="H15" i="37" s="1"/>
  <c r="G23" i="39"/>
  <c r="C23" i="38"/>
  <c r="E14" i="38"/>
  <c r="D14" i="1"/>
  <c r="D22" i="1" s="1"/>
  <c r="D25" i="1" s="1"/>
  <c r="D27" i="1" s="1"/>
  <c r="D28" i="1" s="1"/>
  <c r="E22" i="37"/>
  <c r="E21" i="1" l="1"/>
  <c r="I21" i="37"/>
  <c r="F14" i="37"/>
  <c r="H23" i="39"/>
  <c r="E21" i="36"/>
  <c r="I21" i="38"/>
  <c r="I17" i="37"/>
  <c r="E17" i="1"/>
  <c r="I18" i="38"/>
  <c r="E18" i="36"/>
  <c r="D14" i="36"/>
  <c r="E23" i="38"/>
  <c r="E19" i="1"/>
  <c r="I19" i="37"/>
  <c r="I19" i="38"/>
  <c r="E19" i="36"/>
  <c r="E20" i="1"/>
  <c r="I20" i="37"/>
  <c r="E16" i="1"/>
  <c r="I16" i="37"/>
  <c r="I17" i="38"/>
  <c r="E17" i="36"/>
  <c r="E15" i="1"/>
  <c r="I15" i="37"/>
  <c r="H24" i="40"/>
  <c r="F14" i="38"/>
  <c r="E15" i="36"/>
  <c r="I15" i="38"/>
  <c r="E16" i="36"/>
  <c r="I16" i="38"/>
  <c r="I18" i="37"/>
  <c r="E18" i="1"/>
  <c r="E22" i="36"/>
  <c r="I22" i="38"/>
  <c r="I20" i="38"/>
  <c r="E20" i="36"/>
  <c r="F19" i="36" l="1"/>
  <c r="G19" i="36"/>
  <c r="G16" i="36"/>
  <c r="F16" i="36"/>
  <c r="F22" i="37"/>
  <c r="H14" i="37"/>
  <c r="G15" i="36"/>
  <c r="F15" i="36"/>
  <c r="G15" i="1"/>
  <c r="H15" i="1" s="1"/>
  <c r="F15" i="1"/>
  <c r="G18" i="36"/>
  <c r="F18" i="36"/>
  <c r="F23" i="38"/>
  <c r="H14" i="38"/>
  <c r="G17" i="1"/>
  <c r="H17" i="1" s="1"/>
  <c r="F17" i="1"/>
  <c r="F22" i="36"/>
  <c r="G22" i="36"/>
  <c r="F17" i="36"/>
  <c r="G17" i="36"/>
  <c r="F18" i="1"/>
  <c r="G18" i="1"/>
  <c r="H18" i="1" s="1"/>
  <c r="G20" i="1"/>
  <c r="H20" i="1" s="1"/>
  <c r="F20" i="1"/>
  <c r="G19" i="1"/>
  <c r="H19" i="1" s="1"/>
  <c r="F19" i="1"/>
  <c r="F21" i="1"/>
  <c r="G21" i="1"/>
  <c r="H21" i="1" s="1"/>
  <c r="F21" i="36"/>
  <c r="G21" i="36"/>
  <c r="G20" i="36"/>
  <c r="F20" i="36"/>
  <c r="G16" i="1"/>
  <c r="H16" i="1" s="1"/>
  <c r="F16" i="1"/>
  <c r="D23" i="36"/>
  <c r="D26" i="36" s="1"/>
  <c r="D28" i="36" s="1"/>
  <c r="D29" i="36" s="1"/>
  <c r="H22" i="36" l="1"/>
  <c r="H17" i="36"/>
  <c r="H18" i="36"/>
  <c r="H15" i="36"/>
  <c r="H20" i="36"/>
  <c r="E14" i="1"/>
  <c r="H22" i="37"/>
  <c r="I14" i="37"/>
  <c r="I22" i="37" s="1"/>
  <c r="H16" i="36"/>
  <c r="H21" i="36"/>
  <c r="H19" i="36"/>
  <c r="E14" i="36"/>
  <c r="I14" i="38"/>
  <c r="I23" i="38" s="1"/>
  <c r="H23" i="38"/>
  <c r="G14" i="1" l="1"/>
  <c r="H14" i="1" s="1"/>
  <c r="E22" i="1"/>
  <c r="F14" i="1"/>
  <c r="G14" i="36"/>
  <c r="F14" i="36"/>
  <c r="E23" i="36"/>
  <c r="E25" i="36" s="1"/>
  <c r="H14" i="36" l="1"/>
  <c r="G23" i="36"/>
  <c r="G22" i="1"/>
  <c r="F22" i="1"/>
  <c r="E24" i="1"/>
  <c r="F23" i="36"/>
  <c r="E26" i="36"/>
  <c r="G25" i="36"/>
  <c r="F25" i="36"/>
  <c r="E25" i="1" l="1"/>
  <c r="E27" i="1" s="1"/>
  <c r="F24" i="1"/>
  <c r="G24" i="1"/>
  <c r="H24" i="1" s="1"/>
  <c r="F26" i="36"/>
  <c r="H25" i="36"/>
  <c r="H22" i="1"/>
  <c r="G25" i="1"/>
  <c r="E28" i="36"/>
  <c r="E29" i="36"/>
  <c r="G26" i="36"/>
  <c r="H23" i="36"/>
  <c r="H25" i="1" l="1"/>
  <c r="H27" i="1" s="1"/>
  <c r="H28" i="1" s="1"/>
  <c r="H26" i="36"/>
  <c r="H28" i="36" s="1"/>
  <c r="H29" i="36" s="1"/>
  <c r="F25" i="1"/>
  <c r="E28" i="1"/>
  <c r="G27" i="1"/>
  <c r="F27" i="1"/>
  <c r="G28" i="1"/>
  <c r="F28" i="36"/>
  <c r="F29" i="36" s="1"/>
  <c r="G28" i="36"/>
  <c r="G29" i="36" s="1"/>
  <c r="F28" i="1" l="1"/>
</calcChain>
</file>

<file path=xl/sharedStrings.xml><?xml version="1.0" encoding="utf-8"?>
<sst xmlns="http://schemas.openxmlformats.org/spreadsheetml/2006/main" count="395" uniqueCount="200">
  <si>
    <t>PUGET SOUND ENERGY</t>
  </si>
  <si>
    <t>INCENTIVE / MERIT PAY - ELECTRIC</t>
  </si>
  <si>
    <t>LINE</t>
  </si>
  <si>
    <t>NO.</t>
  </si>
  <si>
    <t>DESCRIPTION</t>
  </si>
  <si>
    <t>RESTATED</t>
  </si>
  <si>
    <t>ADJUSTMENT</t>
  </si>
  <si>
    <t>TOTAL INCENTIVE / MERIT PAY</t>
  </si>
  <si>
    <t>PAYROLL TAXES ASSOCI WITH MERIT PAY</t>
  </si>
  <si>
    <t>INCREASE (DECREASE ) IN EXPENSE</t>
  </si>
  <si>
    <t>INCREASE (DECREASE) FIT @</t>
  </si>
  <si>
    <t>INCREASE (DECREASE) NOI</t>
  </si>
  <si>
    <t>INCENTIVE / MERIT PAY - GAS</t>
  </si>
  <si>
    <t>Puget Sound Energy</t>
  </si>
  <si>
    <t>Payouts made in</t>
  </si>
  <si>
    <t>Calendar Year</t>
  </si>
  <si>
    <t>4 Year</t>
  </si>
  <si>
    <t>Total</t>
  </si>
  <si>
    <t>(b)</t>
  </si>
  <si>
    <t>(c)</t>
  </si>
  <si>
    <t>(d)</t>
  </si>
  <si>
    <t>(e) = (a) + (b) + (c) + (d)</t>
  </si>
  <si>
    <t>Actual Incentive Payout</t>
  </si>
  <si>
    <t xml:space="preserve">x YTD Direct Labor O&amp;M % </t>
  </si>
  <si>
    <t>(r2)</t>
  </si>
  <si>
    <t>(r3)</t>
  </si>
  <si>
    <t>(r4)</t>
  </si>
  <si>
    <t>(r5) = (r1) + (r2) + (r3) + (r4)</t>
  </si>
  <si>
    <t>4 yr. Average. - (r6) = (r5) ÷ 4 years</t>
  </si>
  <si>
    <t>Benefits Allocator</t>
  </si>
  <si>
    <t>INCENTIVE AND RELATED PAYROLL TAXES</t>
  </si>
  <si>
    <t>DETERMINE TEST YEAR ACTUALS</t>
  </si>
  <si>
    <t>Electric</t>
  </si>
  <si>
    <t>Gas</t>
  </si>
  <si>
    <t>Total System Clearings</t>
  </si>
  <si>
    <t>Direct Labor O&amp;M % - Utility</t>
  </si>
  <si>
    <t>Utility O&amp;M System Clearings</t>
  </si>
  <si>
    <t xml:space="preserve">Utility O&amp;M Manual Clearings </t>
  </si>
  <si>
    <t>Total O&amp;M Incentive (System &amp; Manual Clearings)</t>
  </si>
  <si>
    <t>Common</t>
  </si>
  <si>
    <t xml:space="preserve"> </t>
  </si>
  <si>
    <t>107</t>
  </si>
  <si>
    <t>108</t>
  </si>
  <si>
    <t>182.3</t>
  </si>
  <si>
    <t>184s</t>
  </si>
  <si>
    <t>400s</t>
  </si>
  <si>
    <t>500s</t>
  </si>
  <si>
    <t>7&amp;8</t>
  </si>
  <si>
    <t>900</t>
  </si>
  <si>
    <t>Other 1 &amp; 2</t>
  </si>
  <si>
    <t>% of Incentive to Total</t>
  </si>
  <si>
    <t>Grand Total</t>
  </si>
  <si>
    <t>Description</t>
  </si>
  <si>
    <t>Non-Utility</t>
  </si>
  <si>
    <t>(a)</t>
  </si>
  <si>
    <t>( c )</t>
  </si>
  <si>
    <t>(e)</t>
  </si>
  <si>
    <t>(f)</t>
  </si>
  <si>
    <t>(g)</t>
  </si>
  <si>
    <t>(h)</t>
  </si>
  <si>
    <t>(i)</t>
  </si>
  <si>
    <t>(j)</t>
  </si>
  <si>
    <t>Monthly</t>
  </si>
  <si>
    <t>Accrued</t>
  </si>
  <si>
    <t>Prior Year</t>
  </si>
  <si>
    <t>Cumulative</t>
  </si>
  <si>
    <t>Incentive</t>
  </si>
  <si>
    <t>Activity</t>
  </si>
  <si>
    <t xml:space="preserve">Incentive Pay </t>
  </si>
  <si>
    <t>to Acct</t>
  </si>
  <si>
    <t>Overhead</t>
  </si>
  <si>
    <t>Liability</t>
  </si>
  <si>
    <t>Approx</t>
  </si>
  <si>
    <t>Rate</t>
  </si>
  <si>
    <t>Orders</t>
  </si>
  <si>
    <t xml:space="preserve">Test Year Utilities Incentives Manual Clearing </t>
  </si>
  <si>
    <t>Allocation of Common</t>
  </si>
  <si>
    <t>Less</t>
  </si>
  <si>
    <t>Use in</t>
  </si>
  <si>
    <t>Adjustment</t>
  </si>
  <si>
    <t xml:space="preserve">Total Utility </t>
  </si>
  <si>
    <t>Add Non-Utility, 41710062 - Common</t>
  </si>
  <si>
    <t>Total Utility plus non Utility</t>
  </si>
  <si>
    <t>Total Test Year Incentive Manual Clearing</t>
  </si>
  <si>
    <t>41710062  1412 - Incentive Clearing - Common</t>
  </si>
  <si>
    <t>Debit</t>
  </si>
  <si>
    <t>182.1</t>
  </si>
  <si>
    <t>Actual Incentive Payout w/out Officers Payout</t>
  </si>
  <si>
    <t>The difference</t>
  </si>
  <si>
    <t>(k)</t>
  </si>
  <si>
    <t xml:space="preserve">  ZO12                      Orders: Actual 12 Month Ended</t>
  </si>
  <si>
    <t>Checked against prior 3 CBRs?</t>
  </si>
  <si>
    <t>Yes</t>
  </si>
  <si>
    <t>Using Historical Allocators</t>
  </si>
  <si>
    <t xml:space="preserve">Direct Labor Split % </t>
  </si>
  <si>
    <t>Ck</t>
  </si>
  <si>
    <t>(b+c+d+e)</t>
  </si>
  <si>
    <t>(d+e=h+j)</t>
  </si>
  <si>
    <t>Manual Clearing O&amp;M:</t>
  </si>
  <si>
    <t>Manual CNS</t>
  </si>
  <si>
    <t xml:space="preserve">Incentive </t>
  </si>
  <si>
    <t>546 - 56000140</t>
  </si>
  <si>
    <t>True Up</t>
  </si>
  <si>
    <t>Costs - JR 142</t>
  </si>
  <si>
    <t>Incentive OH</t>
  </si>
  <si>
    <t>Accrued, Payout</t>
  </si>
  <si>
    <t>580 - 88000140</t>
  </si>
  <si>
    <t>Debit Order</t>
  </si>
  <si>
    <t>Jackson Pririe</t>
  </si>
  <si>
    <t>Credit Order</t>
  </si>
  <si>
    <t>&amp; True Up</t>
  </si>
  <si>
    <t>9200649;41710062</t>
  </si>
  <si>
    <t>Acct 60230010</t>
  </si>
  <si>
    <t>[1]</t>
  </si>
  <si>
    <t>54600140  9800 - Incentive Clearing - Electric</t>
  </si>
  <si>
    <t>56000140  9800 - Incentive Clearing - Electric</t>
  </si>
  <si>
    <t>58000140  9800 - Incentive Clearing - Electric</t>
  </si>
  <si>
    <t>88000140  9800 - Incentive Clearing - Gas</t>
  </si>
  <si>
    <t>92006494  9800 - Incentive Clearing - Common</t>
  </si>
  <si>
    <t>Total 12ME June 2017</t>
  </si>
  <si>
    <t>New Orders Beginning Jan 2017</t>
  </si>
  <si>
    <t/>
  </si>
  <si>
    <t>Row Labels</t>
  </si>
  <si>
    <t>STORES</t>
  </si>
  <si>
    <t>COMMISSION BASIS REPORT</t>
  </si>
  <si>
    <t>Direct Labor Allocator</t>
  </si>
  <si>
    <t xml:space="preserve">From the Incentive Pay Overhead Analysis report </t>
  </si>
  <si>
    <t xml:space="preserve">&lt;==before correction: </t>
  </si>
  <si>
    <t>12 Months</t>
  </si>
  <si>
    <t xml:space="preserve">  Date:                     11/21/2018</t>
  </si>
  <si>
    <t>Data provided by Compensations Department</t>
  </si>
  <si>
    <t>&lt;= Removed Jackson Prairie</t>
  </si>
  <si>
    <t>Incentive true up split between O&amp;M and CNS; the rate calculations are based on the net sum of adjustments during the month.</t>
  </si>
  <si>
    <t xml:space="preserve">2018 Incentive Pay Overhead Analysis  </t>
  </si>
  <si>
    <t>SUMMARY OF IMPACT OF INCENTIVE ADJUSTMENT ON PAYROLL TAXES</t>
  </si>
  <si>
    <t>Test</t>
  </si>
  <si>
    <t>Year</t>
  </si>
  <si>
    <t>Restated</t>
  </si>
  <si>
    <t>E</t>
  </si>
  <si>
    <t>G</t>
  </si>
  <si>
    <t>Incentive O&amp;M</t>
  </si>
  <si>
    <t>Payroll Tax Rate</t>
  </si>
  <si>
    <t>Payroll Taxes</t>
  </si>
  <si>
    <t xml:space="preserve">12MENov2018 </t>
  </si>
  <si>
    <t>LABOR</t>
  </si>
  <si>
    <t>1412 - Incentive Clearing - Common</t>
  </si>
  <si>
    <t>9800 - Incentive Clearing - Electric</t>
  </si>
  <si>
    <t>9800 - Incentive Clearing - Gas</t>
  </si>
  <si>
    <t>9800 - Incentive Clearing - Common</t>
  </si>
  <si>
    <t>Incentive / Merit Payouts From 2015 To 2018</t>
  </si>
  <si>
    <t>FOR THE TWELVE MONTHS ENDED DECEMBER 31, 2018</t>
  </si>
  <si>
    <t>Incentive payout 3/2019</t>
  </si>
  <si>
    <t>PROFORMA</t>
  </si>
  <si>
    <t>%'s</t>
  </si>
  <si>
    <t>TEST YEAR</t>
  </si>
  <si>
    <t>A</t>
  </si>
  <si>
    <t>B</t>
  </si>
  <si>
    <t>C =B-A</t>
  </si>
  <si>
    <t>D</t>
  </si>
  <si>
    <t>E=D-B</t>
  </si>
  <si>
    <t>ADMIN. &amp; GENERAL</t>
  </si>
  <si>
    <t>SALES</t>
  </si>
  <si>
    <t>CUSTOMER SERVICE</t>
  </si>
  <si>
    <t>CUSTOMER ACCTS</t>
  </si>
  <si>
    <t>DISTRIBUTION</t>
  </si>
  <si>
    <t>TRANSMISSION</t>
  </si>
  <si>
    <t>OTHER POWER SUPPLY</t>
  </si>
  <si>
    <t>PURCHASED POWER</t>
  </si>
  <si>
    <t>INCENTIVE / MERIT PAY:</t>
  </si>
  <si>
    <t>(g) = (f) - (c)</t>
  </si>
  <si>
    <t>(f) = (d) * (e)</t>
  </si>
  <si>
    <t>(c) = (a) * (b)</t>
  </si>
  <si>
    <t>Allocated Incentive Pay</t>
  </si>
  <si>
    <t>Incentive Pay Total</t>
  </si>
  <si>
    <t>% Based on Wage Incr</t>
  </si>
  <si>
    <t>RATE YEAR</t>
  </si>
  <si>
    <t>STORAGE, LNG T&amp;G</t>
  </si>
  <si>
    <t>OTHER GAS SUPPLY</t>
  </si>
  <si>
    <t>PRODUCTION MANUF. GAS</t>
  </si>
  <si>
    <t>Allocated Incentine Pay</t>
  </si>
  <si>
    <t>TOTAL WAGE INCREASE</t>
  </si>
  <si>
    <t>WAGES:</t>
  </si>
  <si>
    <t>(g) = (d) - (a)</t>
  </si>
  <si>
    <t>(f) = (d) / (e)</t>
  </si>
  <si>
    <t>(c) = (a) / (b)</t>
  </si>
  <si>
    <t>%</t>
  </si>
  <si>
    <t>Total Wage Incr</t>
  </si>
  <si>
    <t>Amount ($)</t>
  </si>
  <si>
    <t xml:space="preserve">Incentives - Change DL Split in 4 year average </t>
  </si>
  <si>
    <t xml:space="preserve">&lt;= 2017 Actual Incentive </t>
  </si>
  <si>
    <t>&lt;= 2017 Total Incentive Adj</t>
  </si>
  <si>
    <t>FICA</t>
  </si>
  <si>
    <t>FUTA</t>
  </si>
  <si>
    <t>SUTA (PSE)</t>
  </si>
  <si>
    <t>Subtotal</t>
  </si>
  <si>
    <t>PUGET SOUND ENERGY-ELECTRIC</t>
  </si>
  <si>
    <t>WAGE INCREASE</t>
  </si>
  <si>
    <t>2019 GENERAL RATE CASE</t>
  </si>
  <si>
    <t>FOR THE TWELVE MONTHS ENDED DECEMBER 2018</t>
  </si>
  <si>
    <t>PUGET SOUND ENERGY-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</si>
</sst>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mmmm\ d\,\ yyyy"/>
    <numFmt numFmtId="170" formatCode="0.0%"/>
    <numFmt numFmtId="171" formatCode="mmmm\,\ yyyy"/>
    <numFmt numFmtId="172" formatCode="0.0000"/>
    <numFmt numFmtId="173" formatCode="#,##0.00_-;#,##0.00\-;&quot; &quot;"/>
    <numFmt numFmtId="174" formatCode="0.000%"/>
    <numFmt numFmtId="175" formatCode="#,##0_-;#,##0\-;&quot; &quot;"/>
    <numFmt numFmtId="176" formatCode="#,##0;\(#,##0\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rgb="FF1F497D"/>
      <name val="Calibri"/>
      <family val="2"/>
    </font>
    <font>
      <b/>
      <sz val="9"/>
      <name val="Arial"/>
      <family val="2"/>
    </font>
    <font>
      <sz val="10"/>
      <name val="Helvetica"/>
      <family val="2"/>
    </font>
    <font>
      <sz val="9"/>
      <name val="Arial"/>
      <family val="2"/>
    </font>
    <font>
      <b/>
      <sz val="10"/>
      <name val="Tahoma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  <font>
      <sz val="11"/>
      <color indexed="8"/>
      <name val="Calibri"/>
      <family val="2"/>
      <scheme val="minor"/>
    </font>
    <font>
      <b/>
      <u/>
      <sz val="8"/>
      <color rgb="FF0000FF"/>
      <name val="Arial"/>
      <family val="2"/>
    </font>
    <font>
      <sz val="9"/>
      <color rgb="FF0000FF"/>
      <name val="Arial"/>
      <family val="2"/>
    </font>
    <font>
      <sz val="8"/>
      <color rgb="FF0000FF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u val="singleAccounting"/>
      <sz val="10"/>
      <name val="Arial"/>
      <family val="2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name val="Times New Roman"/>
      <family val="1"/>
    </font>
    <font>
      <i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EAF1F6"/>
        <bgColor indexed="64"/>
      </patternFill>
    </fill>
    <fill>
      <patternFill patternType="solid">
        <fgColor rgb="FFDCE6F1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95B3D7"/>
      </bottom>
      <diagonal/>
    </border>
    <border>
      <left/>
      <right/>
      <top style="medium">
        <color rgb="FF95B3D7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3">
    <xf numFmtId="0" fontId="0" fillId="0" borderId="0" xfId="0"/>
    <xf numFmtId="0" fontId="3" fillId="0" borderId="0" xfId="0" quotePrefix="1" applyFont="1" applyFill="1" applyAlignment="1"/>
    <xf numFmtId="0" fontId="4" fillId="0" borderId="0" xfId="0" applyFont="1" applyFill="1"/>
    <xf numFmtId="0" fontId="4" fillId="0" borderId="0" xfId="0" quotePrefix="1" applyFont="1" applyFill="1" applyBorder="1" applyAlignment="1">
      <alignment horizontal="right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Alignment="1">
      <alignment horizontal="centerContinuous"/>
    </xf>
    <xf numFmtId="18" fontId="4" fillId="0" borderId="0" xfId="0" applyNumberFormat="1" applyFont="1" applyFill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5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37" fontId="5" fillId="0" borderId="0" xfId="0" applyNumberFormat="1" applyFont="1" applyFill="1"/>
    <xf numFmtId="9" fontId="5" fillId="0" borderId="0" xfId="0" applyNumberFormat="1" applyFont="1" applyFill="1" applyBorder="1"/>
    <xf numFmtId="165" fontId="5" fillId="0" borderId="0" xfId="0" applyNumberFormat="1" applyFont="1" applyFill="1"/>
    <xf numFmtId="0" fontId="18" fillId="0" borderId="0" xfId="0" applyFont="1"/>
    <xf numFmtId="0" fontId="7" fillId="0" borderId="0" xfId="0" applyFont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0" xfId="0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10" fontId="6" fillId="0" borderId="0" xfId="0" applyNumberFormat="1" applyFont="1" applyFill="1"/>
    <xf numFmtId="10" fontId="0" fillId="0" borderId="0" xfId="0" applyNumberFormat="1" applyFill="1"/>
    <xf numFmtId="4" fontId="0" fillId="0" borderId="0" xfId="0" applyNumberFormat="1"/>
    <xf numFmtId="0" fontId="0" fillId="0" borderId="30" xfId="0" applyFill="1" applyBorder="1"/>
    <xf numFmtId="0" fontId="11" fillId="0" borderId="30" xfId="0" applyFont="1" applyFill="1" applyBorder="1" applyAlignment="1">
      <alignment horizontal="center"/>
    </xf>
    <xf numFmtId="0" fontId="11" fillId="0" borderId="0" xfId="0" applyFont="1"/>
    <xf numFmtId="44" fontId="6" fillId="0" borderId="0" xfId="0" applyNumberFormat="1" applyFont="1" applyFill="1"/>
    <xf numFmtId="0" fontId="0" fillId="0" borderId="0" xfId="0"/>
    <xf numFmtId="164" fontId="0" fillId="0" borderId="0" xfId="0" applyNumberFormat="1"/>
    <xf numFmtId="44" fontId="6" fillId="0" borderId="0" xfId="0" applyNumberFormat="1" applyFont="1"/>
    <xf numFmtId="43" fontId="0" fillId="0" borderId="0" xfId="0" applyNumberFormat="1" applyFont="1"/>
    <xf numFmtId="43" fontId="6" fillId="0" borderId="0" xfId="0" applyNumberFormat="1" applyFont="1"/>
    <xf numFmtId="39" fontId="6" fillId="0" borderId="0" xfId="0" applyNumberFormat="1" applyFont="1" applyFill="1"/>
    <xf numFmtId="43" fontId="6" fillId="0" borderId="0" xfId="0" applyNumberFormat="1" applyFont="1" applyFill="1"/>
    <xf numFmtId="168" fontId="6" fillId="0" borderId="0" xfId="0" applyNumberFormat="1" applyFont="1"/>
    <xf numFmtId="43" fontId="6" fillId="0" borderId="0" xfId="0" applyNumberFormat="1" applyFont="1" applyFill="1" applyAlignment="1">
      <alignment horizontal="center"/>
    </xf>
    <xf numFmtId="168" fontId="16" fillId="0" borderId="0" xfId="0" applyNumberFormat="1" applyFont="1" applyFill="1"/>
    <xf numFmtId="170" fontId="6" fillId="0" borderId="0" xfId="0" applyNumberFormat="1" applyFont="1" applyFill="1"/>
    <xf numFmtId="170" fontId="6" fillId="0" borderId="0" xfId="0" applyNumberFormat="1" applyFont="1" applyFill="1" applyBorder="1"/>
    <xf numFmtId="10" fontId="6" fillId="0" borderId="0" xfId="0" applyNumberFormat="1" applyFont="1"/>
    <xf numFmtId="170" fontId="6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0" fontId="6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center"/>
    </xf>
    <xf numFmtId="43" fontId="0" fillId="0" borderId="0" xfId="0" applyNumberFormat="1" applyFont="1" applyFill="1"/>
    <xf numFmtId="0" fontId="30" fillId="0" borderId="0" xfId="0" applyFont="1"/>
    <xf numFmtId="0" fontId="11" fillId="0" borderId="0" xfId="0" applyFont="1" applyFill="1"/>
    <xf numFmtId="0" fontId="11" fillId="0" borderId="0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30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0" fontId="6" fillId="0" borderId="0" xfId="0" applyNumberFormat="1" applyFont="1" applyFill="1"/>
    <xf numFmtId="0" fontId="6" fillId="0" borderId="0" xfId="0" applyFont="1"/>
    <xf numFmtId="169" fontId="20" fillId="0" borderId="0" xfId="0" applyNumberFormat="1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0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71" fontId="6" fillId="0" borderId="0" xfId="0" applyNumberFormat="1" applyFont="1" applyAlignment="1">
      <alignment horizontal="left"/>
    </xf>
    <xf numFmtId="170" fontId="6" fillId="0" borderId="0" xfId="0" applyNumberFormat="1" applyFont="1" applyFill="1" applyAlignment="1">
      <alignment horizontal="center"/>
    </xf>
    <xf numFmtId="43" fontId="6" fillId="0" borderId="0" xfId="0" applyNumberFormat="1" applyFont="1"/>
    <xf numFmtId="43" fontId="6" fillId="0" borderId="0" xfId="0" applyNumberFormat="1" applyFont="1" applyFill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44" fontId="6" fillId="0" borderId="21" xfId="0" applyNumberFormat="1" applyFont="1" applyFill="1" applyBorder="1"/>
    <xf numFmtId="44" fontId="6" fillId="0" borderId="21" xfId="0" applyNumberFormat="1" applyFont="1" applyFill="1" applyBorder="1" applyAlignment="1">
      <alignment horizontal="center" vertical="center"/>
    </xf>
    <xf numFmtId="44" fontId="6" fillId="0" borderId="0" xfId="0" applyNumberFormat="1" applyFont="1" applyFill="1" applyBorder="1" applyAlignment="1">
      <alignment horizontal="center"/>
    </xf>
    <xf numFmtId="170" fontId="6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6" fillId="0" borderId="0" xfId="0" applyNumberFormat="1" applyFont="1"/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center"/>
    </xf>
    <xf numFmtId="173" fontId="0" fillId="0" borderId="0" xfId="0" applyNumberFormat="1" applyFill="1" applyBorder="1"/>
    <xf numFmtId="0" fontId="0" fillId="0" borderId="0" xfId="0" applyFill="1" applyBorder="1"/>
    <xf numFmtId="0" fontId="33" fillId="0" borderId="0" xfId="0" applyFont="1" applyFill="1" applyBorder="1"/>
    <xf numFmtId="0" fontId="0" fillId="0" borderId="0" xfId="0"/>
    <xf numFmtId="164" fontId="0" fillId="0" borderId="0" xfId="0" applyNumberFormat="1" applyFill="1"/>
    <xf numFmtId="15" fontId="4" fillId="0" borderId="0" xfId="0" applyNumberFormat="1" applyFont="1" applyFill="1" applyAlignment="1">
      <alignment horizontal="centerContinuous"/>
    </xf>
    <xf numFmtId="166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0" fillId="0" borderId="6" xfId="0" applyFill="1" applyBorder="1"/>
    <xf numFmtId="0" fontId="0" fillId="0" borderId="0" xfId="0" applyBorder="1"/>
    <xf numFmtId="49" fontId="14" fillId="0" borderId="27" xfId="0" applyNumberFormat="1" applyFont="1" applyFill="1" applyBorder="1" applyAlignment="1">
      <alignment horizontal="left"/>
    </xf>
    <xf numFmtId="0" fontId="0" fillId="0" borderId="29" xfId="0" applyFill="1" applyBorder="1"/>
    <xf numFmtId="0" fontId="0" fillId="0" borderId="31" xfId="0" applyFill="1" applyBorder="1"/>
    <xf numFmtId="0" fontId="0" fillId="0" borderId="27" xfId="0" applyFill="1" applyBorder="1"/>
    <xf numFmtId="173" fontId="0" fillId="0" borderId="12" xfId="0" applyNumberFormat="1" applyFill="1" applyBorder="1"/>
    <xf numFmtId="0" fontId="2" fillId="0" borderId="30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164" fontId="11" fillId="0" borderId="21" xfId="0" applyNumberFormat="1" applyFont="1" applyFill="1" applyBorder="1"/>
    <xf numFmtId="0" fontId="0" fillId="0" borderId="1" xfId="0" applyFill="1" applyBorder="1"/>
    <xf numFmtId="0" fontId="0" fillId="0" borderId="34" xfId="0" applyFill="1" applyBorder="1"/>
    <xf numFmtId="164" fontId="32" fillId="0" borderId="0" xfId="0" applyNumberFormat="1" applyFont="1" applyFill="1"/>
    <xf numFmtId="0" fontId="11" fillId="0" borderId="12" xfId="0" applyFont="1" applyFill="1" applyBorder="1" applyAlignment="1">
      <alignment horizontal="center"/>
    </xf>
    <xf numFmtId="0" fontId="0" fillId="0" borderId="12" xfId="0" applyFill="1" applyBorder="1"/>
    <xf numFmtId="0" fontId="11" fillId="0" borderId="19" xfId="0" applyFont="1" applyFill="1" applyBorder="1" applyAlignment="1">
      <alignment horizontal="centerContinuous"/>
    </xf>
    <xf numFmtId="0" fontId="11" fillId="0" borderId="28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7" fillId="0" borderId="25" xfId="0" applyFont="1" applyFill="1" applyBorder="1" applyAlignment="1">
      <alignment horizontal="centerContinuous"/>
    </xf>
    <xf numFmtId="0" fontId="7" fillId="0" borderId="18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43" fontId="6" fillId="0" borderId="0" xfId="0" applyNumberFormat="1" applyFont="1" applyFill="1" applyBorder="1"/>
    <xf numFmtId="44" fontId="0" fillId="0" borderId="0" xfId="0" applyNumberFormat="1" applyFill="1" applyBorder="1"/>
    <xf numFmtId="0" fontId="6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44" fontId="6" fillId="0" borderId="0" xfId="0" applyNumberFormat="1" applyFont="1" applyFill="1" applyAlignment="1">
      <alignment horizontal="center" vertical="center"/>
    </xf>
    <xf numFmtId="42" fontId="5" fillId="0" borderId="0" xfId="0" applyNumberFormat="1" applyFont="1" applyFill="1" applyBorder="1"/>
    <xf numFmtId="41" fontId="5" fillId="0" borderId="1" xfId="0" applyNumberFormat="1" applyFont="1" applyFill="1" applyBorder="1"/>
    <xf numFmtId="42" fontId="5" fillId="0" borderId="0" xfId="0" applyNumberFormat="1" applyFont="1" applyFill="1"/>
    <xf numFmtId="164" fontId="5" fillId="0" borderId="0" xfId="0" applyNumberFormat="1" applyFont="1" applyFill="1"/>
    <xf numFmtId="0" fontId="5" fillId="0" borderId="0" xfId="0" applyFont="1" applyFill="1" applyBorder="1"/>
    <xf numFmtId="44" fontId="6" fillId="0" borderId="0" xfId="0" applyNumberFormat="1" applyFont="1"/>
    <xf numFmtId="10" fontId="2" fillId="2" borderId="13" xfId="0" applyNumberFormat="1" applyFont="1" applyFill="1" applyBorder="1"/>
    <xf numFmtId="0" fontId="34" fillId="0" borderId="0" xfId="0" applyFont="1" applyBorder="1"/>
    <xf numFmtId="0" fontId="0" fillId="0" borderId="0" xfId="0"/>
    <xf numFmtId="0" fontId="35" fillId="0" borderId="0" xfId="0" applyFont="1"/>
    <xf numFmtId="0" fontId="35" fillId="0" borderId="0" xfId="0" applyFont="1" applyBorder="1"/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49" fontId="14" fillId="0" borderId="2" xfId="0" applyNumberFormat="1" applyFont="1" applyFill="1" applyBorder="1" applyAlignment="1">
      <alignment horizontal="center"/>
    </xf>
    <xf numFmtId="17" fontId="14" fillId="0" borderId="2" xfId="0" applyNumberFormat="1" applyFont="1" applyFill="1" applyBorder="1" applyAlignment="1">
      <alignment horizontal="center"/>
    </xf>
    <xf numFmtId="43" fontId="0" fillId="0" borderId="2" xfId="0" applyNumberFormat="1" applyFill="1" applyBorder="1"/>
    <xf numFmtId="43" fontId="0" fillId="0" borderId="32" xfId="0" applyNumberFormat="1" applyFill="1" applyBorder="1"/>
    <xf numFmtId="43" fontId="2" fillId="0" borderId="21" xfId="0" applyNumberFormat="1" applyFont="1" applyFill="1" applyBorder="1"/>
    <xf numFmtId="10" fontId="11" fillId="0" borderId="1" xfId="0" applyNumberFormat="1" applyFont="1" applyFill="1" applyBorder="1" applyAlignment="1">
      <alignment horizontal="center"/>
    </xf>
    <xf numFmtId="0" fontId="11" fillId="0" borderId="17" xfId="0" applyFont="1" applyFill="1" applyBorder="1"/>
    <xf numFmtId="164" fontId="11" fillId="0" borderId="0" xfId="0" applyNumberFormat="1" applyFont="1" applyFill="1" applyBorder="1"/>
    <xf numFmtId="164" fontId="11" fillId="0" borderId="30" xfId="0" applyNumberFormat="1" applyFont="1" applyFill="1" applyBorder="1"/>
    <xf numFmtId="164" fontId="11" fillId="0" borderId="17" xfId="0" applyNumberFormat="1" applyFont="1" applyFill="1" applyBorder="1"/>
    <xf numFmtId="164" fontId="11" fillId="0" borderId="12" xfId="0" applyNumberFormat="1" applyFont="1" applyFill="1" applyBorder="1"/>
    <xf numFmtId="164" fontId="11" fillId="0" borderId="29" xfId="0" applyNumberFormat="1" applyFont="1" applyFill="1" applyBorder="1"/>
    <xf numFmtId="164" fontId="11" fillId="0" borderId="33" xfId="0" applyNumberFormat="1" applyFont="1" applyFill="1" applyBorder="1"/>
    <xf numFmtId="164" fontId="11" fillId="0" borderId="36" xfId="0" applyNumberFormat="1" applyFont="1" applyFill="1" applyBorder="1"/>
    <xf numFmtId="164" fontId="11" fillId="0" borderId="35" xfId="0" applyNumberFormat="1" applyFont="1" applyFill="1" applyBorder="1"/>
    <xf numFmtId="10" fontId="6" fillId="0" borderId="1" xfId="0" applyNumberFormat="1" applyFont="1" applyFill="1" applyBorder="1"/>
    <xf numFmtId="10" fontId="6" fillId="0" borderId="0" xfId="0" applyNumberFormat="1" applyFont="1" applyFill="1"/>
    <xf numFmtId="43" fontId="6" fillId="0" borderId="12" xfId="0" applyNumberFormat="1" applyFont="1" applyFill="1" applyBorder="1"/>
    <xf numFmtId="43" fontId="6" fillId="0" borderId="0" xfId="0" applyNumberFormat="1" applyFont="1" applyFill="1"/>
    <xf numFmtId="43" fontId="6" fillId="0" borderId="0" xfId="0" applyNumberFormat="1" applyFont="1" applyFill="1"/>
    <xf numFmtId="10" fontId="6" fillId="0" borderId="0" xfId="0" applyNumberFormat="1" applyFont="1" applyFill="1" applyAlignment="1">
      <alignment horizontal="center"/>
    </xf>
    <xf numFmtId="17" fontId="14" fillId="3" borderId="2" xfId="0" applyNumberFormat="1" applyFont="1" applyFill="1" applyBorder="1" applyAlignment="1">
      <alignment horizontal="center"/>
    </xf>
    <xf numFmtId="164" fontId="36" fillId="0" borderId="2" xfId="0" applyNumberFormat="1" applyFont="1" applyFill="1" applyBorder="1"/>
    <xf numFmtId="164" fontId="36" fillId="3" borderId="2" xfId="0" applyNumberFormat="1" applyFont="1" applyFill="1" applyBorder="1"/>
    <xf numFmtId="164" fontId="36" fillId="0" borderId="32" xfId="0" applyNumberFormat="1" applyFont="1" applyFill="1" applyBorder="1"/>
    <xf numFmtId="175" fontId="36" fillId="3" borderId="34" xfId="0" applyNumberFormat="1" applyFont="1" applyFill="1" applyBorder="1"/>
    <xf numFmtId="164" fontId="36" fillId="3" borderId="32" xfId="0" applyNumberFormat="1" applyFont="1" applyFill="1" applyBorder="1"/>
    <xf numFmtId="0" fontId="36" fillId="0" borderId="0" xfId="0" applyFont="1" applyFill="1"/>
    <xf numFmtId="164" fontId="36" fillId="0" borderId="0" xfId="0" applyNumberFormat="1" applyFont="1" applyFill="1"/>
    <xf numFmtId="164" fontId="0" fillId="4" borderId="0" xfId="0" applyNumberFormat="1" applyFill="1"/>
    <xf numFmtId="43" fontId="6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 vertical="center"/>
    </xf>
    <xf numFmtId="10" fontId="6" fillId="0" borderId="0" xfId="0" applyNumberFormat="1" applyFont="1"/>
    <xf numFmtId="0" fontId="0" fillId="0" borderId="0" xfId="0" applyAlignment="1">
      <alignment horizontal="center" vertical="center"/>
    </xf>
    <xf numFmtId="43" fontId="0" fillId="0" borderId="0" xfId="0" applyNumberFormat="1"/>
    <xf numFmtId="164" fontId="6" fillId="0" borderId="0" xfId="0" applyNumberFormat="1" applyFont="1"/>
    <xf numFmtId="175" fontId="6" fillId="0" borderId="0" xfId="0" applyNumberFormat="1" applyFont="1"/>
    <xf numFmtId="0" fontId="36" fillId="0" borderId="0" xfId="0" applyFont="1"/>
    <xf numFmtId="0" fontId="36" fillId="0" borderId="0" xfId="0" applyFont="1" applyFill="1"/>
    <xf numFmtId="0" fontId="31" fillId="0" borderId="0" xfId="0" applyFont="1" applyFill="1" applyAlignment="1">
      <alignment horizontal="centerContinuous"/>
    </xf>
    <xf numFmtId="0" fontId="36" fillId="0" borderId="0" xfId="0" applyFont="1" applyFill="1" applyAlignment="1">
      <alignment horizontal="centerContinuous"/>
    </xf>
    <xf numFmtId="0" fontId="36" fillId="0" borderId="0" xfId="0" applyFont="1" applyFill="1" applyAlignment="1">
      <alignment horizontal="center"/>
    </xf>
    <xf numFmtId="170" fontId="23" fillId="0" borderId="0" xfId="0" applyNumberFormat="1" applyFont="1" applyFill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0" xfId="0" applyFont="1" applyFill="1" applyBorder="1"/>
    <xf numFmtId="0" fontId="31" fillId="0" borderId="1" xfId="0" applyFont="1" applyFill="1" applyBorder="1" applyAlignment="1">
      <alignment horizontal="centerContinuous"/>
    </xf>
    <xf numFmtId="0" fontId="1" fillId="0" borderId="0" xfId="0" applyFont="1" applyFill="1" applyBorder="1"/>
    <xf numFmtId="0" fontId="0" fillId="0" borderId="0" xfId="0" applyFont="1" applyFill="1" applyBorder="1"/>
    <xf numFmtId="0" fontId="36" fillId="0" borderId="0" xfId="0" applyFont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Fill="1"/>
    <xf numFmtId="0" fontId="38" fillId="6" borderId="0" xfId="0" applyFont="1" applyFill="1" applyAlignment="1">
      <alignment horizontal="left" vertical="center"/>
    </xf>
    <xf numFmtId="0" fontId="38" fillId="6" borderId="0" xfId="0" applyFont="1" applyFill="1" applyAlignment="1">
      <alignment vertical="center"/>
    </xf>
    <xf numFmtId="0" fontId="39" fillId="7" borderId="37" xfId="0" applyFont="1" applyFill="1" applyBorder="1" applyAlignment="1">
      <alignment horizontal="left" vertical="center"/>
    </xf>
    <xf numFmtId="0" fontId="39" fillId="7" borderId="37" xfId="0" applyFont="1" applyFill="1" applyBorder="1" applyAlignment="1">
      <alignment vertical="center"/>
    </xf>
    <xf numFmtId="164" fontId="38" fillId="6" borderId="0" xfId="0" applyNumberFormat="1" applyFont="1" applyFill="1" applyAlignment="1">
      <alignment vertical="center"/>
    </xf>
    <xf numFmtId="0" fontId="39" fillId="7" borderId="38" xfId="0" applyFont="1" applyFill="1" applyBorder="1" applyAlignment="1">
      <alignment horizontal="left" vertical="center"/>
    </xf>
    <xf numFmtId="164" fontId="40" fillId="6" borderId="0" xfId="0" applyNumberFormat="1" applyFont="1" applyFill="1" applyAlignment="1">
      <alignment vertical="center"/>
    </xf>
    <xf numFmtId="0" fontId="0" fillId="5" borderId="0" xfId="0" applyFill="1"/>
    <xf numFmtId="168" fontId="0" fillId="0" borderId="0" xfId="0" applyNumberFormat="1" applyFill="1"/>
    <xf numFmtId="164" fontId="0" fillId="5" borderId="0" xfId="0" applyNumberFormat="1" applyFill="1"/>
    <xf numFmtId="164" fontId="38" fillId="5" borderId="0" xfId="0" applyNumberFormat="1" applyFont="1" applyFill="1" applyAlignment="1">
      <alignment vertical="center"/>
    </xf>
    <xf numFmtId="0" fontId="41" fillId="0" borderId="0" xfId="0" applyFont="1" applyFill="1" applyAlignment="1">
      <alignment horizontal="center"/>
    </xf>
    <xf numFmtId="0" fontId="41" fillId="0" borderId="0" xfId="0" applyFont="1" applyFill="1" applyAlignment="1"/>
    <xf numFmtId="0" fontId="41" fillId="0" borderId="1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164" fontId="0" fillId="0" borderId="21" xfId="0" applyNumberFormat="1" applyFont="1" applyFill="1" applyBorder="1"/>
    <xf numFmtId="0" fontId="6" fillId="0" borderId="0" xfId="0" applyFont="1"/>
    <xf numFmtId="0" fontId="5" fillId="0" borderId="0" xfId="0" applyFont="1"/>
    <xf numFmtId="0" fontId="42" fillId="0" borderId="0" xfId="0" applyFont="1"/>
    <xf numFmtId="168" fontId="5" fillId="0" borderId="0" xfId="0" applyNumberFormat="1" applyFont="1" applyFill="1" applyBorder="1"/>
    <xf numFmtId="0" fontId="5" fillId="0" borderId="0" xfId="0" applyFont="1" applyFill="1" applyBorder="1"/>
    <xf numFmtId="176" fontId="5" fillId="0" borderId="0" xfId="0" applyNumberFormat="1" applyFont="1" applyFill="1" applyBorder="1" applyProtection="1">
      <protection locked="0"/>
    </xf>
    <xf numFmtId="168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68" fontId="5" fillId="0" borderId="0" xfId="0" applyNumberFormat="1" applyFont="1" applyFill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0" fontId="5" fillId="0" borderId="0" xfId="0" applyFont="1" applyBorder="1"/>
    <xf numFmtId="168" fontId="5" fillId="0" borderId="0" xfId="0" applyNumberFormat="1" applyFont="1" applyBorder="1"/>
    <xf numFmtId="0" fontId="5" fillId="0" borderId="0" xfId="0" applyFont="1" applyAlignment="1">
      <alignment vertical="top"/>
    </xf>
    <xf numFmtId="172" fontId="5" fillId="0" borderId="0" xfId="0" applyNumberFormat="1" applyFont="1" applyFill="1" applyBorder="1" applyProtection="1">
      <protection locked="0"/>
    </xf>
    <xf numFmtId="0" fontId="5" fillId="0" borderId="0" xfId="0" applyFont="1" applyFill="1"/>
    <xf numFmtId="164" fontId="5" fillId="0" borderId="23" xfId="0" applyNumberFormat="1" applyFont="1" applyFill="1" applyBorder="1" applyProtection="1">
      <protection locked="0"/>
    </xf>
    <xf numFmtId="164" fontId="5" fillId="0" borderId="39" xfId="0" applyNumberFormat="1" applyFont="1" applyFill="1" applyBorder="1" applyProtection="1">
      <protection locked="0"/>
    </xf>
    <xf numFmtId="164" fontId="5" fillId="0" borderId="40" xfId="0" applyNumberFormat="1" applyFont="1" applyFill="1" applyBorder="1" applyProtection="1">
      <protection locked="0"/>
    </xf>
    <xf numFmtId="164" fontId="5" fillId="0" borderId="41" xfId="0" applyNumberFormat="1" applyFont="1" applyFill="1" applyBorder="1" applyProtection="1">
      <protection locked="0"/>
    </xf>
    <xf numFmtId="164" fontId="5" fillId="0" borderId="42" xfId="0" applyNumberFormat="1" applyFont="1" applyFill="1" applyBorder="1" applyProtection="1">
      <protection locked="0"/>
    </xf>
    <xf numFmtId="41" fontId="5" fillId="0" borderId="40" xfId="0" applyNumberFormat="1" applyFont="1" applyFill="1" applyBorder="1" applyProtection="1">
      <protection locked="0"/>
    </xf>
    <xf numFmtId="41" fontId="5" fillId="0" borderId="43" xfId="0" applyNumberFormat="1" applyFont="1" applyFill="1" applyBorder="1" applyProtection="1">
      <protection locked="0"/>
    </xf>
    <xf numFmtId="0" fontId="5" fillId="0" borderId="23" xfId="0" applyFont="1" applyFill="1" applyBorder="1"/>
    <xf numFmtId="0" fontId="5" fillId="0" borderId="23" xfId="0" applyFont="1" applyFill="1" applyBorder="1" applyAlignment="1">
      <alignment horizontal="center"/>
    </xf>
    <xf numFmtId="41" fontId="6" fillId="0" borderId="0" xfId="0" applyNumberFormat="1" applyFont="1"/>
    <xf numFmtId="42" fontId="5" fillId="0" borderId="24" xfId="0" applyNumberFormat="1" applyFont="1" applyFill="1" applyBorder="1" applyProtection="1">
      <protection locked="0"/>
    </xf>
    <xf numFmtId="42" fontId="5" fillId="0" borderId="44" xfId="0" applyNumberFormat="1" applyFont="1" applyFill="1" applyBorder="1" applyProtection="1">
      <protection locked="0"/>
    </xf>
    <xf numFmtId="41" fontId="5" fillId="0" borderId="45" xfId="0" applyNumberFormat="1" applyFont="1" applyFill="1" applyBorder="1" applyProtection="1">
      <protection locked="0"/>
    </xf>
    <xf numFmtId="9" fontId="5" fillId="0" borderId="20" xfId="0" applyNumberFormat="1" applyFont="1" applyFill="1" applyBorder="1" applyProtection="1">
      <protection locked="0"/>
    </xf>
    <xf numFmtId="42" fontId="5" fillId="0" borderId="46" xfId="0" applyNumberFormat="1" applyFont="1" applyFill="1" applyBorder="1" applyProtection="1">
      <protection locked="0"/>
    </xf>
    <xf numFmtId="9" fontId="5" fillId="0" borderId="47" xfId="0" applyNumberFormat="1" applyFont="1" applyFill="1" applyBorder="1" applyProtection="1">
      <protection locked="0"/>
    </xf>
    <xf numFmtId="0" fontId="5" fillId="0" borderId="24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center"/>
    </xf>
    <xf numFmtId="41" fontId="5" fillId="0" borderId="48" xfId="0" applyNumberFormat="1" applyFont="1" applyFill="1" applyBorder="1" applyProtection="1">
      <protection locked="0"/>
    </xf>
    <xf numFmtId="41" fontId="5" fillId="0" borderId="49" xfId="0" applyNumberFormat="1" applyFont="1" applyFill="1" applyBorder="1" applyProtection="1">
      <protection locked="0"/>
    </xf>
    <xf numFmtId="174" fontId="5" fillId="0" borderId="51" xfId="0" applyNumberFormat="1" applyFont="1" applyFill="1" applyBorder="1" applyProtection="1">
      <protection locked="0"/>
    </xf>
    <xf numFmtId="41" fontId="5" fillId="0" borderId="50" xfId="0" applyNumberFormat="1" applyFont="1" applyFill="1" applyBorder="1" applyProtection="1">
      <protection locked="0"/>
    </xf>
    <xf numFmtId="0" fontId="5" fillId="0" borderId="48" xfId="0" applyFont="1" applyFill="1" applyBorder="1" applyAlignment="1">
      <alignment horizontal="left" indent="1"/>
    </xf>
    <xf numFmtId="0" fontId="5" fillId="0" borderId="48" xfId="0" applyFont="1" applyFill="1" applyBorder="1" applyAlignment="1">
      <alignment horizontal="center"/>
    </xf>
    <xf numFmtId="41" fontId="5" fillId="0" borderId="24" xfId="0" applyNumberFormat="1" applyFont="1" applyFill="1" applyBorder="1" applyProtection="1">
      <protection locked="0"/>
    </xf>
    <xf numFmtId="41" fontId="5" fillId="0" borderId="44" xfId="0" applyNumberFormat="1" applyFont="1" applyFill="1" applyBorder="1" applyProtection="1">
      <protection locked="0"/>
    </xf>
    <xf numFmtId="42" fontId="5" fillId="0" borderId="45" xfId="0" applyNumberFormat="1" applyFont="1" applyFill="1" applyBorder="1" applyProtection="1">
      <protection locked="0"/>
    </xf>
    <xf numFmtId="174" fontId="5" fillId="0" borderId="47" xfId="0" applyNumberFormat="1" applyFont="1" applyFill="1" applyBorder="1" applyProtection="1">
      <protection locked="0"/>
    </xf>
    <xf numFmtId="41" fontId="5" fillId="0" borderId="46" xfId="0" applyNumberFormat="1" applyFont="1" applyFill="1" applyBorder="1" applyProtection="1">
      <protection locked="0"/>
    </xf>
    <xf numFmtId="0" fontId="5" fillId="0" borderId="24" xfId="0" applyFont="1" applyFill="1" applyBorder="1" applyAlignment="1">
      <alignment horizontal="left" indent="1"/>
    </xf>
    <xf numFmtId="42" fontId="5" fillId="0" borderId="24" xfId="0" applyNumberFormat="1" applyFont="1" applyFill="1" applyBorder="1" applyProtection="1">
      <protection locked="0"/>
    </xf>
    <xf numFmtId="176" fontId="5" fillId="0" borderId="22" xfId="0" applyNumberFormat="1" applyFont="1" applyFill="1" applyBorder="1" applyProtection="1">
      <protection locked="0"/>
    </xf>
    <xf numFmtId="176" fontId="5" fillId="0" borderId="53" xfId="0" applyNumberFormat="1" applyFont="1" applyFill="1" applyBorder="1" applyAlignment="1" applyProtection="1">
      <alignment horizontal="center"/>
      <protection locked="0"/>
    </xf>
    <xf numFmtId="176" fontId="5" fillId="0" borderId="54" xfId="0" applyNumberFormat="1" applyFont="1" applyFill="1" applyBorder="1" applyAlignment="1" applyProtection="1">
      <alignment horizontal="center"/>
      <protection locked="0"/>
    </xf>
    <xf numFmtId="176" fontId="5" fillId="0" borderId="55" xfId="0" applyNumberFormat="1" applyFont="1" applyFill="1" applyBorder="1" applyAlignment="1" applyProtection="1">
      <alignment horizontal="center"/>
      <protection locked="0"/>
    </xf>
    <xf numFmtId="176" fontId="5" fillId="0" borderId="56" xfId="0" applyNumberFormat="1" applyFont="1" applyFill="1" applyBorder="1" applyProtection="1">
      <protection locked="0"/>
    </xf>
    <xf numFmtId="176" fontId="5" fillId="0" borderId="54" xfId="0" applyNumberFormat="1" applyFont="1" applyFill="1" applyBorder="1" applyProtection="1">
      <protection locked="0"/>
    </xf>
    <xf numFmtId="176" fontId="5" fillId="0" borderId="57" xfId="0" applyNumberFormat="1" applyFont="1" applyFill="1" applyBorder="1" applyProtection="1">
      <protection locked="0"/>
    </xf>
    <xf numFmtId="0" fontId="5" fillId="0" borderId="22" xfId="0" applyFont="1" applyBorder="1"/>
    <xf numFmtId="0" fontId="5" fillId="0" borderId="22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60" xfId="0" applyFont="1" applyFill="1" applyBorder="1"/>
    <xf numFmtId="0" fontId="4" fillId="0" borderId="60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4" fillId="0" borderId="6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/>
    </xf>
    <xf numFmtId="0" fontId="4" fillId="0" borderId="24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Continuous" vertical="center"/>
    </xf>
    <xf numFmtId="0" fontId="4" fillId="0" borderId="63" xfId="0" applyFont="1" applyFill="1" applyBorder="1" applyAlignment="1">
      <alignment horizontal="centerContinuous" vertical="center"/>
    </xf>
    <xf numFmtId="0" fontId="4" fillId="0" borderId="64" xfId="0" applyFont="1" applyFill="1" applyBorder="1" applyAlignment="1">
      <alignment horizontal="centerContinuous" vertic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 applyProtection="1">
      <alignment horizontal="center"/>
      <protection locked="0"/>
    </xf>
    <xf numFmtId="0" fontId="4" fillId="0" borderId="0" xfId="0" applyFont="1" applyFill="1"/>
    <xf numFmtId="0" fontId="4" fillId="0" borderId="0" xfId="0" applyFont="1" applyFill="1" applyProtection="1">
      <protection locked="0"/>
    </xf>
    <xf numFmtId="18" fontId="4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Alignment="1" applyProtection="1">
      <alignment horizontal="centerContinuous"/>
      <protection locked="0"/>
    </xf>
    <xf numFmtId="15" fontId="4" fillId="0" borderId="0" xfId="0" applyNumberFormat="1" applyFont="1" applyFill="1" applyAlignment="1">
      <alignment horizontal="centerContinuous"/>
    </xf>
    <xf numFmtId="0" fontId="4" fillId="0" borderId="65" xfId="0" quotePrefix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6" fillId="0" borderId="0" xfId="0" applyFont="1" applyFill="1"/>
    <xf numFmtId="164" fontId="5" fillId="0" borderId="15" xfId="0" applyNumberFormat="1" applyFont="1" applyFill="1" applyBorder="1" applyProtection="1">
      <protection locked="0"/>
    </xf>
    <xf numFmtId="164" fontId="5" fillId="0" borderId="16" xfId="0" applyNumberFormat="1" applyFont="1" applyFill="1" applyBorder="1" applyProtection="1">
      <protection locked="0"/>
    </xf>
    <xf numFmtId="164" fontId="5" fillId="0" borderId="14" xfId="0" applyNumberFormat="1" applyFont="1" applyFill="1" applyBorder="1" applyProtection="1">
      <protection locked="0"/>
    </xf>
    <xf numFmtId="0" fontId="5" fillId="0" borderId="23" xfId="0" applyFont="1" applyBorder="1"/>
    <xf numFmtId="41" fontId="5" fillId="0" borderId="0" xfId="0" applyNumberFormat="1" applyFont="1" applyFill="1" applyBorder="1" applyProtection="1">
      <protection locked="0"/>
    </xf>
    <xf numFmtId="9" fontId="5" fillId="0" borderId="0" xfId="0" applyNumberFormat="1" applyFont="1" applyFill="1" applyBorder="1" applyProtection="1">
      <protection locked="0"/>
    </xf>
    <xf numFmtId="42" fontId="5" fillId="0" borderId="7" xfId="0" applyNumberFormat="1" applyFont="1" applyFill="1" applyBorder="1" applyProtection="1">
      <protection locked="0"/>
    </xf>
    <xf numFmtId="9" fontId="5" fillId="0" borderId="6" xfId="0" applyNumberFormat="1" applyFont="1" applyFill="1" applyBorder="1" applyProtection="1">
      <protection locked="0"/>
    </xf>
    <xf numFmtId="41" fontId="5" fillId="0" borderId="11" xfId="0" applyNumberFormat="1" applyFont="1" applyFill="1" applyBorder="1" applyProtection="1">
      <protection locked="0"/>
    </xf>
    <xf numFmtId="41" fontId="5" fillId="0" borderId="1" xfId="0" applyNumberFormat="1" applyFont="1" applyFill="1" applyBorder="1" applyProtection="1">
      <protection locked="0"/>
    </xf>
    <xf numFmtId="174" fontId="5" fillId="0" borderId="66" xfId="0" applyNumberFormat="1" applyFont="1" applyFill="1" applyBorder="1" applyProtection="1">
      <protection locked="0"/>
    </xf>
    <xf numFmtId="41" fontId="5" fillId="0" borderId="7" xfId="0" applyNumberFormat="1" applyFont="1" applyFill="1" applyBorder="1" applyProtection="1">
      <protection locked="0"/>
    </xf>
    <xf numFmtId="10" fontId="5" fillId="0" borderId="6" xfId="0" applyNumberFormat="1" applyFont="1" applyFill="1" applyBorder="1" applyProtection="1">
      <protection locked="0"/>
    </xf>
    <xf numFmtId="174" fontId="5" fillId="0" borderId="6" xfId="0" applyNumberFormat="1" applyFont="1" applyFill="1" applyBorder="1" applyProtection="1">
      <protection locked="0"/>
    </xf>
    <xf numFmtId="42" fontId="5" fillId="0" borderId="0" xfId="0" applyNumberFormat="1" applyFont="1" applyFill="1" applyBorder="1" applyProtection="1">
      <protection locked="0"/>
    </xf>
    <xf numFmtId="42" fontId="5" fillId="0" borderId="7" xfId="0" applyNumberFormat="1" applyFont="1" applyFill="1" applyBorder="1" applyProtection="1">
      <protection locked="0"/>
    </xf>
    <xf numFmtId="176" fontId="5" fillId="0" borderId="4" xfId="0" applyNumberFormat="1" applyFont="1" applyFill="1" applyBorder="1" applyAlignment="1" applyProtection="1">
      <alignment horizontal="center"/>
      <protection locked="0"/>
    </xf>
    <xf numFmtId="176" fontId="5" fillId="0" borderId="5" xfId="0" applyNumberFormat="1" applyFont="1" applyFill="1" applyBorder="1" applyProtection="1">
      <protection locked="0"/>
    </xf>
    <xf numFmtId="176" fontId="5" fillId="0" borderId="4" xfId="0" applyNumberFormat="1" applyFont="1" applyFill="1" applyBorder="1" applyProtection="1">
      <protection locked="0"/>
    </xf>
    <xf numFmtId="176" fontId="5" fillId="0" borderId="3" xfId="0" applyNumberFormat="1" applyFont="1" applyFill="1" applyBorder="1" applyProtection="1">
      <protection locked="0"/>
    </xf>
    <xf numFmtId="0" fontId="4" fillId="0" borderId="0" xfId="0" applyFont="1" applyFill="1" applyBorder="1" applyAlignment="1">
      <alignment horizontal="center"/>
    </xf>
    <xf numFmtId="0" fontId="4" fillId="0" borderId="58" xfId="0" applyFont="1" applyFill="1" applyBorder="1"/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quotePrefix="1" applyFont="1" applyFill="1" applyBorder="1" applyAlignment="1">
      <alignment horizontal="right"/>
    </xf>
    <xf numFmtId="0" fontId="42" fillId="0" borderId="0" xfId="0" applyFont="1" applyFill="1"/>
    <xf numFmtId="168" fontId="5" fillId="0" borderId="0" xfId="0" applyNumberFormat="1" applyFont="1" applyFill="1" applyBorder="1"/>
    <xf numFmtId="0" fontId="5" fillId="0" borderId="0" xfId="0" applyFont="1" applyFill="1" applyAlignment="1">
      <alignment vertical="top"/>
    </xf>
    <xf numFmtId="174" fontId="5" fillId="0" borderId="44" xfId="0" applyNumberFormat="1" applyFont="1" applyFill="1" applyBorder="1" applyProtection="1">
      <protection locked="0"/>
    </xf>
    <xf numFmtId="42" fontId="5" fillId="0" borderId="45" xfId="0" applyNumberFormat="1" applyFont="1" applyFill="1" applyBorder="1" applyProtection="1">
      <protection locked="0"/>
    </xf>
    <xf numFmtId="42" fontId="5" fillId="0" borderId="20" xfId="0" applyNumberFormat="1" applyFont="1" applyFill="1" applyBorder="1" applyProtection="1">
      <protection locked="0"/>
    </xf>
    <xf numFmtId="174" fontId="5" fillId="0" borderId="46" xfId="0" applyNumberFormat="1" applyFont="1" applyFill="1" applyBorder="1" applyProtection="1">
      <protection locked="0"/>
    </xf>
    <xf numFmtId="42" fontId="5" fillId="0" borderId="47" xfId="0" applyNumberFormat="1" applyFont="1" applyFill="1" applyBorder="1" applyProtection="1">
      <protection locked="0"/>
    </xf>
    <xf numFmtId="41" fontId="5" fillId="0" borderId="48" xfId="0" applyNumberFormat="1" applyFont="1" applyFill="1" applyBorder="1" applyProtection="1">
      <protection locked="0"/>
    </xf>
    <xf numFmtId="10" fontId="5" fillId="0" borderId="49" xfId="0" applyNumberFormat="1" applyFont="1" applyFill="1" applyBorder="1" applyProtection="1">
      <protection locked="0"/>
    </xf>
    <xf numFmtId="41" fontId="5" fillId="0" borderId="50" xfId="0" applyNumberFormat="1" applyFont="1" applyFill="1" applyBorder="1" applyProtection="1">
      <protection locked="0"/>
    </xf>
    <xf numFmtId="10" fontId="5" fillId="0" borderId="52" xfId="0" applyNumberFormat="1" applyFont="1" applyFill="1" applyBorder="1" applyProtection="1">
      <protection locked="0"/>
    </xf>
    <xf numFmtId="41" fontId="5" fillId="0" borderId="24" xfId="0" applyNumberFormat="1" applyFont="1" applyFill="1" applyBorder="1" applyProtection="1">
      <protection locked="0"/>
    </xf>
    <xf numFmtId="10" fontId="5" fillId="0" borderId="44" xfId="0" applyNumberFormat="1" applyFont="1" applyFill="1" applyBorder="1" applyProtection="1">
      <protection locked="0"/>
    </xf>
    <xf numFmtId="41" fontId="5" fillId="0" borderId="45" xfId="0" applyNumberFormat="1" applyFont="1" applyFill="1" applyBorder="1" applyProtection="1">
      <protection locked="0"/>
    </xf>
    <xf numFmtId="10" fontId="5" fillId="0" borderId="46" xfId="0" applyNumberFormat="1" applyFont="1" applyFill="1" applyBorder="1" applyProtection="1">
      <protection locked="0"/>
    </xf>
    <xf numFmtId="42" fontId="5" fillId="0" borderId="20" xfId="0" applyNumberFormat="1" applyFont="1" applyFill="1" applyBorder="1" applyProtection="1">
      <protection locked="0"/>
    </xf>
    <xf numFmtId="10" fontId="5" fillId="0" borderId="46" xfId="0" applyNumberFormat="1" applyFont="1" applyFill="1" applyBorder="1" applyProtection="1">
      <protection locked="0"/>
    </xf>
    <xf numFmtId="0" fontId="5" fillId="0" borderId="22" xfId="0" applyFont="1" applyFill="1" applyBorder="1"/>
    <xf numFmtId="0" fontId="5" fillId="0" borderId="0" xfId="0" applyFont="1" applyFill="1" applyAlignment="1">
      <alignment horizontal="left"/>
    </xf>
    <xf numFmtId="0" fontId="4" fillId="0" borderId="6" xfId="0" applyFont="1" applyFill="1" applyBorder="1" applyAlignment="1">
      <alignment horizontal="center"/>
    </xf>
    <xf numFmtId="0" fontId="18" fillId="0" borderId="0" xfId="0" applyFont="1" applyFill="1"/>
    <xf numFmtId="10" fontId="5" fillId="0" borderId="0" xfId="0" applyNumberFormat="1" applyFont="1" applyFill="1" applyBorder="1" applyProtection="1">
      <protection locked="0"/>
    </xf>
    <xf numFmtId="42" fontId="5" fillId="0" borderId="67" xfId="0" applyNumberFormat="1" applyFont="1" applyFill="1" applyBorder="1" applyProtection="1">
      <protection locked="0"/>
    </xf>
    <xf numFmtId="10" fontId="5" fillId="0" borderId="12" xfId="0" applyNumberFormat="1" applyFont="1" applyFill="1" applyBorder="1" applyProtection="1">
      <protection locked="0"/>
    </xf>
    <xf numFmtId="42" fontId="5" fillId="0" borderId="12" xfId="0" applyNumberFormat="1" applyFont="1" applyFill="1" applyBorder="1" applyProtection="1">
      <protection locked="0"/>
    </xf>
    <xf numFmtId="10" fontId="5" fillId="0" borderId="68" xfId="0" applyNumberFormat="1" applyFont="1" applyFill="1" applyBorder="1" applyProtection="1">
      <protection locked="0"/>
    </xf>
    <xf numFmtId="42" fontId="5" fillId="0" borderId="69" xfId="0" applyNumberFormat="1" applyFont="1" applyFill="1" applyBorder="1" applyProtection="1">
      <protection locked="0"/>
    </xf>
    <xf numFmtId="10" fontId="5" fillId="0" borderId="0" xfId="0" applyNumberFormat="1" applyFont="1" applyFill="1" applyBorder="1" applyProtection="1">
      <protection locked="0"/>
    </xf>
    <xf numFmtId="41" fontId="5" fillId="0" borderId="0" xfId="0" applyNumberFormat="1" applyFont="1" applyFill="1" applyBorder="1" applyProtection="1">
      <protection locked="0"/>
    </xf>
    <xf numFmtId="174" fontId="5" fillId="0" borderId="7" xfId="0" applyNumberFormat="1" applyFont="1" applyFill="1" applyBorder="1" applyProtection="1">
      <protection locked="0"/>
    </xf>
    <xf numFmtId="0" fontId="4" fillId="0" borderId="0" xfId="0" applyFont="1" applyFill="1" applyBorder="1"/>
    <xf numFmtId="0" fontId="7" fillId="5" borderId="3" xfId="0" applyFont="1" applyFill="1" applyBorder="1"/>
    <xf numFmtId="0" fontId="6" fillId="5" borderId="4" xfId="0" applyFont="1" applyFill="1" applyBorder="1"/>
    <xf numFmtId="0" fontId="6" fillId="5" borderId="5" xfId="0" applyFont="1" applyFill="1" applyBorder="1"/>
    <xf numFmtId="43" fontId="6" fillId="5" borderId="6" xfId="0" applyNumberFormat="1" applyFont="1" applyFill="1" applyBorder="1"/>
    <xf numFmtId="0" fontId="37" fillId="5" borderId="0" xfId="0" applyFont="1" applyFill="1" applyBorder="1"/>
    <xf numFmtId="0" fontId="6" fillId="5" borderId="7" xfId="0" applyFont="1" applyFill="1" applyBorder="1"/>
    <xf numFmtId="43" fontId="29" fillId="5" borderId="6" xfId="0" applyNumberFormat="1" applyFont="1" applyFill="1" applyBorder="1"/>
    <xf numFmtId="43" fontId="7" fillId="5" borderId="8" xfId="0" applyNumberFormat="1" applyFont="1" applyFill="1" applyBorder="1"/>
    <xf numFmtId="0" fontId="6" fillId="5" borderId="14" xfId="0" applyFont="1" applyFill="1" applyBorder="1"/>
    <xf numFmtId="0" fontId="6" fillId="5" borderId="15" xfId="0" applyFont="1" applyFill="1" applyBorder="1"/>
    <xf numFmtId="0" fontId="6" fillId="5" borderId="16" xfId="0" applyFont="1" applyFill="1" applyBorder="1"/>
    <xf numFmtId="167" fontId="6" fillId="0" borderId="0" xfId="0" applyNumberFormat="1" applyFont="1" applyFill="1"/>
    <xf numFmtId="37" fontId="7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 vertical="center"/>
    </xf>
    <xf numFmtId="6" fontId="8" fillId="0" borderId="0" xfId="0" applyNumberFormat="1" applyFont="1" applyAlignment="1">
      <alignment vertical="center"/>
    </xf>
    <xf numFmtId="167" fontId="6" fillId="0" borderId="0" xfId="0" applyNumberFormat="1" applyFont="1" applyFill="1" applyBorder="1"/>
    <xf numFmtId="37" fontId="7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167" fontId="7" fillId="0" borderId="3" xfId="0" applyNumberFormat="1" applyFont="1" applyFill="1" applyBorder="1"/>
    <xf numFmtId="49" fontId="7" fillId="0" borderId="4" xfId="0" applyNumberFormat="1" applyFont="1" applyFill="1" applyBorder="1" applyAlignment="1">
      <alignment horizontal="center"/>
    </xf>
    <xf numFmtId="49" fontId="7" fillId="0" borderId="4" xfId="0" applyNumberFormat="1" applyFont="1" applyFill="1" applyBorder="1"/>
    <xf numFmtId="0" fontId="7" fillId="0" borderId="4" xfId="0" applyFont="1" applyFill="1" applyBorder="1"/>
    <xf numFmtId="10" fontId="7" fillId="0" borderId="4" xfId="0" applyNumberFormat="1" applyFont="1" applyFill="1" applyBorder="1"/>
    <xf numFmtId="49" fontId="7" fillId="0" borderId="5" xfId="0" applyNumberFormat="1" applyFont="1" applyFill="1" applyBorder="1" applyAlignment="1">
      <alignment horizontal="center"/>
    </xf>
    <xf numFmtId="10" fontId="6" fillId="0" borderId="0" xfId="0" applyNumberFormat="1" applyFont="1" applyFill="1" applyBorder="1"/>
    <xf numFmtId="167" fontId="7" fillId="0" borderId="6" xfId="0" applyNumberFormat="1" applyFont="1" applyFill="1" applyBorder="1"/>
    <xf numFmtId="4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/>
    </xf>
    <xf numFmtId="10" fontId="7" fillId="0" borderId="0" xfId="0" applyNumberFormat="1" applyFont="1" applyFill="1" applyBorder="1"/>
    <xf numFmtId="49" fontId="7" fillId="0" borderId="7" xfId="0" applyNumberFormat="1" applyFont="1" applyFill="1" applyBorder="1" applyAlignment="1">
      <alignment horizontal="center"/>
    </xf>
    <xf numFmtId="167" fontId="7" fillId="0" borderId="8" xfId="0" applyNumberFormat="1" applyFont="1" applyFill="1" applyBorder="1"/>
    <xf numFmtId="49" fontId="7" fillId="0" borderId="9" xfId="0" applyNumberFormat="1" applyFont="1" applyFill="1" applyBorder="1" applyAlignment="1">
      <alignment horizontal="center"/>
    </xf>
    <xf numFmtId="0" fontId="7" fillId="0" borderId="9" xfId="0" applyFont="1" applyFill="1" applyBorder="1"/>
    <xf numFmtId="0" fontId="9" fillId="0" borderId="9" xfId="0" applyNumberFormat="1" applyFont="1" applyFill="1" applyBorder="1"/>
    <xf numFmtId="0" fontId="9" fillId="0" borderId="9" xfId="0" applyNumberFormat="1" applyFont="1" applyFill="1" applyBorder="1" applyAlignment="1">
      <alignment horizontal="center"/>
    </xf>
    <xf numFmtId="10" fontId="9" fillId="0" borderId="9" xfId="0" applyNumberFormat="1" applyFont="1" applyFill="1" applyBorder="1"/>
    <xf numFmtId="49" fontId="9" fillId="0" borderId="10" xfId="0" applyNumberFormat="1" applyFont="1" applyFill="1" applyBorder="1" applyAlignment="1">
      <alignment horizontal="center"/>
    </xf>
    <xf numFmtId="167" fontId="22" fillId="0" borderId="6" xfId="0" applyNumberFormat="1" applyFont="1" applyFill="1" applyBorder="1" applyAlignment="1">
      <alignment horizontal="right"/>
    </xf>
    <xf numFmtId="0" fontId="9" fillId="0" borderId="0" xfId="0" applyNumberFormat="1" applyFont="1" applyFill="1" applyBorder="1"/>
    <xf numFmtId="0" fontId="22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10" fontId="9" fillId="0" borderId="0" xfId="0" applyNumberFormat="1" applyFont="1" applyFill="1" applyBorder="1"/>
    <xf numFmtId="49" fontId="9" fillId="0" borderId="7" xfId="0" applyNumberFormat="1" applyFont="1" applyFill="1" applyBorder="1" applyAlignment="1">
      <alignment horizontal="center"/>
    </xf>
    <xf numFmtId="167" fontId="7" fillId="0" borderId="6" xfId="0" applyNumberFormat="1" applyFont="1" applyFill="1" applyBorder="1" applyAlignment="1">
      <alignment horizontal="right"/>
    </xf>
    <xf numFmtId="42" fontId="6" fillId="0" borderId="0" xfId="0" applyNumberFormat="1" applyFont="1" applyFill="1" applyBorder="1"/>
    <xf numFmtId="42" fontId="6" fillId="0" borderId="7" xfId="0" applyNumberFormat="1" applyFont="1" applyFill="1" applyBorder="1"/>
    <xf numFmtId="164" fontId="10" fillId="0" borderId="0" xfId="0" applyNumberFormat="1" applyFont="1" applyFill="1"/>
    <xf numFmtId="0" fontId="9" fillId="0" borderId="0" xfId="0" applyFont="1" applyFill="1" applyBorder="1"/>
    <xf numFmtId="42" fontId="6" fillId="0" borderId="11" xfId="0" applyNumberFormat="1" applyFont="1" applyFill="1" applyBorder="1"/>
    <xf numFmtId="37" fontId="6" fillId="0" borderId="0" xfId="0" applyNumberFormat="1" applyFont="1" applyFill="1" applyBorder="1"/>
    <xf numFmtId="42" fontId="6" fillId="0" borderId="0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/>
    <xf numFmtId="42" fontId="6" fillId="0" borderId="12" xfId="0" applyNumberFormat="1" applyFont="1" applyFill="1" applyBorder="1" applyAlignment="1">
      <alignment horizontal="center"/>
    </xf>
    <xf numFmtId="37" fontId="6" fillId="0" borderId="1" xfId="0" applyNumberFormat="1" applyFont="1" applyFill="1" applyBorder="1"/>
    <xf numFmtId="37" fontId="6" fillId="0" borderId="11" xfId="0" applyNumberFormat="1" applyFont="1" applyFill="1" applyBorder="1"/>
    <xf numFmtId="167" fontId="6" fillId="0" borderId="6" xfId="0" applyNumberFormat="1" applyFont="1" applyFill="1" applyBorder="1"/>
    <xf numFmtId="37" fontId="9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37" fontId="11" fillId="0" borderId="0" xfId="0" applyNumberFormat="1" applyFont="1" applyFill="1" applyBorder="1"/>
    <xf numFmtId="37" fontId="9" fillId="0" borderId="7" xfId="0" applyNumberFormat="1" applyFont="1" applyFill="1" applyBorder="1" applyAlignment="1">
      <alignment horizontal="center"/>
    </xf>
    <xf numFmtId="37" fontId="6" fillId="0" borderId="7" xfId="0" applyNumberFormat="1" applyFont="1" applyFill="1" applyBorder="1"/>
    <xf numFmtId="37" fontId="15" fillId="0" borderId="0" xfId="0" applyNumberFormat="1" applyFont="1" applyFill="1" applyBorder="1" applyAlignment="1">
      <alignment horizontal="right"/>
    </xf>
    <xf numFmtId="168" fontId="7" fillId="0" borderId="13" xfId="0" applyNumberFormat="1" applyFont="1" applyFill="1" applyBorder="1"/>
    <xf numFmtId="2" fontId="6" fillId="0" borderId="0" xfId="0" applyNumberFormat="1" applyFont="1" applyFill="1"/>
    <xf numFmtId="167" fontId="25" fillId="0" borderId="6" xfId="0" applyNumberFormat="1" applyFont="1" applyFill="1" applyBorder="1" applyAlignment="1">
      <alignment horizontal="right"/>
    </xf>
    <xf numFmtId="10" fontId="26" fillId="0" borderId="0" xfId="0" applyNumberFormat="1" applyFont="1" applyFill="1" applyBorder="1"/>
    <xf numFmtId="0" fontId="6" fillId="0" borderId="7" xfId="0" applyFont="1" applyFill="1" applyBorder="1"/>
    <xf numFmtId="10" fontId="26" fillId="0" borderId="0" xfId="0" applyNumberFormat="1" applyFont="1" applyFill="1"/>
    <xf numFmtId="6" fontId="7" fillId="0" borderId="0" xfId="0" applyNumberFormat="1" applyFont="1" applyFill="1"/>
    <xf numFmtId="0" fontId="15" fillId="0" borderId="0" xfId="0" applyFont="1" applyFill="1" applyBorder="1" applyAlignment="1">
      <alignment horizontal="right"/>
    </xf>
    <xf numFmtId="0" fontId="6" fillId="0" borderId="6" xfId="0" applyFont="1" applyFill="1" applyBorder="1"/>
    <xf numFmtId="167" fontId="6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right"/>
    </xf>
    <xf numFmtId="37" fontId="11" fillId="0" borderId="1" xfId="0" applyNumberFormat="1" applyFont="1" applyFill="1" applyBorder="1"/>
    <xf numFmtId="37" fontId="6" fillId="0" borderId="0" xfId="0" applyNumberFormat="1" applyFont="1" applyFill="1"/>
    <xf numFmtId="167" fontId="28" fillId="0" borderId="14" xfId="0" applyNumberFormat="1" applyFont="1" applyFill="1" applyBorder="1" applyAlignment="1">
      <alignment horizontal="right"/>
    </xf>
    <xf numFmtId="37" fontId="6" fillId="0" borderId="15" xfId="0" applyNumberFormat="1" applyFont="1" applyFill="1" applyBorder="1"/>
    <xf numFmtId="0" fontId="6" fillId="0" borderId="15" xfId="0" applyFont="1" applyFill="1" applyBorder="1"/>
    <xf numFmtId="41" fontId="27" fillId="0" borderId="15" xfId="0" applyNumberFormat="1" applyFont="1" applyFill="1" applyBorder="1"/>
    <xf numFmtId="41" fontId="6" fillId="0" borderId="15" xfId="0" applyNumberFormat="1" applyFont="1" applyFill="1" applyBorder="1"/>
    <xf numFmtId="0" fontId="6" fillId="0" borderId="16" xfId="0" applyFont="1" applyFill="1" applyBorder="1"/>
    <xf numFmtId="0" fontId="12" fillId="0" borderId="0" xfId="0" applyFont="1" applyFill="1"/>
    <xf numFmtId="0" fontId="13" fillId="0" borderId="0" xfId="0" applyFont="1" applyFill="1" applyBorder="1"/>
    <xf numFmtId="6" fontId="15" fillId="0" borderId="0" xfId="0" applyNumberFormat="1" applyFont="1" applyFill="1"/>
    <xf numFmtId="0" fontId="8" fillId="0" borderId="0" xfId="0" applyFont="1"/>
    <xf numFmtId="0" fontId="36" fillId="0" borderId="0" xfId="0" applyFont="1"/>
    <xf numFmtId="42" fontId="36" fillId="0" borderId="0" xfId="0" applyNumberFormat="1" applyFont="1" applyFill="1"/>
    <xf numFmtId="168" fontId="36" fillId="0" borderId="0" xfId="0" applyNumberFormat="1" applyFont="1" applyFill="1"/>
    <xf numFmtId="10" fontId="23" fillId="0" borderId="0" xfId="0" applyNumberFormat="1" applyFont="1" applyFill="1"/>
    <xf numFmtId="164" fontId="23" fillId="0" borderId="21" xfId="0" applyNumberFormat="1" applyFont="1" applyFill="1" applyBorder="1"/>
    <xf numFmtId="0" fontId="36" fillId="0" borderId="0" xfId="0" applyFont="1" applyBorder="1"/>
    <xf numFmtId="42" fontId="36" fillId="0" borderId="0" xfId="0" applyNumberFormat="1" applyFont="1" applyFill="1" applyBorder="1"/>
    <xf numFmtId="0" fontId="36" fillId="0" borderId="0" xfId="0" applyFont="1" applyFill="1" applyBorder="1"/>
    <xf numFmtId="10" fontId="0" fillId="0" borderId="0" xfId="0" applyNumberFormat="1" applyFont="1"/>
    <xf numFmtId="0" fontId="0" fillId="0" borderId="1" xfId="0" applyBorder="1"/>
    <xf numFmtId="10" fontId="0" fillId="0" borderId="1" xfId="0" applyNumberFormat="1" applyFont="1" applyBorder="1"/>
    <xf numFmtId="0" fontId="5" fillId="0" borderId="0" xfId="0" applyFont="1" applyFill="1" applyAlignment="1">
      <alignment horizontal="left" indent="1"/>
    </xf>
    <xf numFmtId="43" fontId="5" fillId="0" borderId="47" xfId="0" applyNumberFormat="1" applyFont="1" applyFill="1" applyBorder="1" applyProtection="1">
      <protection locked="0"/>
    </xf>
    <xf numFmtId="43" fontId="5" fillId="0" borderId="51" xfId="0" applyNumberFormat="1" applyFont="1" applyFill="1" applyBorder="1" applyProtection="1">
      <protection locked="0"/>
    </xf>
    <xf numFmtId="10" fontId="5" fillId="0" borderId="47" xfId="0" applyNumberFormat="1" applyFont="1" applyFill="1" applyBorder="1" applyProtection="1">
      <protection locked="0"/>
    </xf>
    <xf numFmtId="10" fontId="5" fillId="0" borderId="51" xfId="0" applyNumberFormat="1" applyFont="1" applyFill="1" applyBorder="1" applyProtection="1">
      <protection locked="0"/>
    </xf>
    <xf numFmtId="0" fontId="5" fillId="0" borderId="0" xfId="0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left" indent="1"/>
    </xf>
    <xf numFmtId="164" fontId="5" fillId="0" borderId="0" xfId="0" applyNumberFormat="1" applyFont="1" applyFill="1" applyBorder="1"/>
    <xf numFmtId="164" fontId="5" fillId="0" borderId="1" xfId="0" applyNumberFormat="1" applyFont="1" applyFill="1" applyBorder="1"/>
    <xf numFmtId="41" fontId="5" fillId="0" borderId="52" xfId="0" applyNumberFormat="1" applyFont="1" applyFill="1" applyBorder="1" applyProtection="1">
      <protection locked="0"/>
    </xf>
    <xf numFmtId="10" fontId="5" fillId="0" borderId="66" xfId="0" applyNumberFormat="1" applyFont="1" applyFill="1" applyBorder="1" applyProtection="1">
      <protection locked="0"/>
    </xf>
    <xf numFmtId="42" fontId="5" fillId="0" borderId="0" xfId="0" applyNumberFormat="1" applyFont="1" applyFill="1" applyBorder="1" applyProtection="1">
      <protection locked="0"/>
    </xf>
    <xf numFmtId="0" fontId="24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CCFF99"/>
      <color rgb="FFFF3300"/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18</xdr:row>
      <xdr:rowOff>0</xdr:rowOff>
    </xdr:from>
    <xdr:to>
      <xdr:col>15</xdr:col>
      <xdr:colOff>447141</xdr:colOff>
      <xdr:row>32</xdr:row>
      <xdr:rowOff>142519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2225" y="3324225"/>
          <a:ext cx="4276191" cy="2847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E-6.15G-WageIncr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40">
          <cell r="E40">
            <v>0.69140000000000001</v>
          </cell>
          <cell r="F40">
            <v>0.30859999999999999</v>
          </cell>
        </row>
        <row r="43">
          <cell r="G43">
            <v>0.49997132880489842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  <cell r="E13">
            <v>6442215.4155860059</v>
          </cell>
        </row>
        <row r="14">
          <cell r="D14">
            <v>21002062.650665939</v>
          </cell>
          <cell r="E14">
            <v>21009444.612224907</v>
          </cell>
        </row>
        <row r="15">
          <cell r="D15">
            <v>9188775.2244181</v>
          </cell>
          <cell r="E15">
            <v>9195193.1657769624</v>
          </cell>
        </row>
        <row r="16">
          <cell r="D16">
            <v>27417316.113969147</v>
          </cell>
          <cell r="E16">
            <v>27423128.940563183</v>
          </cell>
        </row>
        <row r="17">
          <cell r="D17">
            <v>10657780.915169371</v>
          </cell>
          <cell r="E17">
            <v>10661461.996836899</v>
          </cell>
        </row>
        <row r="18">
          <cell r="D18">
            <v>1325772.7039111818</v>
          </cell>
          <cell r="E18">
            <v>1326921.5073119954</v>
          </cell>
        </row>
        <row r="19">
          <cell r="D19">
            <v>482719.13067690859</v>
          </cell>
          <cell r="E19">
            <v>483201.84980758541</v>
          </cell>
        </row>
        <row r="20">
          <cell r="D20">
            <v>28115834.299467236</v>
          </cell>
          <cell r="E20">
            <v>28143396.613986582</v>
          </cell>
        </row>
      </sheetData>
      <sheetData sheetId="1">
        <row r="13">
          <cell r="D13">
            <v>87900.023997021053</v>
          </cell>
          <cell r="E13">
            <v>88886.105385896954</v>
          </cell>
        </row>
        <row r="14">
          <cell r="D14">
            <v>1821447.3193938991</v>
          </cell>
          <cell r="E14">
            <v>1823268.7667132928</v>
          </cell>
        </row>
        <row r="15">
          <cell r="D15">
            <v>1457876.2514683935</v>
          </cell>
          <cell r="E15">
            <v>1461357.1134527726</v>
          </cell>
        </row>
        <row r="16">
          <cell r="D16">
            <v>0</v>
          </cell>
          <cell r="E16">
            <v>0</v>
          </cell>
        </row>
        <row r="17">
          <cell r="D17">
            <v>25614608.633726873</v>
          </cell>
          <cell r="E17">
            <v>26017231.896021232</v>
          </cell>
        </row>
        <row r="18">
          <cell r="D18">
            <v>8106312.9809994772</v>
          </cell>
          <cell r="E18">
            <v>8119269.1840749597</v>
          </cell>
        </row>
        <row r="19">
          <cell r="D19">
            <v>852371.36942795804</v>
          </cell>
          <cell r="E19">
            <v>853095.85341986758</v>
          </cell>
        </row>
        <row r="20">
          <cell r="D20">
            <v>0</v>
          </cell>
          <cell r="E20">
            <v>0</v>
          </cell>
        </row>
        <row r="21">
          <cell r="D21">
            <v>14431674.188193813</v>
          </cell>
          <cell r="E21">
            <v>14448286.588557353</v>
          </cell>
        </row>
      </sheetData>
      <sheetData sheetId="2" refreshError="1"/>
      <sheetData sheetId="3" refreshError="1"/>
      <sheetData sheetId="4">
        <row r="13">
          <cell r="N13">
            <v>1.2955679071612061</v>
          </cell>
        </row>
      </sheetData>
      <sheetData sheetId="5">
        <row r="8">
          <cell r="C8">
            <v>43040</v>
          </cell>
        </row>
      </sheetData>
      <sheetData sheetId="6" refreshError="1"/>
      <sheetData sheetId="7">
        <row r="30">
          <cell r="D30">
            <v>0.03</v>
          </cell>
        </row>
      </sheetData>
      <sheetData sheetId="8" refreshError="1"/>
      <sheetData sheetId="9" refreshError="1"/>
      <sheetData sheetId="10">
        <row r="13">
          <cell r="N13">
            <v>49.669871095118467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7"/>
  <sheetViews>
    <sheetView tabSelected="1" workbookViewId="0">
      <selection activeCell="G3" sqref="G3"/>
    </sheetView>
  </sheetViews>
  <sheetFormatPr defaultRowHeight="15" x14ac:dyDescent="0.25"/>
  <cols>
    <col min="1" max="1" width="5" bestFit="1" customWidth="1"/>
    <col min="2" max="2" width="38.42578125" bestFit="1" customWidth="1"/>
    <col min="3" max="3" width="7" style="132" customWidth="1"/>
    <col min="4" max="4" width="18.7109375" bestFit="1" customWidth="1"/>
    <col min="5" max="5" width="12.5703125" bestFit="1" customWidth="1"/>
    <col min="6" max="6" width="16.140625" style="132" bestFit="1" customWidth="1"/>
    <col min="7" max="7" width="14" style="132" bestFit="1" customWidth="1"/>
    <col min="8" max="8" width="16.140625" bestFit="1" customWidth="1"/>
    <col min="10" max="10" width="12.28515625" bestFit="1" customWidth="1"/>
    <col min="11" max="11" width="11.28515625" bestFit="1" customWidth="1"/>
    <col min="12" max="12" width="13.5703125" bestFit="1" customWidth="1"/>
    <col min="14" max="14" width="12.28515625" bestFit="1" customWidth="1"/>
    <col min="15" max="15" width="11.28515625" bestFit="1" customWidth="1"/>
    <col min="16" max="16" width="11.85546875" bestFit="1" customWidth="1"/>
  </cols>
  <sheetData>
    <row r="1" spans="1:8" x14ac:dyDescent="0.25">
      <c r="A1" s="1"/>
      <c r="B1" s="2"/>
      <c r="C1" s="2"/>
      <c r="D1" s="2"/>
      <c r="E1" s="2"/>
      <c r="F1" s="2"/>
      <c r="G1" s="2"/>
      <c r="H1" s="3"/>
    </row>
    <row r="2" spans="1:8" x14ac:dyDescent="0.25">
      <c r="A2" s="4"/>
      <c r="B2" s="4"/>
      <c r="C2" s="4"/>
      <c r="D2" s="4"/>
      <c r="E2" s="4"/>
      <c r="F2" s="4"/>
      <c r="G2" s="4"/>
    </row>
    <row r="3" spans="1:8" x14ac:dyDescent="0.25">
      <c r="A3" s="4"/>
      <c r="B3" s="4"/>
      <c r="C3" s="4"/>
      <c r="D3" s="4"/>
      <c r="E3" s="4"/>
      <c r="F3" s="4"/>
      <c r="G3" s="4"/>
      <c r="H3" s="5"/>
    </row>
    <row r="4" spans="1:8" x14ac:dyDescent="0.25">
      <c r="A4" s="6" t="s">
        <v>0</v>
      </c>
      <c r="B4" s="7"/>
      <c r="C4" s="7"/>
      <c r="D4" s="7"/>
      <c r="E4" s="7"/>
      <c r="F4" s="7"/>
      <c r="G4" s="7"/>
      <c r="H4" s="7"/>
    </row>
    <row r="5" spans="1:8" s="22" customFormat="1" x14ac:dyDescent="0.25">
      <c r="A5" s="7" t="s">
        <v>1</v>
      </c>
      <c r="B5" s="7"/>
      <c r="C5" s="7"/>
      <c r="D5" s="7"/>
      <c r="E5" s="7"/>
      <c r="F5" s="7"/>
      <c r="G5" s="7"/>
      <c r="H5" s="91"/>
    </row>
    <row r="6" spans="1:8" s="22" customFormat="1" x14ac:dyDescent="0.25">
      <c r="A6" s="136" t="s">
        <v>150</v>
      </c>
      <c r="B6" s="137"/>
      <c r="C6" s="137"/>
      <c r="D6" s="7"/>
      <c r="E6" s="7"/>
      <c r="F6" s="7"/>
      <c r="G6" s="7"/>
      <c r="H6" s="8"/>
    </row>
    <row r="7" spans="1:8" x14ac:dyDescent="0.25">
      <c r="A7" s="9" t="s">
        <v>124</v>
      </c>
      <c r="B7" s="10"/>
      <c r="C7" s="10"/>
      <c r="D7" s="7"/>
      <c r="E7" s="7"/>
      <c r="F7" s="7"/>
      <c r="G7" s="7"/>
      <c r="H7" s="8"/>
    </row>
    <row r="8" spans="1:8" x14ac:dyDescent="0.25">
      <c r="A8" s="2"/>
      <c r="B8" s="11"/>
      <c r="C8" s="11"/>
      <c r="D8" s="12"/>
      <c r="E8" s="2"/>
      <c r="F8" s="2"/>
      <c r="G8" s="2"/>
      <c r="H8" s="2"/>
    </row>
    <row r="9" spans="1:8" x14ac:dyDescent="0.25">
      <c r="A9" s="202" t="s">
        <v>2</v>
      </c>
      <c r="B9" s="202"/>
      <c r="C9" s="202"/>
      <c r="D9" s="203"/>
      <c r="E9" s="202"/>
      <c r="F9" s="202" t="s">
        <v>5</v>
      </c>
      <c r="G9" s="202"/>
      <c r="H9" s="202" t="s">
        <v>152</v>
      </c>
    </row>
    <row r="10" spans="1:8" x14ac:dyDescent="0.25">
      <c r="A10" s="204" t="s">
        <v>3</v>
      </c>
      <c r="B10" s="204"/>
      <c r="C10" s="204" t="s">
        <v>153</v>
      </c>
      <c r="D10" s="204" t="s">
        <v>154</v>
      </c>
      <c r="E10" s="204" t="s">
        <v>5</v>
      </c>
      <c r="F10" s="204" t="s">
        <v>6</v>
      </c>
      <c r="G10" s="204" t="s">
        <v>152</v>
      </c>
      <c r="H10" s="204" t="s">
        <v>6</v>
      </c>
    </row>
    <row r="11" spans="1:8" x14ac:dyDescent="0.25">
      <c r="A11" s="205"/>
      <c r="B11" s="205"/>
      <c r="C11" s="205"/>
      <c r="D11" s="205" t="s">
        <v>155</v>
      </c>
      <c r="E11" s="205" t="s">
        <v>156</v>
      </c>
      <c r="F11" s="205" t="s">
        <v>157</v>
      </c>
      <c r="G11" s="205" t="s">
        <v>158</v>
      </c>
      <c r="H11" s="205" t="s">
        <v>159</v>
      </c>
    </row>
    <row r="12" spans="1:8" s="132" customFormat="1" x14ac:dyDescent="0.25">
      <c r="A12" s="205"/>
      <c r="B12" s="205"/>
      <c r="C12" s="205"/>
      <c r="D12" s="205"/>
      <c r="E12" s="205"/>
      <c r="F12" s="205"/>
      <c r="G12" s="205"/>
      <c r="H12" s="205"/>
    </row>
    <row r="13" spans="1:8" s="132" customFormat="1" x14ac:dyDescent="0.25">
      <c r="A13" s="12">
        <v>1</v>
      </c>
      <c r="B13" s="217" t="s">
        <v>168</v>
      </c>
      <c r="C13" s="205"/>
      <c r="D13" s="205"/>
      <c r="E13" s="205"/>
      <c r="F13" s="205"/>
      <c r="G13" s="205"/>
      <c r="H13" s="205"/>
    </row>
    <row r="14" spans="1:8" s="132" customFormat="1" x14ac:dyDescent="0.25">
      <c r="A14" s="12">
        <f t="shared" ref="A14:A28" si="0">A13+1</f>
        <v>2</v>
      </c>
      <c r="B14" s="451" t="s">
        <v>167</v>
      </c>
      <c r="C14" s="205"/>
      <c r="D14" s="304">
        <f>'Incntv Pay - Allocated Electric'!E14</f>
        <v>527768.06156201533</v>
      </c>
      <c r="E14" s="304">
        <f>'Incntv Pay - Allocated Electric'!H14</f>
        <v>514838.73941173131</v>
      </c>
      <c r="F14" s="304">
        <f>+E14-D14</f>
        <v>-12929.322150284017</v>
      </c>
      <c r="G14" s="304">
        <f>+E14</f>
        <v>514838.73941173131</v>
      </c>
      <c r="H14" s="304">
        <f>+G14-E14</f>
        <v>0</v>
      </c>
    </row>
    <row r="15" spans="1:8" s="132" customFormat="1" x14ac:dyDescent="0.25">
      <c r="A15" s="12">
        <f t="shared" si="0"/>
        <v>3</v>
      </c>
      <c r="B15" s="451" t="s">
        <v>166</v>
      </c>
      <c r="C15" s="205"/>
      <c r="D15" s="453">
        <f>'Incntv Pay - Allocated Electric'!E15</f>
        <v>1722337.7348331909</v>
      </c>
      <c r="E15" s="453">
        <f>'Incntv Pay - Allocated Electric'!H15</f>
        <v>1679000.5734577938</v>
      </c>
      <c r="F15" s="453">
        <f t="shared" ref="F15:F21" si="1">+E15-D15</f>
        <v>-43337.161375397118</v>
      </c>
      <c r="G15" s="453">
        <f>+E15</f>
        <v>1679000.5734577938</v>
      </c>
      <c r="H15" s="453">
        <f>+G15-E15</f>
        <v>0</v>
      </c>
    </row>
    <row r="16" spans="1:8" s="132" customFormat="1" x14ac:dyDescent="0.25">
      <c r="A16" s="12">
        <f t="shared" si="0"/>
        <v>4</v>
      </c>
      <c r="B16" s="451" t="s">
        <v>165</v>
      </c>
      <c r="C16" s="205"/>
      <c r="D16" s="453">
        <f>'Incntv Pay - Allocated Electric'!E16</f>
        <v>753556.00726197346</v>
      </c>
      <c r="E16" s="453">
        <f>'Incntv Pay - Allocated Electric'!H16</f>
        <v>734849.28831648605</v>
      </c>
      <c r="F16" s="453">
        <f t="shared" si="1"/>
        <v>-18706.718945487402</v>
      </c>
      <c r="G16" s="453">
        <f t="shared" ref="G16:G21" si="2">+E16</f>
        <v>734849.28831648605</v>
      </c>
      <c r="H16" s="453">
        <f t="shared" ref="H16:H21" si="3">+G16-E16</f>
        <v>0</v>
      </c>
    </row>
    <row r="17" spans="1:10" s="132" customFormat="1" x14ac:dyDescent="0.25">
      <c r="A17" s="12">
        <f t="shared" si="0"/>
        <v>5</v>
      </c>
      <c r="B17" s="451" t="s">
        <v>164</v>
      </c>
      <c r="C17" s="205"/>
      <c r="D17" s="453">
        <f>'Incntv Pay - Allocated Electric'!E17</f>
        <v>2248441.2377227461</v>
      </c>
      <c r="E17" s="453">
        <f>'Incntv Pay - Allocated Electric'!H17</f>
        <v>2191563.7455525394</v>
      </c>
      <c r="F17" s="453">
        <f t="shared" si="1"/>
        <v>-56877.492170206737</v>
      </c>
      <c r="G17" s="453">
        <f t="shared" si="2"/>
        <v>2191563.7455525394</v>
      </c>
      <c r="H17" s="453">
        <f t="shared" si="3"/>
        <v>0</v>
      </c>
    </row>
    <row r="18" spans="1:10" s="132" customFormat="1" x14ac:dyDescent="0.25">
      <c r="A18" s="12">
        <f t="shared" si="0"/>
        <v>6</v>
      </c>
      <c r="B18" s="451" t="s">
        <v>163</v>
      </c>
      <c r="C18" s="205"/>
      <c r="D18" s="453">
        <f>'Incntv Pay - Allocated Electric'!E18</f>
        <v>874064.90702849126</v>
      </c>
      <c r="E18" s="453">
        <f>'Incntv Pay - Allocated Electric'!H18</f>
        <v>852024.27302863146</v>
      </c>
      <c r="F18" s="453">
        <f t="shared" si="1"/>
        <v>-22040.633999859798</v>
      </c>
      <c r="G18" s="453">
        <f t="shared" si="2"/>
        <v>852024.27302863146</v>
      </c>
      <c r="H18" s="453">
        <f t="shared" si="3"/>
        <v>0</v>
      </c>
    </row>
    <row r="19" spans="1:10" s="132" customFormat="1" x14ac:dyDescent="0.25">
      <c r="A19" s="12">
        <f t="shared" si="0"/>
        <v>7</v>
      </c>
      <c r="B19" s="451" t="s">
        <v>162</v>
      </c>
      <c r="C19" s="205"/>
      <c r="D19" s="453">
        <f>'Incntv Pay - Allocated Electric'!E19</f>
        <v>108711.12567047201</v>
      </c>
      <c r="E19" s="453">
        <f>'Incntv Pay - Allocated Electric'!H19</f>
        <v>106039.76376027713</v>
      </c>
      <c r="F19" s="453">
        <f t="shared" si="1"/>
        <v>-2671.3619101948861</v>
      </c>
      <c r="G19" s="453">
        <f t="shared" si="2"/>
        <v>106039.76376027713</v>
      </c>
      <c r="H19" s="453">
        <f t="shared" si="3"/>
        <v>0</v>
      </c>
    </row>
    <row r="20" spans="1:10" s="132" customFormat="1" x14ac:dyDescent="0.25">
      <c r="A20" s="12">
        <f t="shared" si="0"/>
        <v>8</v>
      </c>
      <c r="B20" s="451" t="s">
        <v>161</v>
      </c>
      <c r="C20" s="205"/>
      <c r="D20" s="453">
        <f>'Incntv Pay - Allocated Electric'!E20</f>
        <v>39554.718969287766</v>
      </c>
      <c r="E20" s="453">
        <f>'Incntv Pay - Allocated Electric'!H20</f>
        <v>38617.715938259505</v>
      </c>
      <c r="F20" s="453">
        <f t="shared" si="1"/>
        <v>-937.00303102826001</v>
      </c>
      <c r="G20" s="453">
        <f t="shared" si="2"/>
        <v>38617.715938259505</v>
      </c>
      <c r="H20" s="453">
        <f t="shared" si="3"/>
        <v>0</v>
      </c>
    </row>
    <row r="21" spans="1:10" s="132" customFormat="1" x14ac:dyDescent="0.25">
      <c r="A21" s="12">
        <f t="shared" si="0"/>
        <v>9</v>
      </c>
      <c r="B21" s="452" t="s">
        <v>160</v>
      </c>
      <c r="C21" s="205"/>
      <c r="D21" s="454">
        <f>'Incntv Pay - Allocated Electric'!E21</f>
        <v>2305765.9693311718</v>
      </c>
      <c r="E21" s="454">
        <f>'Incntv Pay - Allocated Electric'!H21</f>
        <v>2249122.2129821805</v>
      </c>
      <c r="F21" s="454">
        <f t="shared" si="1"/>
        <v>-56643.756348991301</v>
      </c>
      <c r="G21" s="454">
        <f t="shared" si="2"/>
        <v>2249122.2129821805</v>
      </c>
      <c r="H21" s="453">
        <f t="shared" si="3"/>
        <v>0</v>
      </c>
    </row>
    <row r="22" spans="1:10" x14ac:dyDescent="0.25">
      <c r="A22" s="12">
        <f t="shared" si="0"/>
        <v>10</v>
      </c>
      <c r="B22" s="14" t="s">
        <v>7</v>
      </c>
      <c r="C22" s="14"/>
      <c r="D22" s="124">
        <f>SUM(D14:D21)</f>
        <v>8580199.7623793483</v>
      </c>
      <c r="E22" s="124">
        <f>SUM(E14:E21)</f>
        <v>8366056.3124479</v>
      </c>
      <c r="F22" s="124">
        <f>+E22-D22</f>
        <v>-214143.44993144833</v>
      </c>
      <c r="G22" s="124">
        <f>+E22</f>
        <v>8366056.3124479</v>
      </c>
      <c r="H22" s="124">
        <f>+G22-E22</f>
        <v>0</v>
      </c>
      <c r="I22" s="22"/>
    </row>
    <row r="23" spans="1:10" x14ac:dyDescent="0.25">
      <c r="A23" s="12">
        <f t="shared" si="0"/>
        <v>11</v>
      </c>
      <c r="B23" s="128"/>
      <c r="C23" s="128"/>
      <c r="D23" s="124"/>
      <c r="E23" s="124"/>
      <c r="F23" s="124"/>
      <c r="G23" s="124"/>
      <c r="H23" s="124"/>
      <c r="I23" s="22"/>
    </row>
    <row r="24" spans="1:10" x14ac:dyDescent="0.25">
      <c r="A24" s="12">
        <f t="shared" si="0"/>
        <v>12</v>
      </c>
      <c r="B24" s="15" t="s">
        <v>8</v>
      </c>
      <c r="C24" s="15"/>
      <c r="D24" s="125">
        <f>'PR Taxes'!C18</f>
        <v>759347.64181821421</v>
      </c>
      <c r="E24" s="125">
        <f>(E22/(D22/D24))</f>
        <v>740395.94742652448</v>
      </c>
      <c r="F24" s="125">
        <f>+E24-D24</f>
        <v>-18951.694391689729</v>
      </c>
      <c r="G24" s="125">
        <f>+E24</f>
        <v>740395.94742652448</v>
      </c>
      <c r="H24" s="125">
        <f>+G24-E24</f>
        <v>0</v>
      </c>
      <c r="I24" s="22"/>
    </row>
    <row r="25" spans="1:10" x14ac:dyDescent="0.25">
      <c r="A25" s="12">
        <f t="shared" si="0"/>
        <v>13</v>
      </c>
      <c r="B25" s="15" t="s">
        <v>9</v>
      </c>
      <c r="C25" s="15"/>
      <c r="D25" s="126">
        <f>SUM(D22:D24)</f>
        <v>9339547.4041975625</v>
      </c>
      <c r="E25" s="126">
        <f>SUM(E22:E24)</f>
        <v>9106452.259874424</v>
      </c>
      <c r="F25" s="126">
        <f>SUM(F22:F24)</f>
        <v>-233095.14432313805</v>
      </c>
      <c r="G25" s="126">
        <f>SUM(G22:G24)</f>
        <v>9106452.259874424</v>
      </c>
      <c r="H25" s="126">
        <f>SUM(H22:H24)</f>
        <v>0</v>
      </c>
      <c r="I25" s="22"/>
    </row>
    <row r="26" spans="1:10" x14ac:dyDescent="0.25">
      <c r="A26" s="12">
        <f t="shared" si="0"/>
        <v>14</v>
      </c>
      <c r="B26" s="13"/>
      <c r="C26" s="13"/>
      <c r="D26" s="127"/>
      <c r="E26" s="127"/>
      <c r="F26" s="127"/>
      <c r="G26" s="127"/>
      <c r="H26" s="127"/>
      <c r="I26" s="22"/>
    </row>
    <row r="27" spans="1:10" x14ac:dyDescent="0.25">
      <c r="A27" s="12">
        <f t="shared" si="0"/>
        <v>15</v>
      </c>
      <c r="B27" s="16" t="s">
        <v>10</v>
      </c>
      <c r="C27" s="17">
        <v>0.21</v>
      </c>
      <c r="D27" s="16">
        <f>-$C$27*D25</f>
        <v>-1961304.9548814881</v>
      </c>
      <c r="E27" s="16">
        <f>-$C$27*E25</f>
        <v>-1912354.974573629</v>
      </c>
      <c r="F27" s="125">
        <f>+E27-D27</f>
        <v>48949.980307859136</v>
      </c>
      <c r="G27" s="16">
        <f>+E27</f>
        <v>-1912354.974573629</v>
      </c>
      <c r="H27" s="16">
        <f>-H25*C27</f>
        <v>0</v>
      </c>
      <c r="I27" s="22"/>
    </row>
    <row r="28" spans="1:10" ht="15.75" thickBot="1" x14ac:dyDescent="0.3">
      <c r="A28" s="12">
        <f t="shared" si="0"/>
        <v>16</v>
      </c>
      <c r="B28" s="15" t="s">
        <v>11</v>
      </c>
      <c r="C28" s="22"/>
      <c r="D28" s="206">
        <f>-D25-D27</f>
        <v>-7378242.4493160741</v>
      </c>
      <c r="E28" s="206">
        <f>-E25-E27</f>
        <v>-7194097.285300795</v>
      </c>
      <c r="F28" s="206">
        <f>-F25-F27</f>
        <v>184145.16401527892</v>
      </c>
      <c r="G28" s="206">
        <f>-G25-G27</f>
        <v>-7194097.285300795</v>
      </c>
      <c r="H28" s="206">
        <f>-H25-H27</f>
        <v>0</v>
      </c>
      <c r="I28" s="22"/>
    </row>
    <row r="29" spans="1:10" ht="15.75" thickTop="1" x14ac:dyDescent="0.25">
      <c r="A29" s="12"/>
      <c r="C29" s="15"/>
      <c r="D29" s="18"/>
      <c r="E29" s="13"/>
      <c r="F29" s="13"/>
      <c r="G29" s="13"/>
      <c r="I29" s="22"/>
    </row>
    <row r="30" spans="1:10" x14ac:dyDescent="0.25">
      <c r="B30" s="22"/>
      <c r="C30" s="22"/>
      <c r="D30" s="22"/>
      <c r="E30" s="22"/>
      <c r="F30" s="22"/>
      <c r="G30" s="22"/>
      <c r="I30" s="22"/>
    </row>
    <row r="31" spans="1:10" x14ac:dyDescent="0.25">
      <c r="B31" s="22"/>
      <c r="C31" s="22"/>
      <c r="D31" s="92"/>
      <c r="E31" s="92"/>
      <c r="F31" s="92"/>
      <c r="G31" s="92"/>
      <c r="I31" s="22"/>
    </row>
    <row r="32" spans="1:10" x14ac:dyDescent="0.25">
      <c r="B32" s="22"/>
      <c r="C32" s="22"/>
      <c r="D32" s="93"/>
      <c r="E32" s="22"/>
      <c r="F32" s="22"/>
      <c r="G32" s="22"/>
      <c r="H32" s="22"/>
      <c r="I32" s="22"/>
      <c r="J32" s="22"/>
    </row>
    <row r="33" spans="2:8" x14ac:dyDescent="0.25">
      <c r="B33" s="22"/>
      <c r="C33" s="22"/>
      <c r="D33" s="22"/>
      <c r="E33" s="22"/>
      <c r="F33" s="22"/>
      <c r="G33" s="22"/>
      <c r="H33" s="22"/>
    </row>
    <row r="34" spans="2:8" x14ac:dyDescent="0.25">
      <c r="B34" s="22"/>
      <c r="C34" s="22"/>
      <c r="D34" s="22"/>
      <c r="E34" s="22"/>
      <c r="F34" s="22"/>
      <c r="G34" s="22"/>
      <c r="H34" s="22"/>
    </row>
    <row r="35" spans="2:8" x14ac:dyDescent="0.25">
      <c r="H35" s="32"/>
    </row>
    <row r="37" spans="2:8" x14ac:dyDescent="0.25">
      <c r="E37" s="89"/>
    </row>
  </sheetData>
  <pageMargins left="0.7" right="0.7" top="0.75" bottom="0.75" header="0.3" footer="0.3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6"/>
  <sheetViews>
    <sheetView zoomScaleNormal="100" workbookViewId="0">
      <selection activeCell="G18" sqref="G18"/>
    </sheetView>
  </sheetViews>
  <sheetFormatPr defaultColWidth="9.140625" defaultRowHeight="15" x14ac:dyDescent="0.25"/>
  <cols>
    <col min="1" max="1" width="17.28515625" style="175" customWidth="1"/>
    <col min="2" max="2" width="1.7109375" style="175" customWidth="1"/>
    <col min="3" max="3" width="12.5703125" style="175" bestFit="1" customWidth="1"/>
    <col min="4" max="4" width="1.7109375" style="175" customWidth="1"/>
    <col min="5" max="5" width="12.42578125" style="175" bestFit="1" customWidth="1"/>
    <col min="6" max="6" width="1.7109375" style="175" customWidth="1"/>
    <col min="7" max="7" width="12.42578125" style="175" bestFit="1" customWidth="1"/>
    <col min="8" max="8" width="1.7109375" style="175" customWidth="1"/>
    <col min="9" max="9" width="12.140625" style="175" bestFit="1" customWidth="1"/>
    <col min="10" max="13" width="9.140625" style="175"/>
    <col min="14" max="14" width="11.42578125" style="175" bestFit="1" customWidth="1"/>
    <col min="15" max="252" width="9.140625" style="175"/>
    <col min="253" max="253" width="16.28515625" style="175" customWidth="1"/>
    <col min="254" max="254" width="1.7109375" style="175" customWidth="1"/>
    <col min="255" max="255" width="10" style="175" bestFit="1" customWidth="1"/>
    <col min="256" max="256" width="1.7109375" style="175" customWidth="1"/>
    <col min="257" max="257" width="9.28515625" style="175" customWidth="1"/>
    <col min="258" max="258" width="1.7109375" style="175" customWidth="1"/>
    <col min="259" max="259" width="10.7109375" style="175" customWidth="1"/>
    <col min="260" max="260" width="1.7109375" style="175" customWidth="1"/>
    <col min="261" max="261" width="11.28515625" style="175" bestFit="1" customWidth="1"/>
    <col min="262" max="262" width="1.7109375" style="175" customWidth="1"/>
    <col min="263" max="263" width="11.28515625" style="175" bestFit="1" customWidth="1"/>
    <col min="264" max="264" width="1.7109375" style="175" customWidth="1"/>
    <col min="265" max="265" width="11.28515625" style="175" bestFit="1" customWidth="1"/>
    <col min="266" max="508" width="9.140625" style="175"/>
    <col min="509" max="509" width="16.28515625" style="175" customWidth="1"/>
    <col min="510" max="510" width="1.7109375" style="175" customWidth="1"/>
    <col min="511" max="511" width="10" style="175" bestFit="1" customWidth="1"/>
    <col min="512" max="512" width="1.7109375" style="175" customWidth="1"/>
    <col min="513" max="513" width="9.28515625" style="175" customWidth="1"/>
    <col min="514" max="514" width="1.7109375" style="175" customWidth="1"/>
    <col min="515" max="515" width="10.7109375" style="175" customWidth="1"/>
    <col min="516" max="516" width="1.7109375" style="175" customWidth="1"/>
    <col min="517" max="517" width="11.28515625" style="175" bestFit="1" customWidth="1"/>
    <col min="518" max="518" width="1.7109375" style="175" customWidth="1"/>
    <col min="519" max="519" width="11.28515625" style="175" bestFit="1" customWidth="1"/>
    <col min="520" max="520" width="1.7109375" style="175" customWidth="1"/>
    <col min="521" max="521" width="11.28515625" style="175" bestFit="1" customWidth="1"/>
    <col min="522" max="764" width="9.140625" style="175"/>
    <col min="765" max="765" width="16.28515625" style="175" customWidth="1"/>
    <col min="766" max="766" width="1.7109375" style="175" customWidth="1"/>
    <col min="767" max="767" width="10" style="175" bestFit="1" customWidth="1"/>
    <col min="768" max="768" width="1.7109375" style="175" customWidth="1"/>
    <col min="769" max="769" width="9.28515625" style="175" customWidth="1"/>
    <col min="770" max="770" width="1.7109375" style="175" customWidth="1"/>
    <col min="771" max="771" width="10.7109375" style="175" customWidth="1"/>
    <col min="772" max="772" width="1.7109375" style="175" customWidth="1"/>
    <col min="773" max="773" width="11.28515625" style="175" bestFit="1" customWidth="1"/>
    <col min="774" max="774" width="1.7109375" style="175" customWidth="1"/>
    <col min="775" max="775" width="11.28515625" style="175" bestFit="1" customWidth="1"/>
    <col min="776" max="776" width="1.7109375" style="175" customWidth="1"/>
    <col min="777" max="777" width="11.28515625" style="175" bestFit="1" customWidth="1"/>
    <col min="778" max="1020" width="9.140625" style="175"/>
    <col min="1021" max="1021" width="16.28515625" style="175" customWidth="1"/>
    <col min="1022" max="1022" width="1.7109375" style="175" customWidth="1"/>
    <col min="1023" max="1023" width="10" style="175" bestFit="1" customWidth="1"/>
    <col min="1024" max="1024" width="1.7109375" style="175" customWidth="1"/>
    <col min="1025" max="1025" width="9.28515625" style="175" customWidth="1"/>
    <col min="1026" max="1026" width="1.7109375" style="175" customWidth="1"/>
    <col min="1027" max="1027" width="10.7109375" style="175" customWidth="1"/>
    <col min="1028" max="1028" width="1.7109375" style="175" customWidth="1"/>
    <col min="1029" max="1029" width="11.28515625" style="175" bestFit="1" customWidth="1"/>
    <col min="1030" max="1030" width="1.7109375" style="175" customWidth="1"/>
    <col min="1031" max="1031" width="11.28515625" style="175" bestFit="1" customWidth="1"/>
    <col min="1032" max="1032" width="1.7109375" style="175" customWidth="1"/>
    <col min="1033" max="1033" width="11.28515625" style="175" bestFit="1" customWidth="1"/>
    <col min="1034" max="1276" width="9.140625" style="175"/>
    <col min="1277" max="1277" width="16.28515625" style="175" customWidth="1"/>
    <col min="1278" max="1278" width="1.7109375" style="175" customWidth="1"/>
    <col min="1279" max="1279" width="10" style="175" bestFit="1" customWidth="1"/>
    <col min="1280" max="1280" width="1.7109375" style="175" customWidth="1"/>
    <col min="1281" max="1281" width="9.28515625" style="175" customWidth="1"/>
    <col min="1282" max="1282" width="1.7109375" style="175" customWidth="1"/>
    <col min="1283" max="1283" width="10.7109375" style="175" customWidth="1"/>
    <col min="1284" max="1284" width="1.7109375" style="175" customWidth="1"/>
    <col min="1285" max="1285" width="11.28515625" style="175" bestFit="1" customWidth="1"/>
    <col min="1286" max="1286" width="1.7109375" style="175" customWidth="1"/>
    <col min="1287" max="1287" width="11.28515625" style="175" bestFit="1" customWidth="1"/>
    <col min="1288" max="1288" width="1.7109375" style="175" customWidth="1"/>
    <col min="1289" max="1289" width="11.28515625" style="175" bestFit="1" customWidth="1"/>
    <col min="1290" max="1532" width="9.140625" style="175"/>
    <col min="1533" max="1533" width="16.28515625" style="175" customWidth="1"/>
    <col min="1534" max="1534" width="1.7109375" style="175" customWidth="1"/>
    <col min="1535" max="1535" width="10" style="175" bestFit="1" customWidth="1"/>
    <col min="1536" max="1536" width="1.7109375" style="175" customWidth="1"/>
    <col min="1537" max="1537" width="9.28515625" style="175" customWidth="1"/>
    <col min="1538" max="1538" width="1.7109375" style="175" customWidth="1"/>
    <col min="1539" max="1539" width="10.7109375" style="175" customWidth="1"/>
    <col min="1540" max="1540" width="1.7109375" style="175" customWidth="1"/>
    <col min="1541" max="1541" width="11.28515625" style="175" bestFit="1" customWidth="1"/>
    <col min="1542" max="1542" width="1.7109375" style="175" customWidth="1"/>
    <col min="1543" max="1543" width="11.28515625" style="175" bestFit="1" customWidth="1"/>
    <col min="1544" max="1544" width="1.7109375" style="175" customWidth="1"/>
    <col min="1545" max="1545" width="11.28515625" style="175" bestFit="1" customWidth="1"/>
    <col min="1546" max="1788" width="9.140625" style="175"/>
    <col min="1789" max="1789" width="16.28515625" style="175" customWidth="1"/>
    <col min="1790" max="1790" width="1.7109375" style="175" customWidth="1"/>
    <col min="1791" max="1791" width="10" style="175" bestFit="1" customWidth="1"/>
    <col min="1792" max="1792" width="1.7109375" style="175" customWidth="1"/>
    <col min="1793" max="1793" width="9.28515625" style="175" customWidth="1"/>
    <col min="1794" max="1794" width="1.7109375" style="175" customWidth="1"/>
    <col min="1795" max="1795" width="10.7109375" style="175" customWidth="1"/>
    <col min="1796" max="1796" width="1.7109375" style="175" customWidth="1"/>
    <col min="1797" max="1797" width="11.28515625" style="175" bestFit="1" customWidth="1"/>
    <col min="1798" max="1798" width="1.7109375" style="175" customWidth="1"/>
    <col min="1799" max="1799" width="11.28515625" style="175" bestFit="1" customWidth="1"/>
    <col min="1800" max="1800" width="1.7109375" style="175" customWidth="1"/>
    <col min="1801" max="1801" width="11.28515625" style="175" bestFit="1" customWidth="1"/>
    <col min="1802" max="2044" width="9.140625" style="175"/>
    <col min="2045" max="2045" width="16.28515625" style="175" customWidth="1"/>
    <col min="2046" max="2046" width="1.7109375" style="175" customWidth="1"/>
    <col min="2047" max="2047" width="10" style="175" bestFit="1" customWidth="1"/>
    <col min="2048" max="2048" width="1.7109375" style="175" customWidth="1"/>
    <col min="2049" max="2049" width="9.28515625" style="175" customWidth="1"/>
    <col min="2050" max="2050" width="1.7109375" style="175" customWidth="1"/>
    <col min="2051" max="2051" width="10.7109375" style="175" customWidth="1"/>
    <col min="2052" max="2052" width="1.7109375" style="175" customWidth="1"/>
    <col min="2053" max="2053" width="11.28515625" style="175" bestFit="1" customWidth="1"/>
    <col min="2054" max="2054" width="1.7109375" style="175" customWidth="1"/>
    <col min="2055" max="2055" width="11.28515625" style="175" bestFit="1" customWidth="1"/>
    <col min="2056" max="2056" width="1.7109375" style="175" customWidth="1"/>
    <col min="2057" max="2057" width="11.28515625" style="175" bestFit="1" customWidth="1"/>
    <col min="2058" max="2300" width="9.140625" style="175"/>
    <col min="2301" max="2301" width="16.28515625" style="175" customWidth="1"/>
    <col min="2302" max="2302" width="1.7109375" style="175" customWidth="1"/>
    <col min="2303" max="2303" width="10" style="175" bestFit="1" customWidth="1"/>
    <col min="2304" max="2304" width="1.7109375" style="175" customWidth="1"/>
    <col min="2305" max="2305" width="9.28515625" style="175" customWidth="1"/>
    <col min="2306" max="2306" width="1.7109375" style="175" customWidth="1"/>
    <col min="2307" max="2307" width="10.7109375" style="175" customWidth="1"/>
    <col min="2308" max="2308" width="1.7109375" style="175" customWidth="1"/>
    <col min="2309" max="2309" width="11.28515625" style="175" bestFit="1" customWidth="1"/>
    <col min="2310" max="2310" width="1.7109375" style="175" customWidth="1"/>
    <col min="2311" max="2311" width="11.28515625" style="175" bestFit="1" customWidth="1"/>
    <col min="2312" max="2312" width="1.7109375" style="175" customWidth="1"/>
    <col min="2313" max="2313" width="11.28515625" style="175" bestFit="1" customWidth="1"/>
    <col min="2314" max="2556" width="9.140625" style="175"/>
    <col min="2557" max="2557" width="16.28515625" style="175" customWidth="1"/>
    <col min="2558" max="2558" width="1.7109375" style="175" customWidth="1"/>
    <col min="2559" max="2559" width="10" style="175" bestFit="1" customWidth="1"/>
    <col min="2560" max="2560" width="1.7109375" style="175" customWidth="1"/>
    <col min="2561" max="2561" width="9.28515625" style="175" customWidth="1"/>
    <col min="2562" max="2562" width="1.7109375" style="175" customWidth="1"/>
    <col min="2563" max="2563" width="10.7109375" style="175" customWidth="1"/>
    <col min="2564" max="2564" width="1.7109375" style="175" customWidth="1"/>
    <col min="2565" max="2565" width="11.28515625" style="175" bestFit="1" customWidth="1"/>
    <col min="2566" max="2566" width="1.7109375" style="175" customWidth="1"/>
    <col min="2567" max="2567" width="11.28515625" style="175" bestFit="1" customWidth="1"/>
    <col min="2568" max="2568" width="1.7109375" style="175" customWidth="1"/>
    <col min="2569" max="2569" width="11.28515625" style="175" bestFit="1" customWidth="1"/>
    <col min="2570" max="2812" width="9.140625" style="175"/>
    <col min="2813" max="2813" width="16.28515625" style="175" customWidth="1"/>
    <col min="2814" max="2814" width="1.7109375" style="175" customWidth="1"/>
    <col min="2815" max="2815" width="10" style="175" bestFit="1" customWidth="1"/>
    <col min="2816" max="2816" width="1.7109375" style="175" customWidth="1"/>
    <col min="2817" max="2817" width="9.28515625" style="175" customWidth="1"/>
    <col min="2818" max="2818" width="1.7109375" style="175" customWidth="1"/>
    <col min="2819" max="2819" width="10.7109375" style="175" customWidth="1"/>
    <col min="2820" max="2820" width="1.7109375" style="175" customWidth="1"/>
    <col min="2821" max="2821" width="11.28515625" style="175" bestFit="1" customWidth="1"/>
    <col min="2822" max="2822" width="1.7109375" style="175" customWidth="1"/>
    <col min="2823" max="2823" width="11.28515625" style="175" bestFit="1" customWidth="1"/>
    <col min="2824" max="2824" width="1.7109375" style="175" customWidth="1"/>
    <col min="2825" max="2825" width="11.28515625" style="175" bestFit="1" customWidth="1"/>
    <col min="2826" max="3068" width="9.140625" style="175"/>
    <col min="3069" max="3069" width="16.28515625" style="175" customWidth="1"/>
    <col min="3070" max="3070" width="1.7109375" style="175" customWidth="1"/>
    <col min="3071" max="3071" width="10" style="175" bestFit="1" customWidth="1"/>
    <col min="3072" max="3072" width="1.7109375" style="175" customWidth="1"/>
    <col min="3073" max="3073" width="9.28515625" style="175" customWidth="1"/>
    <col min="3074" max="3074" width="1.7109375" style="175" customWidth="1"/>
    <col min="3075" max="3075" width="10.7109375" style="175" customWidth="1"/>
    <col min="3076" max="3076" width="1.7109375" style="175" customWidth="1"/>
    <col min="3077" max="3077" width="11.28515625" style="175" bestFit="1" customWidth="1"/>
    <col min="3078" max="3078" width="1.7109375" style="175" customWidth="1"/>
    <col min="3079" max="3079" width="11.28515625" style="175" bestFit="1" customWidth="1"/>
    <col min="3080" max="3080" width="1.7109375" style="175" customWidth="1"/>
    <col min="3081" max="3081" width="11.28515625" style="175" bestFit="1" customWidth="1"/>
    <col min="3082" max="3324" width="9.140625" style="175"/>
    <col min="3325" max="3325" width="16.28515625" style="175" customWidth="1"/>
    <col min="3326" max="3326" width="1.7109375" style="175" customWidth="1"/>
    <col min="3327" max="3327" width="10" style="175" bestFit="1" customWidth="1"/>
    <col min="3328" max="3328" width="1.7109375" style="175" customWidth="1"/>
    <col min="3329" max="3329" width="9.28515625" style="175" customWidth="1"/>
    <col min="3330" max="3330" width="1.7109375" style="175" customWidth="1"/>
    <col min="3331" max="3331" width="10.7109375" style="175" customWidth="1"/>
    <col min="3332" max="3332" width="1.7109375" style="175" customWidth="1"/>
    <col min="3333" max="3333" width="11.28515625" style="175" bestFit="1" customWidth="1"/>
    <col min="3334" max="3334" width="1.7109375" style="175" customWidth="1"/>
    <col min="3335" max="3335" width="11.28515625" style="175" bestFit="1" customWidth="1"/>
    <col min="3336" max="3336" width="1.7109375" style="175" customWidth="1"/>
    <col min="3337" max="3337" width="11.28515625" style="175" bestFit="1" customWidth="1"/>
    <col min="3338" max="3580" width="9.140625" style="175"/>
    <col min="3581" max="3581" width="16.28515625" style="175" customWidth="1"/>
    <col min="3582" max="3582" width="1.7109375" style="175" customWidth="1"/>
    <col min="3583" max="3583" width="10" style="175" bestFit="1" customWidth="1"/>
    <col min="3584" max="3584" width="1.7109375" style="175" customWidth="1"/>
    <col min="3585" max="3585" width="9.28515625" style="175" customWidth="1"/>
    <col min="3586" max="3586" width="1.7109375" style="175" customWidth="1"/>
    <col min="3587" max="3587" width="10.7109375" style="175" customWidth="1"/>
    <col min="3588" max="3588" width="1.7109375" style="175" customWidth="1"/>
    <col min="3589" max="3589" width="11.28515625" style="175" bestFit="1" customWidth="1"/>
    <col min="3590" max="3590" width="1.7109375" style="175" customWidth="1"/>
    <col min="3591" max="3591" width="11.28515625" style="175" bestFit="1" customWidth="1"/>
    <col min="3592" max="3592" width="1.7109375" style="175" customWidth="1"/>
    <col min="3593" max="3593" width="11.28515625" style="175" bestFit="1" customWidth="1"/>
    <col min="3594" max="3836" width="9.140625" style="175"/>
    <col min="3837" max="3837" width="16.28515625" style="175" customWidth="1"/>
    <col min="3838" max="3838" width="1.7109375" style="175" customWidth="1"/>
    <col min="3839" max="3839" width="10" style="175" bestFit="1" customWidth="1"/>
    <col min="3840" max="3840" width="1.7109375" style="175" customWidth="1"/>
    <col min="3841" max="3841" width="9.28515625" style="175" customWidth="1"/>
    <col min="3842" max="3842" width="1.7109375" style="175" customWidth="1"/>
    <col min="3843" max="3843" width="10.7109375" style="175" customWidth="1"/>
    <col min="3844" max="3844" width="1.7109375" style="175" customWidth="1"/>
    <col min="3845" max="3845" width="11.28515625" style="175" bestFit="1" customWidth="1"/>
    <col min="3846" max="3846" width="1.7109375" style="175" customWidth="1"/>
    <col min="3847" max="3847" width="11.28515625" style="175" bestFit="1" customWidth="1"/>
    <col min="3848" max="3848" width="1.7109375" style="175" customWidth="1"/>
    <col min="3849" max="3849" width="11.28515625" style="175" bestFit="1" customWidth="1"/>
    <col min="3850" max="4092" width="9.140625" style="175"/>
    <col min="4093" max="4093" width="16.28515625" style="175" customWidth="1"/>
    <col min="4094" max="4094" width="1.7109375" style="175" customWidth="1"/>
    <col min="4095" max="4095" width="10" style="175" bestFit="1" customWidth="1"/>
    <col min="4096" max="4096" width="1.7109375" style="175" customWidth="1"/>
    <col min="4097" max="4097" width="9.28515625" style="175" customWidth="1"/>
    <col min="4098" max="4098" width="1.7109375" style="175" customWidth="1"/>
    <col min="4099" max="4099" width="10.7109375" style="175" customWidth="1"/>
    <col min="4100" max="4100" width="1.7109375" style="175" customWidth="1"/>
    <col min="4101" max="4101" width="11.28515625" style="175" bestFit="1" customWidth="1"/>
    <col min="4102" max="4102" width="1.7109375" style="175" customWidth="1"/>
    <col min="4103" max="4103" width="11.28515625" style="175" bestFit="1" customWidth="1"/>
    <col min="4104" max="4104" width="1.7109375" style="175" customWidth="1"/>
    <col min="4105" max="4105" width="11.28515625" style="175" bestFit="1" customWidth="1"/>
    <col min="4106" max="4348" width="9.140625" style="175"/>
    <col min="4349" max="4349" width="16.28515625" style="175" customWidth="1"/>
    <col min="4350" max="4350" width="1.7109375" style="175" customWidth="1"/>
    <col min="4351" max="4351" width="10" style="175" bestFit="1" customWidth="1"/>
    <col min="4352" max="4352" width="1.7109375" style="175" customWidth="1"/>
    <col min="4353" max="4353" width="9.28515625" style="175" customWidth="1"/>
    <col min="4354" max="4354" width="1.7109375" style="175" customWidth="1"/>
    <col min="4355" max="4355" width="10.7109375" style="175" customWidth="1"/>
    <col min="4356" max="4356" width="1.7109375" style="175" customWidth="1"/>
    <col min="4357" max="4357" width="11.28515625" style="175" bestFit="1" customWidth="1"/>
    <col min="4358" max="4358" width="1.7109375" style="175" customWidth="1"/>
    <col min="4359" max="4359" width="11.28515625" style="175" bestFit="1" customWidth="1"/>
    <col min="4360" max="4360" width="1.7109375" style="175" customWidth="1"/>
    <col min="4361" max="4361" width="11.28515625" style="175" bestFit="1" customWidth="1"/>
    <col min="4362" max="4604" width="9.140625" style="175"/>
    <col min="4605" max="4605" width="16.28515625" style="175" customWidth="1"/>
    <col min="4606" max="4606" width="1.7109375" style="175" customWidth="1"/>
    <col min="4607" max="4607" width="10" style="175" bestFit="1" customWidth="1"/>
    <col min="4608" max="4608" width="1.7109375" style="175" customWidth="1"/>
    <col min="4609" max="4609" width="9.28515625" style="175" customWidth="1"/>
    <col min="4610" max="4610" width="1.7109375" style="175" customWidth="1"/>
    <col min="4611" max="4611" width="10.7109375" style="175" customWidth="1"/>
    <col min="4612" max="4612" width="1.7109375" style="175" customWidth="1"/>
    <col min="4613" max="4613" width="11.28515625" style="175" bestFit="1" customWidth="1"/>
    <col min="4614" max="4614" width="1.7109375" style="175" customWidth="1"/>
    <col min="4615" max="4615" width="11.28515625" style="175" bestFit="1" customWidth="1"/>
    <col min="4616" max="4616" width="1.7109375" style="175" customWidth="1"/>
    <col min="4617" max="4617" width="11.28515625" style="175" bestFit="1" customWidth="1"/>
    <col min="4618" max="4860" width="9.140625" style="175"/>
    <col min="4861" max="4861" width="16.28515625" style="175" customWidth="1"/>
    <col min="4862" max="4862" width="1.7109375" style="175" customWidth="1"/>
    <col min="4863" max="4863" width="10" style="175" bestFit="1" customWidth="1"/>
    <col min="4864" max="4864" width="1.7109375" style="175" customWidth="1"/>
    <col min="4865" max="4865" width="9.28515625" style="175" customWidth="1"/>
    <col min="4866" max="4866" width="1.7109375" style="175" customWidth="1"/>
    <col min="4867" max="4867" width="10.7109375" style="175" customWidth="1"/>
    <col min="4868" max="4868" width="1.7109375" style="175" customWidth="1"/>
    <col min="4869" max="4869" width="11.28515625" style="175" bestFit="1" customWidth="1"/>
    <col min="4870" max="4870" width="1.7109375" style="175" customWidth="1"/>
    <col min="4871" max="4871" width="11.28515625" style="175" bestFit="1" customWidth="1"/>
    <col min="4872" max="4872" width="1.7109375" style="175" customWidth="1"/>
    <col min="4873" max="4873" width="11.28515625" style="175" bestFit="1" customWidth="1"/>
    <col min="4874" max="5116" width="9.140625" style="175"/>
    <col min="5117" max="5117" width="16.28515625" style="175" customWidth="1"/>
    <col min="5118" max="5118" width="1.7109375" style="175" customWidth="1"/>
    <col min="5119" max="5119" width="10" style="175" bestFit="1" customWidth="1"/>
    <col min="5120" max="5120" width="1.7109375" style="175" customWidth="1"/>
    <col min="5121" max="5121" width="9.28515625" style="175" customWidth="1"/>
    <col min="5122" max="5122" width="1.7109375" style="175" customWidth="1"/>
    <col min="5123" max="5123" width="10.7109375" style="175" customWidth="1"/>
    <col min="5124" max="5124" width="1.7109375" style="175" customWidth="1"/>
    <col min="5125" max="5125" width="11.28515625" style="175" bestFit="1" customWidth="1"/>
    <col min="5126" max="5126" width="1.7109375" style="175" customWidth="1"/>
    <col min="5127" max="5127" width="11.28515625" style="175" bestFit="1" customWidth="1"/>
    <col min="5128" max="5128" width="1.7109375" style="175" customWidth="1"/>
    <col min="5129" max="5129" width="11.28515625" style="175" bestFit="1" customWidth="1"/>
    <col min="5130" max="5372" width="9.140625" style="175"/>
    <col min="5373" max="5373" width="16.28515625" style="175" customWidth="1"/>
    <col min="5374" max="5374" width="1.7109375" style="175" customWidth="1"/>
    <col min="5375" max="5375" width="10" style="175" bestFit="1" customWidth="1"/>
    <col min="5376" max="5376" width="1.7109375" style="175" customWidth="1"/>
    <col min="5377" max="5377" width="9.28515625" style="175" customWidth="1"/>
    <col min="5378" max="5378" width="1.7109375" style="175" customWidth="1"/>
    <col min="5379" max="5379" width="10.7109375" style="175" customWidth="1"/>
    <col min="5380" max="5380" width="1.7109375" style="175" customWidth="1"/>
    <col min="5381" max="5381" width="11.28515625" style="175" bestFit="1" customWidth="1"/>
    <col min="5382" max="5382" width="1.7109375" style="175" customWidth="1"/>
    <col min="5383" max="5383" width="11.28515625" style="175" bestFit="1" customWidth="1"/>
    <col min="5384" max="5384" width="1.7109375" style="175" customWidth="1"/>
    <col min="5385" max="5385" width="11.28515625" style="175" bestFit="1" customWidth="1"/>
    <col min="5386" max="5628" width="9.140625" style="175"/>
    <col min="5629" max="5629" width="16.28515625" style="175" customWidth="1"/>
    <col min="5630" max="5630" width="1.7109375" style="175" customWidth="1"/>
    <col min="5631" max="5631" width="10" style="175" bestFit="1" customWidth="1"/>
    <col min="5632" max="5632" width="1.7109375" style="175" customWidth="1"/>
    <col min="5633" max="5633" width="9.28515625" style="175" customWidth="1"/>
    <col min="5634" max="5634" width="1.7109375" style="175" customWidth="1"/>
    <col min="5635" max="5635" width="10.7109375" style="175" customWidth="1"/>
    <col min="5636" max="5636" width="1.7109375" style="175" customWidth="1"/>
    <col min="5637" max="5637" width="11.28515625" style="175" bestFit="1" customWidth="1"/>
    <col min="5638" max="5638" width="1.7109375" style="175" customWidth="1"/>
    <col min="5639" max="5639" width="11.28515625" style="175" bestFit="1" customWidth="1"/>
    <col min="5640" max="5640" width="1.7109375" style="175" customWidth="1"/>
    <col min="5641" max="5641" width="11.28515625" style="175" bestFit="1" customWidth="1"/>
    <col min="5642" max="5884" width="9.140625" style="175"/>
    <col min="5885" max="5885" width="16.28515625" style="175" customWidth="1"/>
    <col min="5886" max="5886" width="1.7109375" style="175" customWidth="1"/>
    <col min="5887" max="5887" width="10" style="175" bestFit="1" customWidth="1"/>
    <col min="5888" max="5888" width="1.7109375" style="175" customWidth="1"/>
    <col min="5889" max="5889" width="9.28515625" style="175" customWidth="1"/>
    <col min="5890" max="5890" width="1.7109375" style="175" customWidth="1"/>
    <col min="5891" max="5891" width="10.7109375" style="175" customWidth="1"/>
    <col min="5892" max="5892" width="1.7109375" style="175" customWidth="1"/>
    <col min="5893" max="5893" width="11.28515625" style="175" bestFit="1" customWidth="1"/>
    <col min="5894" max="5894" width="1.7109375" style="175" customWidth="1"/>
    <col min="5895" max="5895" width="11.28515625" style="175" bestFit="1" customWidth="1"/>
    <col min="5896" max="5896" width="1.7109375" style="175" customWidth="1"/>
    <col min="5897" max="5897" width="11.28515625" style="175" bestFit="1" customWidth="1"/>
    <col min="5898" max="6140" width="9.140625" style="175"/>
    <col min="6141" max="6141" width="16.28515625" style="175" customWidth="1"/>
    <col min="6142" max="6142" width="1.7109375" style="175" customWidth="1"/>
    <col min="6143" max="6143" width="10" style="175" bestFit="1" customWidth="1"/>
    <col min="6144" max="6144" width="1.7109375" style="175" customWidth="1"/>
    <col min="6145" max="6145" width="9.28515625" style="175" customWidth="1"/>
    <col min="6146" max="6146" width="1.7109375" style="175" customWidth="1"/>
    <col min="6147" max="6147" width="10.7109375" style="175" customWidth="1"/>
    <col min="6148" max="6148" width="1.7109375" style="175" customWidth="1"/>
    <col min="6149" max="6149" width="11.28515625" style="175" bestFit="1" customWidth="1"/>
    <col min="6150" max="6150" width="1.7109375" style="175" customWidth="1"/>
    <col min="6151" max="6151" width="11.28515625" style="175" bestFit="1" customWidth="1"/>
    <col min="6152" max="6152" width="1.7109375" style="175" customWidth="1"/>
    <col min="6153" max="6153" width="11.28515625" style="175" bestFit="1" customWidth="1"/>
    <col min="6154" max="6396" width="9.140625" style="175"/>
    <col min="6397" max="6397" width="16.28515625" style="175" customWidth="1"/>
    <col min="6398" max="6398" width="1.7109375" style="175" customWidth="1"/>
    <col min="6399" max="6399" width="10" style="175" bestFit="1" customWidth="1"/>
    <col min="6400" max="6400" width="1.7109375" style="175" customWidth="1"/>
    <col min="6401" max="6401" width="9.28515625" style="175" customWidth="1"/>
    <col min="6402" max="6402" width="1.7109375" style="175" customWidth="1"/>
    <col min="6403" max="6403" width="10.7109375" style="175" customWidth="1"/>
    <col min="6404" max="6404" width="1.7109375" style="175" customWidth="1"/>
    <col min="6405" max="6405" width="11.28515625" style="175" bestFit="1" customWidth="1"/>
    <col min="6406" max="6406" width="1.7109375" style="175" customWidth="1"/>
    <col min="6407" max="6407" width="11.28515625" style="175" bestFit="1" customWidth="1"/>
    <col min="6408" max="6408" width="1.7109375" style="175" customWidth="1"/>
    <col min="6409" max="6409" width="11.28515625" style="175" bestFit="1" customWidth="1"/>
    <col min="6410" max="6652" width="9.140625" style="175"/>
    <col min="6653" max="6653" width="16.28515625" style="175" customWidth="1"/>
    <col min="6654" max="6654" width="1.7109375" style="175" customWidth="1"/>
    <col min="6655" max="6655" width="10" style="175" bestFit="1" customWidth="1"/>
    <col min="6656" max="6656" width="1.7109375" style="175" customWidth="1"/>
    <col min="6657" max="6657" width="9.28515625" style="175" customWidth="1"/>
    <col min="6658" max="6658" width="1.7109375" style="175" customWidth="1"/>
    <col min="6659" max="6659" width="10.7109375" style="175" customWidth="1"/>
    <col min="6660" max="6660" width="1.7109375" style="175" customWidth="1"/>
    <col min="6661" max="6661" width="11.28515625" style="175" bestFit="1" customWidth="1"/>
    <col min="6662" max="6662" width="1.7109375" style="175" customWidth="1"/>
    <col min="6663" max="6663" width="11.28515625" style="175" bestFit="1" customWidth="1"/>
    <col min="6664" max="6664" width="1.7109375" style="175" customWidth="1"/>
    <col min="6665" max="6665" width="11.28515625" style="175" bestFit="1" customWidth="1"/>
    <col min="6666" max="6908" width="9.140625" style="175"/>
    <col min="6909" max="6909" width="16.28515625" style="175" customWidth="1"/>
    <col min="6910" max="6910" width="1.7109375" style="175" customWidth="1"/>
    <col min="6911" max="6911" width="10" style="175" bestFit="1" customWidth="1"/>
    <col min="6912" max="6912" width="1.7109375" style="175" customWidth="1"/>
    <col min="6913" max="6913" width="9.28515625" style="175" customWidth="1"/>
    <col min="6914" max="6914" width="1.7109375" style="175" customWidth="1"/>
    <col min="6915" max="6915" width="10.7109375" style="175" customWidth="1"/>
    <col min="6916" max="6916" width="1.7109375" style="175" customWidth="1"/>
    <col min="6917" max="6917" width="11.28515625" style="175" bestFit="1" customWidth="1"/>
    <col min="6918" max="6918" width="1.7109375" style="175" customWidth="1"/>
    <col min="6919" max="6919" width="11.28515625" style="175" bestFit="1" customWidth="1"/>
    <col min="6920" max="6920" width="1.7109375" style="175" customWidth="1"/>
    <col min="6921" max="6921" width="11.28515625" style="175" bestFit="1" customWidth="1"/>
    <col min="6922" max="7164" width="9.140625" style="175"/>
    <col min="7165" max="7165" width="16.28515625" style="175" customWidth="1"/>
    <col min="7166" max="7166" width="1.7109375" style="175" customWidth="1"/>
    <col min="7167" max="7167" width="10" style="175" bestFit="1" customWidth="1"/>
    <col min="7168" max="7168" width="1.7109375" style="175" customWidth="1"/>
    <col min="7169" max="7169" width="9.28515625" style="175" customWidth="1"/>
    <col min="7170" max="7170" width="1.7109375" style="175" customWidth="1"/>
    <col min="7171" max="7171" width="10.7109375" style="175" customWidth="1"/>
    <col min="7172" max="7172" width="1.7109375" style="175" customWidth="1"/>
    <col min="7173" max="7173" width="11.28515625" style="175" bestFit="1" customWidth="1"/>
    <col min="7174" max="7174" width="1.7109375" style="175" customWidth="1"/>
    <col min="7175" max="7175" width="11.28515625" style="175" bestFit="1" customWidth="1"/>
    <col min="7176" max="7176" width="1.7109375" style="175" customWidth="1"/>
    <col min="7177" max="7177" width="11.28515625" style="175" bestFit="1" customWidth="1"/>
    <col min="7178" max="7420" width="9.140625" style="175"/>
    <col min="7421" max="7421" width="16.28515625" style="175" customWidth="1"/>
    <col min="7422" max="7422" width="1.7109375" style="175" customWidth="1"/>
    <col min="7423" max="7423" width="10" style="175" bestFit="1" customWidth="1"/>
    <col min="7424" max="7424" width="1.7109375" style="175" customWidth="1"/>
    <col min="7425" max="7425" width="9.28515625" style="175" customWidth="1"/>
    <col min="7426" max="7426" width="1.7109375" style="175" customWidth="1"/>
    <col min="7427" max="7427" width="10.7109375" style="175" customWidth="1"/>
    <col min="7428" max="7428" width="1.7109375" style="175" customWidth="1"/>
    <col min="7429" max="7429" width="11.28515625" style="175" bestFit="1" customWidth="1"/>
    <col min="7430" max="7430" width="1.7109375" style="175" customWidth="1"/>
    <col min="7431" max="7431" width="11.28515625" style="175" bestFit="1" customWidth="1"/>
    <col min="7432" max="7432" width="1.7109375" style="175" customWidth="1"/>
    <col min="7433" max="7433" width="11.28515625" style="175" bestFit="1" customWidth="1"/>
    <col min="7434" max="7676" width="9.140625" style="175"/>
    <col min="7677" max="7677" width="16.28515625" style="175" customWidth="1"/>
    <col min="7678" max="7678" width="1.7109375" style="175" customWidth="1"/>
    <col min="7679" max="7679" width="10" style="175" bestFit="1" customWidth="1"/>
    <col min="7680" max="7680" width="1.7109375" style="175" customWidth="1"/>
    <col min="7681" max="7681" width="9.28515625" style="175" customWidth="1"/>
    <col min="7682" max="7682" width="1.7109375" style="175" customWidth="1"/>
    <col min="7683" max="7683" width="10.7109375" style="175" customWidth="1"/>
    <col min="7684" max="7684" width="1.7109375" style="175" customWidth="1"/>
    <col min="7685" max="7685" width="11.28515625" style="175" bestFit="1" customWidth="1"/>
    <col min="7686" max="7686" width="1.7109375" style="175" customWidth="1"/>
    <col min="7687" max="7687" width="11.28515625" style="175" bestFit="1" customWidth="1"/>
    <col min="7688" max="7688" width="1.7109375" style="175" customWidth="1"/>
    <col min="7689" max="7689" width="11.28515625" style="175" bestFit="1" customWidth="1"/>
    <col min="7690" max="7932" width="9.140625" style="175"/>
    <col min="7933" max="7933" width="16.28515625" style="175" customWidth="1"/>
    <col min="7934" max="7934" width="1.7109375" style="175" customWidth="1"/>
    <col min="7935" max="7935" width="10" style="175" bestFit="1" customWidth="1"/>
    <col min="7936" max="7936" width="1.7109375" style="175" customWidth="1"/>
    <col min="7937" max="7937" width="9.28515625" style="175" customWidth="1"/>
    <col min="7938" max="7938" width="1.7109375" style="175" customWidth="1"/>
    <col min="7939" max="7939" width="10.7109375" style="175" customWidth="1"/>
    <col min="7940" max="7940" width="1.7109375" style="175" customWidth="1"/>
    <col min="7941" max="7941" width="11.28515625" style="175" bestFit="1" customWidth="1"/>
    <col min="7942" max="7942" width="1.7109375" style="175" customWidth="1"/>
    <col min="7943" max="7943" width="11.28515625" style="175" bestFit="1" customWidth="1"/>
    <col min="7944" max="7944" width="1.7109375" style="175" customWidth="1"/>
    <col min="7945" max="7945" width="11.28515625" style="175" bestFit="1" customWidth="1"/>
    <col min="7946" max="8188" width="9.140625" style="175"/>
    <col min="8189" max="8189" width="16.28515625" style="175" customWidth="1"/>
    <col min="8190" max="8190" width="1.7109375" style="175" customWidth="1"/>
    <col min="8191" max="8191" width="10" style="175" bestFit="1" customWidth="1"/>
    <col min="8192" max="8192" width="1.7109375" style="175" customWidth="1"/>
    <col min="8193" max="8193" width="9.28515625" style="175" customWidth="1"/>
    <col min="8194" max="8194" width="1.7109375" style="175" customWidth="1"/>
    <col min="8195" max="8195" width="10.7109375" style="175" customWidth="1"/>
    <col min="8196" max="8196" width="1.7109375" style="175" customWidth="1"/>
    <col min="8197" max="8197" width="11.28515625" style="175" bestFit="1" customWidth="1"/>
    <col min="8198" max="8198" width="1.7109375" style="175" customWidth="1"/>
    <col min="8199" max="8199" width="11.28515625" style="175" bestFit="1" customWidth="1"/>
    <col min="8200" max="8200" width="1.7109375" style="175" customWidth="1"/>
    <col min="8201" max="8201" width="11.28515625" style="175" bestFit="1" customWidth="1"/>
    <col min="8202" max="8444" width="9.140625" style="175"/>
    <col min="8445" max="8445" width="16.28515625" style="175" customWidth="1"/>
    <col min="8446" max="8446" width="1.7109375" style="175" customWidth="1"/>
    <col min="8447" max="8447" width="10" style="175" bestFit="1" customWidth="1"/>
    <col min="8448" max="8448" width="1.7109375" style="175" customWidth="1"/>
    <col min="8449" max="8449" width="9.28515625" style="175" customWidth="1"/>
    <col min="8450" max="8450" width="1.7109375" style="175" customWidth="1"/>
    <col min="8451" max="8451" width="10.7109375" style="175" customWidth="1"/>
    <col min="8452" max="8452" width="1.7109375" style="175" customWidth="1"/>
    <col min="8453" max="8453" width="11.28515625" style="175" bestFit="1" customWidth="1"/>
    <col min="8454" max="8454" width="1.7109375" style="175" customWidth="1"/>
    <col min="8455" max="8455" width="11.28515625" style="175" bestFit="1" customWidth="1"/>
    <col min="8456" max="8456" width="1.7109375" style="175" customWidth="1"/>
    <col min="8457" max="8457" width="11.28515625" style="175" bestFit="1" customWidth="1"/>
    <col min="8458" max="8700" width="9.140625" style="175"/>
    <col min="8701" max="8701" width="16.28515625" style="175" customWidth="1"/>
    <col min="8702" max="8702" width="1.7109375" style="175" customWidth="1"/>
    <col min="8703" max="8703" width="10" style="175" bestFit="1" customWidth="1"/>
    <col min="8704" max="8704" width="1.7109375" style="175" customWidth="1"/>
    <col min="8705" max="8705" width="9.28515625" style="175" customWidth="1"/>
    <col min="8706" max="8706" width="1.7109375" style="175" customWidth="1"/>
    <col min="8707" max="8707" width="10.7109375" style="175" customWidth="1"/>
    <col min="8708" max="8708" width="1.7109375" style="175" customWidth="1"/>
    <col min="8709" max="8709" width="11.28515625" style="175" bestFit="1" customWidth="1"/>
    <col min="8710" max="8710" width="1.7109375" style="175" customWidth="1"/>
    <col min="8711" max="8711" width="11.28515625" style="175" bestFit="1" customWidth="1"/>
    <col min="8712" max="8712" width="1.7109375" style="175" customWidth="1"/>
    <col min="8713" max="8713" width="11.28515625" style="175" bestFit="1" customWidth="1"/>
    <col min="8714" max="8956" width="9.140625" style="175"/>
    <col min="8957" max="8957" width="16.28515625" style="175" customWidth="1"/>
    <col min="8958" max="8958" width="1.7109375" style="175" customWidth="1"/>
    <col min="8959" max="8959" width="10" style="175" bestFit="1" customWidth="1"/>
    <col min="8960" max="8960" width="1.7109375" style="175" customWidth="1"/>
    <col min="8961" max="8961" width="9.28515625" style="175" customWidth="1"/>
    <col min="8962" max="8962" width="1.7109375" style="175" customWidth="1"/>
    <col min="8963" max="8963" width="10.7109375" style="175" customWidth="1"/>
    <col min="8964" max="8964" width="1.7109375" style="175" customWidth="1"/>
    <col min="8965" max="8965" width="11.28515625" style="175" bestFit="1" customWidth="1"/>
    <col min="8966" max="8966" width="1.7109375" style="175" customWidth="1"/>
    <col min="8967" max="8967" width="11.28515625" style="175" bestFit="1" customWidth="1"/>
    <col min="8968" max="8968" width="1.7109375" style="175" customWidth="1"/>
    <col min="8969" max="8969" width="11.28515625" style="175" bestFit="1" customWidth="1"/>
    <col min="8970" max="9212" width="9.140625" style="175"/>
    <col min="9213" max="9213" width="16.28515625" style="175" customWidth="1"/>
    <col min="9214" max="9214" width="1.7109375" style="175" customWidth="1"/>
    <col min="9215" max="9215" width="10" style="175" bestFit="1" customWidth="1"/>
    <col min="9216" max="9216" width="1.7109375" style="175" customWidth="1"/>
    <col min="9217" max="9217" width="9.28515625" style="175" customWidth="1"/>
    <col min="9218" max="9218" width="1.7109375" style="175" customWidth="1"/>
    <col min="9219" max="9219" width="10.7109375" style="175" customWidth="1"/>
    <col min="9220" max="9220" width="1.7109375" style="175" customWidth="1"/>
    <col min="9221" max="9221" width="11.28515625" style="175" bestFit="1" customWidth="1"/>
    <col min="9222" max="9222" width="1.7109375" style="175" customWidth="1"/>
    <col min="9223" max="9223" width="11.28515625" style="175" bestFit="1" customWidth="1"/>
    <col min="9224" max="9224" width="1.7109375" style="175" customWidth="1"/>
    <col min="9225" max="9225" width="11.28515625" style="175" bestFit="1" customWidth="1"/>
    <col min="9226" max="9468" width="9.140625" style="175"/>
    <col min="9469" max="9469" width="16.28515625" style="175" customWidth="1"/>
    <col min="9470" max="9470" width="1.7109375" style="175" customWidth="1"/>
    <col min="9471" max="9471" width="10" style="175" bestFit="1" customWidth="1"/>
    <col min="9472" max="9472" width="1.7109375" style="175" customWidth="1"/>
    <col min="9473" max="9473" width="9.28515625" style="175" customWidth="1"/>
    <col min="9474" max="9474" width="1.7109375" style="175" customWidth="1"/>
    <col min="9475" max="9475" width="10.7109375" style="175" customWidth="1"/>
    <col min="9476" max="9476" width="1.7109375" style="175" customWidth="1"/>
    <col min="9477" max="9477" width="11.28515625" style="175" bestFit="1" customWidth="1"/>
    <col min="9478" max="9478" width="1.7109375" style="175" customWidth="1"/>
    <col min="9479" max="9479" width="11.28515625" style="175" bestFit="1" customWidth="1"/>
    <col min="9480" max="9480" width="1.7109375" style="175" customWidth="1"/>
    <col min="9481" max="9481" width="11.28515625" style="175" bestFit="1" customWidth="1"/>
    <col min="9482" max="9724" width="9.140625" style="175"/>
    <col min="9725" max="9725" width="16.28515625" style="175" customWidth="1"/>
    <col min="9726" max="9726" width="1.7109375" style="175" customWidth="1"/>
    <col min="9727" max="9727" width="10" style="175" bestFit="1" customWidth="1"/>
    <col min="9728" max="9728" width="1.7109375" style="175" customWidth="1"/>
    <col min="9729" max="9729" width="9.28515625" style="175" customWidth="1"/>
    <col min="9730" max="9730" width="1.7109375" style="175" customWidth="1"/>
    <col min="9731" max="9731" width="10.7109375" style="175" customWidth="1"/>
    <col min="9732" max="9732" width="1.7109375" style="175" customWidth="1"/>
    <col min="9733" max="9733" width="11.28515625" style="175" bestFit="1" customWidth="1"/>
    <col min="9734" max="9734" width="1.7109375" style="175" customWidth="1"/>
    <col min="9735" max="9735" width="11.28515625" style="175" bestFit="1" customWidth="1"/>
    <col min="9736" max="9736" width="1.7109375" style="175" customWidth="1"/>
    <col min="9737" max="9737" width="11.28515625" style="175" bestFit="1" customWidth="1"/>
    <col min="9738" max="9980" width="9.140625" style="175"/>
    <col min="9981" max="9981" width="16.28515625" style="175" customWidth="1"/>
    <col min="9982" max="9982" width="1.7109375" style="175" customWidth="1"/>
    <col min="9983" max="9983" width="10" style="175" bestFit="1" customWidth="1"/>
    <col min="9984" max="9984" width="1.7109375" style="175" customWidth="1"/>
    <col min="9985" max="9985" width="9.28515625" style="175" customWidth="1"/>
    <col min="9986" max="9986" width="1.7109375" style="175" customWidth="1"/>
    <col min="9987" max="9987" width="10.7109375" style="175" customWidth="1"/>
    <col min="9988" max="9988" width="1.7109375" style="175" customWidth="1"/>
    <col min="9989" max="9989" width="11.28515625" style="175" bestFit="1" customWidth="1"/>
    <col min="9990" max="9990" width="1.7109375" style="175" customWidth="1"/>
    <col min="9991" max="9991" width="11.28515625" style="175" bestFit="1" customWidth="1"/>
    <col min="9992" max="9992" width="1.7109375" style="175" customWidth="1"/>
    <col min="9993" max="9993" width="11.28515625" style="175" bestFit="1" customWidth="1"/>
    <col min="9994" max="10236" width="9.140625" style="175"/>
    <col min="10237" max="10237" width="16.28515625" style="175" customWidth="1"/>
    <col min="10238" max="10238" width="1.7109375" style="175" customWidth="1"/>
    <col min="10239" max="10239" width="10" style="175" bestFit="1" customWidth="1"/>
    <col min="10240" max="10240" width="1.7109375" style="175" customWidth="1"/>
    <col min="10241" max="10241" width="9.28515625" style="175" customWidth="1"/>
    <col min="10242" max="10242" width="1.7109375" style="175" customWidth="1"/>
    <col min="10243" max="10243" width="10.7109375" style="175" customWidth="1"/>
    <col min="10244" max="10244" width="1.7109375" style="175" customWidth="1"/>
    <col min="10245" max="10245" width="11.28515625" style="175" bestFit="1" customWidth="1"/>
    <col min="10246" max="10246" width="1.7109375" style="175" customWidth="1"/>
    <col min="10247" max="10247" width="11.28515625" style="175" bestFit="1" customWidth="1"/>
    <col min="10248" max="10248" width="1.7109375" style="175" customWidth="1"/>
    <col min="10249" max="10249" width="11.28515625" style="175" bestFit="1" customWidth="1"/>
    <col min="10250" max="10492" width="9.140625" style="175"/>
    <col min="10493" max="10493" width="16.28515625" style="175" customWidth="1"/>
    <col min="10494" max="10494" width="1.7109375" style="175" customWidth="1"/>
    <col min="10495" max="10495" width="10" style="175" bestFit="1" customWidth="1"/>
    <col min="10496" max="10496" width="1.7109375" style="175" customWidth="1"/>
    <col min="10497" max="10497" width="9.28515625" style="175" customWidth="1"/>
    <col min="10498" max="10498" width="1.7109375" style="175" customWidth="1"/>
    <col min="10499" max="10499" width="10.7109375" style="175" customWidth="1"/>
    <col min="10500" max="10500" width="1.7109375" style="175" customWidth="1"/>
    <col min="10501" max="10501" width="11.28515625" style="175" bestFit="1" customWidth="1"/>
    <col min="10502" max="10502" width="1.7109375" style="175" customWidth="1"/>
    <col min="10503" max="10503" width="11.28515625" style="175" bestFit="1" customWidth="1"/>
    <col min="10504" max="10504" width="1.7109375" style="175" customWidth="1"/>
    <col min="10505" max="10505" width="11.28515625" style="175" bestFit="1" customWidth="1"/>
    <col min="10506" max="10748" width="9.140625" style="175"/>
    <col min="10749" max="10749" width="16.28515625" style="175" customWidth="1"/>
    <col min="10750" max="10750" width="1.7109375" style="175" customWidth="1"/>
    <col min="10751" max="10751" width="10" style="175" bestFit="1" customWidth="1"/>
    <col min="10752" max="10752" width="1.7109375" style="175" customWidth="1"/>
    <col min="10753" max="10753" width="9.28515625" style="175" customWidth="1"/>
    <col min="10754" max="10754" width="1.7109375" style="175" customWidth="1"/>
    <col min="10755" max="10755" width="10.7109375" style="175" customWidth="1"/>
    <col min="10756" max="10756" width="1.7109375" style="175" customWidth="1"/>
    <col min="10757" max="10757" width="11.28515625" style="175" bestFit="1" customWidth="1"/>
    <col min="10758" max="10758" width="1.7109375" style="175" customWidth="1"/>
    <col min="10759" max="10759" width="11.28515625" style="175" bestFit="1" customWidth="1"/>
    <col min="10760" max="10760" width="1.7109375" style="175" customWidth="1"/>
    <col min="10761" max="10761" width="11.28515625" style="175" bestFit="1" customWidth="1"/>
    <col min="10762" max="11004" width="9.140625" style="175"/>
    <col min="11005" max="11005" width="16.28515625" style="175" customWidth="1"/>
    <col min="11006" max="11006" width="1.7109375" style="175" customWidth="1"/>
    <col min="11007" max="11007" width="10" style="175" bestFit="1" customWidth="1"/>
    <col min="11008" max="11008" width="1.7109375" style="175" customWidth="1"/>
    <col min="11009" max="11009" width="9.28515625" style="175" customWidth="1"/>
    <col min="11010" max="11010" width="1.7109375" style="175" customWidth="1"/>
    <col min="11011" max="11011" width="10.7109375" style="175" customWidth="1"/>
    <col min="11012" max="11012" width="1.7109375" style="175" customWidth="1"/>
    <col min="11013" max="11013" width="11.28515625" style="175" bestFit="1" customWidth="1"/>
    <col min="11014" max="11014" width="1.7109375" style="175" customWidth="1"/>
    <col min="11015" max="11015" width="11.28515625" style="175" bestFit="1" customWidth="1"/>
    <col min="11016" max="11016" width="1.7109375" style="175" customWidth="1"/>
    <col min="11017" max="11017" width="11.28515625" style="175" bestFit="1" customWidth="1"/>
    <col min="11018" max="11260" width="9.140625" style="175"/>
    <col min="11261" max="11261" width="16.28515625" style="175" customWidth="1"/>
    <col min="11262" max="11262" width="1.7109375" style="175" customWidth="1"/>
    <col min="11263" max="11263" width="10" style="175" bestFit="1" customWidth="1"/>
    <col min="11264" max="11264" width="1.7109375" style="175" customWidth="1"/>
    <col min="11265" max="11265" width="9.28515625" style="175" customWidth="1"/>
    <col min="11266" max="11266" width="1.7109375" style="175" customWidth="1"/>
    <col min="11267" max="11267" width="10.7109375" style="175" customWidth="1"/>
    <col min="11268" max="11268" width="1.7109375" style="175" customWidth="1"/>
    <col min="11269" max="11269" width="11.28515625" style="175" bestFit="1" customWidth="1"/>
    <col min="11270" max="11270" width="1.7109375" style="175" customWidth="1"/>
    <col min="11271" max="11271" width="11.28515625" style="175" bestFit="1" customWidth="1"/>
    <col min="11272" max="11272" width="1.7109375" style="175" customWidth="1"/>
    <col min="11273" max="11273" width="11.28515625" style="175" bestFit="1" customWidth="1"/>
    <col min="11274" max="11516" width="9.140625" style="175"/>
    <col min="11517" max="11517" width="16.28515625" style="175" customWidth="1"/>
    <col min="11518" max="11518" width="1.7109375" style="175" customWidth="1"/>
    <col min="11519" max="11519" width="10" style="175" bestFit="1" customWidth="1"/>
    <col min="11520" max="11520" width="1.7109375" style="175" customWidth="1"/>
    <col min="11521" max="11521" width="9.28515625" style="175" customWidth="1"/>
    <col min="11522" max="11522" width="1.7109375" style="175" customWidth="1"/>
    <col min="11523" max="11523" width="10.7109375" style="175" customWidth="1"/>
    <col min="11524" max="11524" width="1.7109375" style="175" customWidth="1"/>
    <col min="11525" max="11525" width="11.28515625" style="175" bestFit="1" customWidth="1"/>
    <col min="11526" max="11526" width="1.7109375" style="175" customWidth="1"/>
    <col min="11527" max="11527" width="11.28515625" style="175" bestFit="1" customWidth="1"/>
    <col min="11528" max="11528" width="1.7109375" style="175" customWidth="1"/>
    <col min="11529" max="11529" width="11.28515625" style="175" bestFit="1" customWidth="1"/>
    <col min="11530" max="11772" width="9.140625" style="175"/>
    <col min="11773" max="11773" width="16.28515625" style="175" customWidth="1"/>
    <col min="11774" max="11774" width="1.7109375" style="175" customWidth="1"/>
    <col min="11775" max="11775" width="10" style="175" bestFit="1" customWidth="1"/>
    <col min="11776" max="11776" width="1.7109375" style="175" customWidth="1"/>
    <col min="11777" max="11777" width="9.28515625" style="175" customWidth="1"/>
    <col min="11778" max="11778" width="1.7109375" style="175" customWidth="1"/>
    <col min="11779" max="11779" width="10.7109375" style="175" customWidth="1"/>
    <col min="11780" max="11780" width="1.7109375" style="175" customWidth="1"/>
    <col min="11781" max="11781" width="11.28515625" style="175" bestFit="1" customWidth="1"/>
    <col min="11782" max="11782" width="1.7109375" style="175" customWidth="1"/>
    <col min="11783" max="11783" width="11.28515625" style="175" bestFit="1" customWidth="1"/>
    <col min="11784" max="11784" width="1.7109375" style="175" customWidth="1"/>
    <col min="11785" max="11785" width="11.28515625" style="175" bestFit="1" customWidth="1"/>
    <col min="11786" max="12028" width="9.140625" style="175"/>
    <col min="12029" max="12029" width="16.28515625" style="175" customWidth="1"/>
    <col min="12030" max="12030" width="1.7109375" style="175" customWidth="1"/>
    <col min="12031" max="12031" width="10" style="175" bestFit="1" customWidth="1"/>
    <col min="12032" max="12032" width="1.7109375" style="175" customWidth="1"/>
    <col min="12033" max="12033" width="9.28515625" style="175" customWidth="1"/>
    <col min="12034" max="12034" width="1.7109375" style="175" customWidth="1"/>
    <col min="12035" max="12035" width="10.7109375" style="175" customWidth="1"/>
    <col min="12036" max="12036" width="1.7109375" style="175" customWidth="1"/>
    <col min="12037" max="12037" width="11.28515625" style="175" bestFit="1" customWidth="1"/>
    <col min="12038" max="12038" width="1.7109375" style="175" customWidth="1"/>
    <col min="12039" max="12039" width="11.28515625" style="175" bestFit="1" customWidth="1"/>
    <col min="12040" max="12040" width="1.7109375" style="175" customWidth="1"/>
    <col min="12041" max="12041" width="11.28515625" style="175" bestFit="1" customWidth="1"/>
    <col min="12042" max="12284" width="9.140625" style="175"/>
    <col min="12285" max="12285" width="16.28515625" style="175" customWidth="1"/>
    <col min="12286" max="12286" width="1.7109375" style="175" customWidth="1"/>
    <col min="12287" max="12287" width="10" style="175" bestFit="1" customWidth="1"/>
    <col min="12288" max="12288" width="1.7109375" style="175" customWidth="1"/>
    <col min="12289" max="12289" width="9.28515625" style="175" customWidth="1"/>
    <col min="12290" max="12290" width="1.7109375" style="175" customWidth="1"/>
    <col min="12291" max="12291" width="10.7109375" style="175" customWidth="1"/>
    <col min="12292" max="12292" width="1.7109375" style="175" customWidth="1"/>
    <col min="12293" max="12293" width="11.28515625" style="175" bestFit="1" customWidth="1"/>
    <col min="12294" max="12294" width="1.7109375" style="175" customWidth="1"/>
    <col min="12295" max="12295" width="11.28515625" style="175" bestFit="1" customWidth="1"/>
    <col min="12296" max="12296" width="1.7109375" style="175" customWidth="1"/>
    <col min="12297" max="12297" width="11.28515625" style="175" bestFit="1" customWidth="1"/>
    <col min="12298" max="12540" width="9.140625" style="175"/>
    <col min="12541" max="12541" width="16.28515625" style="175" customWidth="1"/>
    <col min="12542" max="12542" width="1.7109375" style="175" customWidth="1"/>
    <col min="12543" max="12543" width="10" style="175" bestFit="1" customWidth="1"/>
    <col min="12544" max="12544" width="1.7109375" style="175" customWidth="1"/>
    <col min="12545" max="12545" width="9.28515625" style="175" customWidth="1"/>
    <col min="12546" max="12546" width="1.7109375" style="175" customWidth="1"/>
    <col min="12547" max="12547" width="10.7109375" style="175" customWidth="1"/>
    <col min="12548" max="12548" width="1.7109375" style="175" customWidth="1"/>
    <col min="12549" max="12549" width="11.28515625" style="175" bestFit="1" customWidth="1"/>
    <col min="12550" max="12550" width="1.7109375" style="175" customWidth="1"/>
    <col min="12551" max="12551" width="11.28515625" style="175" bestFit="1" customWidth="1"/>
    <col min="12552" max="12552" width="1.7109375" style="175" customWidth="1"/>
    <col min="12553" max="12553" width="11.28515625" style="175" bestFit="1" customWidth="1"/>
    <col min="12554" max="12796" width="9.140625" style="175"/>
    <col min="12797" max="12797" width="16.28515625" style="175" customWidth="1"/>
    <col min="12798" max="12798" width="1.7109375" style="175" customWidth="1"/>
    <col min="12799" max="12799" width="10" style="175" bestFit="1" customWidth="1"/>
    <col min="12800" max="12800" width="1.7109375" style="175" customWidth="1"/>
    <col min="12801" max="12801" width="9.28515625" style="175" customWidth="1"/>
    <col min="12802" max="12802" width="1.7109375" style="175" customWidth="1"/>
    <col min="12803" max="12803" width="10.7109375" style="175" customWidth="1"/>
    <col min="12804" max="12804" width="1.7109375" style="175" customWidth="1"/>
    <col min="12805" max="12805" width="11.28515625" style="175" bestFit="1" customWidth="1"/>
    <col min="12806" max="12806" width="1.7109375" style="175" customWidth="1"/>
    <col min="12807" max="12807" width="11.28515625" style="175" bestFit="1" customWidth="1"/>
    <col min="12808" max="12808" width="1.7109375" style="175" customWidth="1"/>
    <col min="12809" max="12809" width="11.28515625" style="175" bestFit="1" customWidth="1"/>
    <col min="12810" max="13052" width="9.140625" style="175"/>
    <col min="13053" max="13053" width="16.28515625" style="175" customWidth="1"/>
    <col min="13054" max="13054" width="1.7109375" style="175" customWidth="1"/>
    <col min="13055" max="13055" width="10" style="175" bestFit="1" customWidth="1"/>
    <col min="13056" max="13056" width="1.7109375" style="175" customWidth="1"/>
    <col min="13057" max="13057" width="9.28515625" style="175" customWidth="1"/>
    <col min="13058" max="13058" width="1.7109375" style="175" customWidth="1"/>
    <col min="13059" max="13059" width="10.7109375" style="175" customWidth="1"/>
    <col min="13060" max="13060" width="1.7109375" style="175" customWidth="1"/>
    <col min="13061" max="13061" width="11.28515625" style="175" bestFit="1" customWidth="1"/>
    <col min="13062" max="13062" width="1.7109375" style="175" customWidth="1"/>
    <col min="13063" max="13063" width="11.28515625" style="175" bestFit="1" customWidth="1"/>
    <col min="13064" max="13064" width="1.7109375" style="175" customWidth="1"/>
    <col min="13065" max="13065" width="11.28515625" style="175" bestFit="1" customWidth="1"/>
    <col min="13066" max="13308" width="9.140625" style="175"/>
    <col min="13309" max="13309" width="16.28515625" style="175" customWidth="1"/>
    <col min="13310" max="13310" width="1.7109375" style="175" customWidth="1"/>
    <col min="13311" max="13311" width="10" style="175" bestFit="1" customWidth="1"/>
    <col min="13312" max="13312" width="1.7109375" style="175" customWidth="1"/>
    <col min="13313" max="13313" width="9.28515625" style="175" customWidth="1"/>
    <col min="13314" max="13314" width="1.7109375" style="175" customWidth="1"/>
    <col min="13315" max="13315" width="10.7109375" style="175" customWidth="1"/>
    <col min="13316" max="13316" width="1.7109375" style="175" customWidth="1"/>
    <col min="13317" max="13317" width="11.28515625" style="175" bestFit="1" customWidth="1"/>
    <col min="13318" max="13318" width="1.7109375" style="175" customWidth="1"/>
    <col min="13319" max="13319" width="11.28515625" style="175" bestFit="1" customWidth="1"/>
    <col min="13320" max="13320" width="1.7109375" style="175" customWidth="1"/>
    <col min="13321" max="13321" width="11.28515625" style="175" bestFit="1" customWidth="1"/>
    <col min="13322" max="13564" width="9.140625" style="175"/>
    <col min="13565" max="13565" width="16.28515625" style="175" customWidth="1"/>
    <col min="13566" max="13566" width="1.7109375" style="175" customWidth="1"/>
    <col min="13567" max="13567" width="10" style="175" bestFit="1" customWidth="1"/>
    <col min="13568" max="13568" width="1.7109375" style="175" customWidth="1"/>
    <col min="13569" max="13569" width="9.28515625" style="175" customWidth="1"/>
    <col min="13570" max="13570" width="1.7109375" style="175" customWidth="1"/>
    <col min="13571" max="13571" width="10.7109375" style="175" customWidth="1"/>
    <col min="13572" max="13572" width="1.7109375" style="175" customWidth="1"/>
    <col min="13573" max="13573" width="11.28515625" style="175" bestFit="1" customWidth="1"/>
    <col min="13574" max="13574" width="1.7109375" style="175" customWidth="1"/>
    <col min="13575" max="13575" width="11.28515625" style="175" bestFit="1" customWidth="1"/>
    <col min="13576" max="13576" width="1.7109375" style="175" customWidth="1"/>
    <col min="13577" max="13577" width="11.28515625" style="175" bestFit="1" customWidth="1"/>
    <col min="13578" max="13820" width="9.140625" style="175"/>
    <col min="13821" max="13821" width="16.28515625" style="175" customWidth="1"/>
    <col min="13822" max="13822" width="1.7109375" style="175" customWidth="1"/>
    <col min="13823" max="13823" width="10" style="175" bestFit="1" customWidth="1"/>
    <col min="13824" max="13824" width="1.7109375" style="175" customWidth="1"/>
    <col min="13825" max="13825" width="9.28515625" style="175" customWidth="1"/>
    <col min="13826" max="13826" width="1.7109375" style="175" customWidth="1"/>
    <col min="13827" max="13827" width="10.7109375" style="175" customWidth="1"/>
    <col min="13828" max="13828" width="1.7109375" style="175" customWidth="1"/>
    <col min="13829" max="13829" width="11.28515625" style="175" bestFit="1" customWidth="1"/>
    <col min="13830" max="13830" width="1.7109375" style="175" customWidth="1"/>
    <col min="13831" max="13831" width="11.28515625" style="175" bestFit="1" customWidth="1"/>
    <col min="13832" max="13832" width="1.7109375" style="175" customWidth="1"/>
    <col min="13833" max="13833" width="11.28515625" style="175" bestFit="1" customWidth="1"/>
    <col min="13834" max="14076" width="9.140625" style="175"/>
    <col min="14077" max="14077" width="16.28515625" style="175" customWidth="1"/>
    <col min="14078" max="14078" width="1.7109375" style="175" customWidth="1"/>
    <col min="14079" max="14079" width="10" style="175" bestFit="1" customWidth="1"/>
    <col min="14080" max="14080" width="1.7109375" style="175" customWidth="1"/>
    <col min="14081" max="14081" width="9.28515625" style="175" customWidth="1"/>
    <col min="14082" max="14082" width="1.7109375" style="175" customWidth="1"/>
    <col min="14083" max="14083" width="10.7109375" style="175" customWidth="1"/>
    <col min="14084" max="14084" width="1.7109375" style="175" customWidth="1"/>
    <col min="14085" max="14085" width="11.28515625" style="175" bestFit="1" customWidth="1"/>
    <col min="14086" max="14086" width="1.7109375" style="175" customWidth="1"/>
    <col min="14087" max="14087" width="11.28515625" style="175" bestFit="1" customWidth="1"/>
    <col min="14088" max="14088" width="1.7109375" style="175" customWidth="1"/>
    <col min="14089" max="14089" width="11.28515625" style="175" bestFit="1" customWidth="1"/>
    <col min="14090" max="14332" width="9.140625" style="175"/>
    <col min="14333" max="14333" width="16.28515625" style="175" customWidth="1"/>
    <col min="14334" max="14334" width="1.7109375" style="175" customWidth="1"/>
    <col min="14335" max="14335" width="10" style="175" bestFit="1" customWidth="1"/>
    <col min="14336" max="14336" width="1.7109375" style="175" customWidth="1"/>
    <col min="14337" max="14337" width="9.28515625" style="175" customWidth="1"/>
    <col min="14338" max="14338" width="1.7109375" style="175" customWidth="1"/>
    <col min="14339" max="14339" width="10.7109375" style="175" customWidth="1"/>
    <col min="14340" max="14340" width="1.7109375" style="175" customWidth="1"/>
    <col min="14341" max="14341" width="11.28515625" style="175" bestFit="1" customWidth="1"/>
    <col min="14342" max="14342" width="1.7109375" style="175" customWidth="1"/>
    <col min="14343" max="14343" width="11.28515625" style="175" bestFit="1" customWidth="1"/>
    <col min="14344" max="14344" width="1.7109375" style="175" customWidth="1"/>
    <col min="14345" max="14345" width="11.28515625" style="175" bestFit="1" customWidth="1"/>
    <col min="14346" max="14588" width="9.140625" style="175"/>
    <col min="14589" max="14589" width="16.28515625" style="175" customWidth="1"/>
    <col min="14590" max="14590" width="1.7109375" style="175" customWidth="1"/>
    <col min="14591" max="14591" width="10" style="175" bestFit="1" customWidth="1"/>
    <col min="14592" max="14592" width="1.7109375" style="175" customWidth="1"/>
    <col min="14593" max="14593" width="9.28515625" style="175" customWidth="1"/>
    <col min="14594" max="14594" width="1.7109375" style="175" customWidth="1"/>
    <col min="14595" max="14595" width="10.7109375" style="175" customWidth="1"/>
    <col min="14596" max="14596" width="1.7109375" style="175" customWidth="1"/>
    <col min="14597" max="14597" width="11.28515625" style="175" bestFit="1" customWidth="1"/>
    <col min="14598" max="14598" width="1.7109375" style="175" customWidth="1"/>
    <col min="14599" max="14599" width="11.28515625" style="175" bestFit="1" customWidth="1"/>
    <col min="14600" max="14600" width="1.7109375" style="175" customWidth="1"/>
    <col min="14601" max="14601" width="11.28515625" style="175" bestFit="1" customWidth="1"/>
    <col min="14602" max="14844" width="9.140625" style="175"/>
    <col min="14845" max="14845" width="16.28515625" style="175" customWidth="1"/>
    <col min="14846" max="14846" width="1.7109375" style="175" customWidth="1"/>
    <col min="14847" max="14847" width="10" style="175" bestFit="1" customWidth="1"/>
    <col min="14848" max="14848" width="1.7109375" style="175" customWidth="1"/>
    <col min="14849" max="14849" width="9.28515625" style="175" customWidth="1"/>
    <col min="14850" max="14850" width="1.7109375" style="175" customWidth="1"/>
    <col min="14851" max="14851" width="10.7109375" style="175" customWidth="1"/>
    <col min="14852" max="14852" width="1.7109375" style="175" customWidth="1"/>
    <col min="14853" max="14853" width="11.28515625" style="175" bestFit="1" customWidth="1"/>
    <col min="14854" max="14854" width="1.7109375" style="175" customWidth="1"/>
    <col min="14855" max="14855" width="11.28515625" style="175" bestFit="1" customWidth="1"/>
    <col min="14856" max="14856" width="1.7109375" style="175" customWidth="1"/>
    <col min="14857" max="14857" width="11.28515625" style="175" bestFit="1" customWidth="1"/>
    <col min="14858" max="15100" width="9.140625" style="175"/>
    <col min="15101" max="15101" width="16.28515625" style="175" customWidth="1"/>
    <col min="15102" max="15102" width="1.7109375" style="175" customWidth="1"/>
    <col min="15103" max="15103" width="10" style="175" bestFit="1" customWidth="1"/>
    <col min="15104" max="15104" width="1.7109375" style="175" customWidth="1"/>
    <col min="15105" max="15105" width="9.28515625" style="175" customWidth="1"/>
    <col min="15106" max="15106" width="1.7109375" style="175" customWidth="1"/>
    <col min="15107" max="15107" width="10.7109375" style="175" customWidth="1"/>
    <col min="15108" max="15108" width="1.7109375" style="175" customWidth="1"/>
    <col min="15109" max="15109" width="11.28515625" style="175" bestFit="1" customWidth="1"/>
    <col min="15110" max="15110" width="1.7109375" style="175" customWidth="1"/>
    <col min="15111" max="15111" width="11.28515625" style="175" bestFit="1" customWidth="1"/>
    <col min="15112" max="15112" width="1.7109375" style="175" customWidth="1"/>
    <col min="15113" max="15113" width="11.28515625" style="175" bestFit="1" customWidth="1"/>
    <col min="15114" max="15356" width="9.140625" style="175"/>
    <col min="15357" max="15357" width="16.28515625" style="175" customWidth="1"/>
    <col min="15358" max="15358" width="1.7109375" style="175" customWidth="1"/>
    <col min="15359" max="15359" width="10" style="175" bestFit="1" customWidth="1"/>
    <col min="15360" max="15360" width="1.7109375" style="175" customWidth="1"/>
    <col min="15361" max="15361" width="9.28515625" style="175" customWidth="1"/>
    <col min="15362" max="15362" width="1.7109375" style="175" customWidth="1"/>
    <col min="15363" max="15363" width="10.7109375" style="175" customWidth="1"/>
    <col min="15364" max="15364" width="1.7109375" style="175" customWidth="1"/>
    <col min="15365" max="15365" width="11.28515625" style="175" bestFit="1" customWidth="1"/>
    <col min="15366" max="15366" width="1.7109375" style="175" customWidth="1"/>
    <col min="15367" max="15367" width="11.28515625" style="175" bestFit="1" customWidth="1"/>
    <col min="15368" max="15368" width="1.7109375" style="175" customWidth="1"/>
    <col min="15369" max="15369" width="11.28515625" style="175" bestFit="1" customWidth="1"/>
    <col min="15370" max="15612" width="9.140625" style="175"/>
    <col min="15613" max="15613" width="16.28515625" style="175" customWidth="1"/>
    <col min="15614" max="15614" width="1.7109375" style="175" customWidth="1"/>
    <col min="15615" max="15615" width="10" style="175" bestFit="1" customWidth="1"/>
    <col min="15616" max="15616" width="1.7109375" style="175" customWidth="1"/>
    <col min="15617" max="15617" width="9.28515625" style="175" customWidth="1"/>
    <col min="15618" max="15618" width="1.7109375" style="175" customWidth="1"/>
    <col min="15619" max="15619" width="10.7109375" style="175" customWidth="1"/>
    <col min="15620" max="15620" width="1.7109375" style="175" customWidth="1"/>
    <col min="15621" max="15621" width="11.28515625" style="175" bestFit="1" customWidth="1"/>
    <col min="15622" max="15622" width="1.7109375" style="175" customWidth="1"/>
    <col min="15623" max="15623" width="11.28515625" style="175" bestFit="1" customWidth="1"/>
    <col min="15624" max="15624" width="1.7109375" style="175" customWidth="1"/>
    <col min="15625" max="15625" width="11.28515625" style="175" bestFit="1" customWidth="1"/>
    <col min="15626" max="15868" width="9.140625" style="175"/>
    <col min="15869" max="15869" width="16.28515625" style="175" customWidth="1"/>
    <col min="15870" max="15870" width="1.7109375" style="175" customWidth="1"/>
    <col min="15871" max="15871" width="10" style="175" bestFit="1" customWidth="1"/>
    <col min="15872" max="15872" width="1.7109375" style="175" customWidth="1"/>
    <col min="15873" max="15873" width="9.28515625" style="175" customWidth="1"/>
    <col min="15874" max="15874" width="1.7109375" style="175" customWidth="1"/>
    <col min="15875" max="15875" width="10.7109375" style="175" customWidth="1"/>
    <col min="15876" max="15876" width="1.7109375" style="175" customWidth="1"/>
    <col min="15877" max="15877" width="11.28515625" style="175" bestFit="1" customWidth="1"/>
    <col min="15878" max="15878" width="1.7109375" style="175" customWidth="1"/>
    <col min="15879" max="15879" width="11.28515625" style="175" bestFit="1" customWidth="1"/>
    <col min="15880" max="15880" width="1.7109375" style="175" customWidth="1"/>
    <col min="15881" max="15881" width="11.28515625" style="175" bestFit="1" customWidth="1"/>
    <col min="15882" max="16124" width="9.140625" style="175"/>
    <col min="16125" max="16125" width="16.28515625" style="175" customWidth="1"/>
    <col min="16126" max="16126" width="1.7109375" style="175" customWidth="1"/>
    <col min="16127" max="16127" width="10" style="175" bestFit="1" customWidth="1"/>
    <col min="16128" max="16128" width="1.7109375" style="175" customWidth="1"/>
    <col min="16129" max="16129" width="9.28515625" style="175" customWidth="1"/>
    <col min="16130" max="16130" width="1.7109375" style="175" customWidth="1"/>
    <col min="16131" max="16131" width="10.7109375" style="175" customWidth="1"/>
    <col min="16132" max="16132" width="1.7109375" style="175" customWidth="1"/>
    <col min="16133" max="16133" width="11.28515625" style="175" bestFit="1" customWidth="1"/>
    <col min="16134" max="16134" width="1.7109375" style="175" customWidth="1"/>
    <col min="16135" max="16135" width="11.28515625" style="175" bestFit="1" customWidth="1"/>
    <col min="16136" max="16136" width="1.7109375" style="175" customWidth="1"/>
    <col min="16137" max="16137" width="11.28515625" style="175" bestFit="1" customWidth="1"/>
    <col min="16138" max="16384" width="9.140625" style="175"/>
  </cols>
  <sheetData>
    <row r="2" spans="1:15" x14ac:dyDescent="0.25">
      <c r="F2" s="176"/>
      <c r="G2" s="176"/>
      <c r="H2" s="176"/>
      <c r="I2" s="176"/>
      <c r="J2" s="176"/>
    </row>
    <row r="3" spans="1:15" x14ac:dyDescent="0.25">
      <c r="F3" s="176"/>
      <c r="G3" s="176"/>
      <c r="H3" s="176"/>
      <c r="I3" s="176"/>
      <c r="J3" s="176"/>
    </row>
    <row r="4" spans="1:15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</row>
    <row r="5" spans="1:15" x14ac:dyDescent="0.25">
      <c r="A5" s="177" t="s">
        <v>0</v>
      </c>
      <c r="B5" s="177"/>
      <c r="C5" s="177"/>
      <c r="D5" s="177"/>
      <c r="E5" s="177"/>
      <c r="F5" s="177"/>
      <c r="G5" s="177"/>
      <c r="H5" s="177"/>
      <c r="I5" s="177"/>
      <c r="J5" s="176"/>
    </row>
    <row r="6" spans="1:15" x14ac:dyDescent="0.25">
      <c r="A6" s="177" t="s">
        <v>134</v>
      </c>
      <c r="B6" s="177"/>
      <c r="C6" s="177"/>
      <c r="D6" s="177"/>
      <c r="E6" s="177"/>
      <c r="F6" s="177"/>
      <c r="G6" s="177"/>
      <c r="H6" s="177"/>
      <c r="I6" s="177"/>
      <c r="J6" s="176"/>
    </row>
    <row r="7" spans="1:15" x14ac:dyDescent="0.25">
      <c r="A7" s="177" t="str">
        <f>' Electric'!A6</f>
        <v>FOR THE TWELVE MONTHS ENDED DECEMBER 31, 2018</v>
      </c>
      <c r="B7" s="177"/>
      <c r="C7" s="177"/>
      <c r="D7" s="177"/>
      <c r="E7" s="177"/>
      <c r="F7" s="177"/>
      <c r="G7" s="177"/>
      <c r="H7" s="177"/>
      <c r="I7" s="177"/>
      <c r="J7" s="176"/>
    </row>
    <row r="8" spans="1:15" x14ac:dyDescent="0.25">
      <c r="A8" s="176"/>
      <c r="B8" s="176"/>
      <c r="C8" s="176"/>
      <c r="D8" s="176"/>
      <c r="E8" s="176"/>
      <c r="F8" s="176"/>
      <c r="G8" s="176"/>
      <c r="H8" s="176"/>
      <c r="I8" s="176"/>
      <c r="J8" s="176"/>
    </row>
    <row r="9" spans="1:15" x14ac:dyDescent="0.25">
      <c r="C9" s="178" t="s">
        <v>32</v>
      </c>
      <c r="D9" s="178"/>
      <c r="E9" s="178"/>
      <c r="F9" s="176"/>
      <c r="G9" s="178" t="s">
        <v>33</v>
      </c>
      <c r="H9" s="178"/>
      <c r="I9" s="178"/>
      <c r="J9" s="176"/>
      <c r="K9" s="176"/>
      <c r="L9" s="176"/>
    </row>
    <row r="10" spans="1:15" x14ac:dyDescent="0.25">
      <c r="C10" s="176"/>
      <c r="D10" s="176"/>
      <c r="E10" s="179"/>
      <c r="F10" s="176"/>
      <c r="G10" s="180"/>
      <c r="H10" s="180"/>
      <c r="I10" s="180"/>
      <c r="J10" s="176"/>
      <c r="K10" s="176"/>
    </row>
    <row r="11" spans="1:15" x14ac:dyDescent="0.25">
      <c r="C11" s="179" t="s">
        <v>135</v>
      </c>
      <c r="D11" s="179"/>
      <c r="E11" s="179"/>
      <c r="F11" s="179"/>
      <c r="G11" s="179" t="s">
        <v>135</v>
      </c>
      <c r="H11" s="179"/>
      <c r="I11" s="179"/>
      <c r="J11" s="176"/>
      <c r="K11" s="176"/>
    </row>
    <row r="12" spans="1:15" x14ac:dyDescent="0.25">
      <c r="A12" s="181" t="s">
        <v>52</v>
      </c>
      <c r="C12" s="182" t="s">
        <v>136</v>
      </c>
      <c r="D12" s="179"/>
      <c r="E12" s="182" t="s">
        <v>137</v>
      </c>
      <c r="F12" s="179"/>
      <c r="G12" s="182" t="s">
        <v>136</v>
      </c>
      <c r="H12" s="179"/>
      <c r="I12" s="182" t="s">
        <v>137</v>
      </c>
      <c r="J12" s="176"/>
      <c r="K12" s="176"/>
    </row>
    <row r="13" spans="1:15" x14ac:dyDescent="0.25">
      <c r="C13" s="176"/>
      <c r="D13" s="176"/>
      <c r="E13" s="176"/>
      <c r="F13" s="176"/>
      <c r="G13" s="176"/>
      <c r="H13" s="176"/>
      <c r="I13" s="176"/>
      <c r="J13" s="176"/>
      <c r="K13" s="176"/>
    </row>
    <row r="14" spans="1:15" x14ac:dyDescent="0.25">
      <c r="C14" s="176"/>
      <c r="D14" s="176"/>
      <c r="E14" s="176"/>
      <c r="F14" s="176"/>
      <c r="G14" s="176"/>
      <c r="H14" s="176"/>
      <c r="I14" s="176"/>
      <c r="J14" s="183"/>
      <c r="K14" s="183"/>
      <c r="L14" s="183"/>
      <c r="M14" s="183"/>
      <c r="N14" s="183"/>
      <c r="O14" s="183"/>
    </row>
    <row r="15" spans="1:15" x14ac:dyDescent="0.25">
      <c r="C15" s="184" t="s">
        <v>138</v>
      </c>
      <c r="D15" s="184"/>
      <c r="E15" s="184"/>
      <c r="F15" s="176"/>
      <c r="G15" s="184" t="s">
        <v>139</v>
      </c>
      <c r="H15" s="184"/>
      <c r="I15" s="184"/>
      <c r="J15" s="183"/>
      <c r="K15" s="183"/>
      <c r="L15" s="183"/>
      <c r="M15" s="183"/>
      <c r="N15" s="183"/>
      <c r="O15" s="183"/>
    </row>
    <row r="16" spans="1:15" x14ac:dyDescent="0.25">
      <c r="A16" s="435" t="s">
        <v>140</v>
      </c>
      <c r="B16" s="435"/>
      <c r="C16" s="436">
        <v>8580199.3425786905</v>
      </c>
      <c r="D16" s="165"/>
      <c r="E16" s="437">
        <v>8366056.312447899</v>
      </c>
      <c r="F16" s="165"/>
      <c r="G16" s="436">
        <v>3814740.0498376964</v>
      </c>
      <c r="H16" s="165"/>
      <c r="I16" s="436">
        <v>4032317.335226858</v>
      </c>
      <c r="J16" s="183"/>
      <c r="K16" s="185"/>
      <c r="L16" s="185"/>
      <c r="M16" s="185"/>
      <c r="N16" s="185"/>
      <c r="O16" s="183"/>
    </row>
    <row r="17" spans="1:15" x14ac:dyDescent="0.25">
      <c r="A17" s="435" t="s">
        <v>141</v>
      </c>
      <c r="B17" s="435"/>
      <c r="C17" s="438">
        <f>C24</f>
        <v>8.8500000000000009E-2</v>
      </c>
      <c r="D17" s="165"/>
      <c r="E17" s="438">
        <f>C17</f>
        <v>8.8500000000000009E-2</v>
      </c>
      <c r="F17" s="165"/>
      <c r="G17" s="438">
        <f>C17</f>
        <v>8.8500000000000009E-2</v>
      </c>
      <c r="H17" s="165"/>
      <c r="I17" s="438">
        <f>C17</f>
        <v>8.8500000000000009E-2</v>
      </c>
      <c r="J17" s="183"/>
      <c r="K17" s="185"/>
      <c r="L17" s="185"/>
      <c r="M17" s="185"/>
      <c r="N17" s="185"/>
      <c r="O17" s="183"/>
    </row>
    <row r="18" spans="1:15" ht="15.75" thickBot="1" x14ac:dyDescent="0.3">
      <c r="A18" s="435" t="s">
        <v>142</v>
      </c>
      <c r="B18" s="435"/>
      <c r="C18" s="439">
        <f>C16*C17</f>
        <v>759347.64181821421</v>
      </c>
      <c r="D18" s="165"/>
      <c r="E18" s="439">
        <f>E16*E17</f>
        <v>740395.9836516392</v>
      </c>
      <c r="F18" s="165"/>
      <c r="G18" s="439">
        <f>G16*G17</f>
        <v>337604.49441063614</v>
      </c>
      <c r="H18" s="165"/>
      <c r="I18" s="439">
        <f>I16*I17</f>
        <v>356860.08416757698</v>
      </c>
      <c r="J18" s="183"/>
      <c r="K18" s="186"/>
      <c r="L18" s="185"/>
      <c r="M18" s="185"/>
      <c r="N18" s="185"/>
      <c r="O18" s="183"/>
    </row>
    <row r="19" spans="1:15" s="187" customFormat="1" ht="15.75" thickTop="1" x14ac:dyDescent="0.25">
      <c r="A19" s="440"/>
      <c r="B19" s="440"/>
      <c r="C19" s="441"/>
      <c r="D19" s="442"/>
      <c r="E19" s="188"/>
      <c r="F19" s="442"/>
      <c r="G19" s="441"/>
      <c r="H19" s="442"/>
      <c r="I19" s="441"/>
      <c r="J19" s="183"/>
      <c r="K19" s="183"/>
      <c r="L19" s="183"/>
      <c r="M19" s="183"/>
      <c r="N19" s="183"/>
      <c r="O19" s="183"/>
    </row>
    <row r="20" spans="1:15" x14ac:dyDescent="0.25">
      <c r="A20" s="435"/>
      <c r="B20" s="435"/>
      <c r="C20" s="165"/>
      <c r="D20" s="165"/>
      <c r="E20" s="189"/>
      <c r="F20" s="189"/>
      <c r="G20" s="190"/>
      <c r="H20" s="190"/>
      <c r="I20" s="190"/>
      <c r="J20" s="189"/>
      <c r="K20" s="189"/>
      <c r="L20" s="189"/>
      <c r="M20" s="189"/>
      <c r="N20" s="189"/>
      <c r="O20" s="189"/>
    </row>
    <row r="21" spans="1:15" x14ac:dyDescent="0.25">
      <c r="A21" s="132" t="s">
        <v>191</v>
      </c>
      <c r="B21" s="132"/>
      <c r="C21" s="443">
        <v>7.6499999999999999E-2</v>
      </c>
      <c r="D21" s="165"/>
      <c r="E21" s="165"/>
      <c r="F21" s="165"/>
      <c r="G21" s="165"/>
      <c r="H21" s="165"/>
      <c r="I21" s="165"/>
      <c r="J21" s="176"/>
      <c r="K21" s="176"/>
    </row>
    <row r="22" spans="1:15" x14ac:dyDescent="0.25">
      <c r="A22" s="132" t="s">
        <v>192</v>
      </c>
      <c r="B22" s="132"/>
      <c r="C22" s="443">
        <v>6.0000000000000001E-3</v>
      </c>
      <c r="D22" s="165"/>
      <c r="E22" s="165"/>
      <c r="F22" s="165"/>
      <c r="G22" s="165"/>
      <c r="H22" s="165"/>
      <c r="I22" s="165"/>
      <c r="J22" s="176"/>
      <c r="K22" s="176"/>
    </row>
    <row r="23" spans="1:15" x14ac:dyDescent="0.25">
      <c r="A23" s="444" t="s">
        <v>193</v>
      </c>
      <c r="B23" s="444"/>
      <c r="C23" s="445">
        <v>6.0000000000000001E-3</v>
      </c>
      <c r="D23" s="165"/>
      <c r="E23" s="165"/>
      <c r="F23" s="165"/>
      <c r="G23" s="165"/>
      <c r="H23" s="165"/>
      <c r="I23" s="165"/>
      <c r="J23" s="176"/>
      <c r="K23" s="176"/>
    </row>
    <row r="24" spans="1:15" x14ac:dyDescent="0.25">
      <c r="A24" s="132" t="s">
        <v>194</v>
      </c>
      <c r="B24" s="132"/>
      <c r="C24" s="443">
        <f>SUM(C21:C23)</f>
        <v>8.8500000000000009E-2</v>
      </c>
      <c r="D24" s="165"/>
      <c r="E24" s="165"/>
      <c r="F24" s="165"/>
      <c r="G24" s="165"/>
      <c r="H24" s="165"/>
      <c r="I24" s="165"/>
      <c r="J24" s="176"/>
      <c r="K24" s="176"/>
    </row>
    <row r="25" spans="1:15" x14ac:dyDescent="0.25">
      <c r="C25" s="176"/>
      <c r="D25" s="176"/>
      <c r="E25" s="176"/>
      <c r="F25" s="176"/>
      <c r="G25" s="176"/>
      <c r="H25" s="176"/>
      <c r="I25" s="176"/>
      <c r="J25" s="176"/>
      <c r="K25" s="176"/>
    </row>
    <row r="26" spans="1:15" x14ac:dyDescent="0.25">
      <c r="C26" s="176"/>
      <c r="D26" s="176"/>
      <c r="E26" s="176"/>
      <c r="F26" s="176"/>
      <c r="G26" s="176"/>
      <c r="H26" s="176"/>
      <c r="I26" s="176"/>
      <c r="J26" s="176"/>
      <c r="K26" s="176"/>
    </row>
  </sheetData>
  <printOptions horizontalCentered="1"/>
  <pageMargins left="0.75" right="0.75" top="0.25" bottom="0.5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opLeftCell="A4" zoomScale="85" zoomScaleNormal="85" workbookViewId="0">
      <selection activeCell="O36" sqref="O36"/>
    </sheetView>
  </sheetViews>
  <sheetFormatPr defaultRowHeight="15" x14ac:dyDescent="0.25"/>
  <cols>
    <col min="1" max="1" width="16.140625" style="58" customWidth="1"/>
    <col min="2" max="2" width="8.7109375" style="58" customWidth="1"/>
    <col min="3" max="3" width="15.42578125" style="58" hidden="1" customWidth="1"/>
    <col min="4" max="4" width="13.5703125" style="58" customWidth="1"/>
    <col min="5" max="5" width="15.7109375" style="58" customWidth="1"/>
    <col min="6" max="6" width="14.7109375" style="58" customWidth="1"/>
    <col min="7" max="7" width="2.140625" style="81" customWidth="1"/>
    <col min="8" max="8" width="16.42578125" style="58" customWidth="1"/>
    <col min="9" max="9" width="15.7109375" style="58" customWidth="1"/>
    <col min="10" max="10" width="16.28515625" style="58" bestFit="1" customWidth="1"/>
    <col min="11" max="11" width="19.7109375" style="58" bestFit="1" customWidth="1"/>
    <col min="12" max="12" width="9.140625" style="58" customWidth="1"/>
    <col min="13" max="13" width="14.42578125" style="58" customWidth="1"/>
    <col min="14" max="14" width="9.7109375" style="58" customWidth="1"/>
    <col min="15" max="15" width="8.85546875" customWidth="1"/>
    <col min="16" max="16" width="12.28515625" style="58" bestFit="1" customWidth="1"/>
    <col min="17" max="17" width="16.85546875" style="58" customWidth="1"/>
    <col min="18" max="256" width="8.85546875" style="58"/>
    <col min="257" max="257" width="16.140625" style="58" customWidth="1"/>
    <col min="258" max="258" width="8.7109375" style="58" customWidth="1"/>
    <col min="259" max="259" width="0" style="58" hidden="1" customWidth="1"/>
    <col min="260" max="260" width="13.5703125" style="58" customWidth="1"/>
    <col min="261" max="261" width="15.7109375" style="58" customWidth="1"/>
    <col min="262" max="262" width="14.7109375" style="58" customWidth="1"/>
    <col min="263" max="263" width="2.140625" style="58" customWidth="1"/>
    <col min="264" max="264" width="16.42578125" style="58" customWidth="1"/>
    <col min="265" max="265" width="15.7109375" style="58" customWidth="1"/>
    <col min="266" max="266" width="16.28515625" style="58" bestFit="1" customWidth="1"/>
    <col min="267" max="267" width="18.7109375" style="58" customWidth="1"/>
    <col min="268" max="268" width="9.140625" style="58" customWidth="1"/>
    <col min="269" max="269" width="14.42578125" style="58" customWidth="1"/>
    <col min="270" max="270" width="9.7109375" style="58" customWidth="1"/>
    <col min="271" max="271" width="0" style="58" hidden="1" customWidth="1"/>
    <col min="272" max="512" width="8.85546875" style="58"/>
    <col min="513" max="513" width="16.140625" style="58" customWidth="1"/>
    <col min="514" max="514" width="8.7109375" style="58" customWidth="1"/>
    <col min="515" max="515" width="0" style="58" hidden="1" customWidth="1"/>
    <col min="516" max="516" width="13.5703125" style="58" customWidth="1"/>
    <col min="517" max="517" width="15.7109375" style="58" customWidth="1"/>
    <col min="518" max="518" width="14.7109375" style="58" customWidth="1"/>
    <col min="519" max="519" width="2.140625" style="58" customWidth="1"/>
    <col min="520" max="520" width="16.42578125" style="58" customWidth="1"/>
    <col min="521" max="521" width="15.7109375" style="58" customWidth="1"/>
    <col min="522" max="522" width="16.28515625" style="58" bestFit="1" customWidth="1"/>
    <col min="523" max="523" width="18.7109375" style="58" customWidth="1"/>
    <col min="524" max="524" width="9.140625" style="58" customWidth="1"/>
    <col min="525" max="525" width="14.42578125" style="58" customWidth="1"/>
    <col min="526" max="526" width="9.7109375" style="58" customWidth="1"/>
    <col min="527" max="527" width="0" style="58" hidden="1" customWidth="1"/>
    <col min="528" max="768" width="8.85546875" style="58"/>
    <col min="769" max="769" width="16.140625" style="58" customWidth="1"/>
    <col min="770" max="770" width="8.7109375" style="58" customWidth="1"/>
    <col min="771" max="771" width="0" style="58" hidden="1" customWidth="1"/>
    <col min="772" max="772" width="13.5703125" style="58" customWidth="1"/>
    <col min="773" max="773" width="15.7109375" style="58" customWidth="1"/>
    <col min="774" max="774" width="14.7109375" style="58" customWidth="1"/>
    <col min="775" max="775" width="2.140625" style="58" customWidth="1"/>
    <col min="776" max="776" width="16.42578125" style="58" customWidth="1"/>
    <col min="777" max="777" width="15.7109375" style="58" customWidth="1"/>
    <col min="778" max="778" width="16.28515625" style="58" bestFit="1" customWidth="1"/>
    <col min="779" max="779" width="18.7109375" style="58" customWidth="1"/>
    <col min="780" max="780" width="9.140625" style="58" customWidth="1"/>
    <col min="781" max="781" width="14.42578125" style="58" customWidth="1"/>
    <col min="782" max="782" width="9.7109375" style="58" customWidth="1"/>
    <col min="783" max="783" width="0" style="58" hidden="1" customWidth="1"/>
    <col min="784" max="1024" width="8.85546875" style="58"/>
    <col min="1025" max="1025" width="16.140625" style="58" customWidth="1"/>
    <col min="1026" max="1026" width="8.7109375" style="58" customWidth="1"/>
    <col min="1027" max="1027" width="0" style="58" hidden="1" customWidth="1"/>
    <col min="1028" max="1028" width="13.5703125" style="58" customWidth="1"/>
    <col min="1029" max="1029" width="15.7109375" style="58" customWidth="1"/>
    <col min="1030" max="1030" width="14.7109375" style="58" customWidth="1"/>
    <col min="1031" max="1031" width="2.140625" style="58" customWidth="1"/>
    <col min="1032" max="1032" width="16.42578125" style="58" customWidth="1"/>
    <col min="1033" max="1033" width="15.7109375" style="58" customWidth="1"/>
    <col min="1034" max="1034" width="16.28515625" style="58" bestFit="1" customWidth="1"/>
    <col min="1035" max="1035" width="18.7109375" style="58" customWidth="1"/>
    <col min="1036" max="1036" width="9.140625" style="58" customWidth="1"/>
    <col min="1037" max="1037" width="14.42578125" style="58" customWidth="1"/>
    <col min="1038" max="1038" width="9.7109375" style="58" customWidth="1"/>
    <col min="1039" max="1039" width="0" style="58" hidden="1" customWidth="1"/>
    <col min="1040" max="1280" width="8.85546875" style="58"/>
    <col min="1281" max="1281" width="16.140625" style="58" customWidth="1"/>
    <col min="1282" max="1282" width="8.7109375" style="58" customWidth="1"/>
    <col min="1283" max="1283" width="0" style="58" hidden="1" customWidth="1"/>
    <col min="1284" max="1284" width="13.5703125" style="58" customWidth="1"/>
    <col min="1285" max="1285" width="15.7109375" style="58" customWidth="1"/>
    <col min="1286" max="1286" width="14.7109375" style="58" customWidth="1"/>
    <col min="1287" max="1287" width="2.140625" style="58" customWidth="1"/>
    <col min="1288" max="1288" width="16.42578125" style="58" customWidth="1"/>
    <col min="1289" max="1289" width="15.7109375" style="58" customWidth="1"/>
    <col min="1290" max="1290" width="16.28515625" style="58" bestFit="1" customWidth="1"/>
    <col min="1291" max="1291" width="18.7109375" style="58" customWidth="1"/>
    <col min="1292" max="1292" width="9.140625" style="58" customWidth="1"/>
    <col min="1293" max="1293" width="14.42578125" style="58" customWidth="1"/>
    <col min="1294" max="1294" width="9.7109375" style="58" customWidth="1"/>
    <col min="1295" max="1295" width="0" style="58" hidden="1" customWidth="1"/>
    <col min="1296" max="1536" width="8.85546875" style="58"/>
    <col min="1537" max="1537" width="16.140625" style="58" customWidth="1"/>
    <col min="1538" max="1538" width="8.7109375" style="58" customWidth="1"/>
    <col min="1539" max="1539" width="0" style="58" hidden="1" customWidth="1"/>
    <col min="1540" max="1540" width="13.5703125" style="58" customWidth="1"/>
    <col min="1541" max="1541" width="15.7109375" style="58" customWidth="1"/>
    <col min="1542" max="1542" width="14.7109375" style="58" customWidth="1"/>
    <col min="1543" max="1543" width="2.140625" style="58" customWidth="1"/>
    <col min="1544" max="1544" width="16.42578125" style="58" customWidth="1"/>
    <col min="1545" max="1545" width="15.7109375" style="58" customWidth="1"/>
    <col min="1546" max="1546" width="16.28515625" style="58" bestFit="1" customWidth="1"/>
    <col min="1547" max="1547" width="18.7109375" style="58" customWidth="1"/>
    <col min="1548" max="1548" width="9.140625" style="58" customWidth="1"/>
    <col min="1549" max="1549" width="14.42578125" style="58" customWidth="1"/>
    <col min="1550" max="1550" width="9.7109375" style="58" customWidth="1"/>
    <col min="1551" max="1551" width="0" style="58" hidden="1" customWidth="1"/>
    <col min="1552" max="1792" width="8.85546875" style="58"/>
    <col min="1793" max="1793" width="16.140625" style="58" customWidth="1"/>
    <col min="1794" max="1794" width="8.7109375" style="58" customWidth="1"/>
    <col min="1795" max="1795" width="0" style="58" hidden="1" customWidth="1"/>
    <col min="1796" max="1796" width="13.5703125" style="58" customWidth="1"/>
    <col min="1797" max="1797" width="15.7109375" style="58" customWidth="1"/>
    <col min="1798" max="1798" width="14.7109375" style="58" customWidth="1"/>
    <col min="1799" max="1799" width="2.140625" style="58" customWidth="1"/>
    <col min="1800" max="1800" width="16.42578125" style="58" customWidth="1"/>
    <col min="1801" max="1801" width="15.7109375" style="58" customWidth="1"/>
    <col min="1802" max="1802" width="16.28515625" style="58" bestFit="1" customWidth="1"/>
    <col min="1803" max="1803" width="18.7109375" style="58" customWidth="1"/>
    <col min="1804" max="1804" width="9.140625" style="58" customWidth="1"/>
    <col min="1805" max="1805" width="14.42578125" style="58" customWidth="1"/>
    <col min="1806" max="1806" width="9.7109375" style="58" customWidth="1"/>
    <col min="1807" max="1807" width="0" style="58" hidden="1" customWidth="1"/>
    <col min="1808" max="2048" width="8.85546875" style="58"/>
    <col min="2049" max="2049" width="16.140625" style="58" customWidth="1"/>
    <col min="2050" max="2050" width="8.7109375" style="58" customWidth="1"/>
    <col min="2051" max="2051" width="0" style="58" hidden="1" customWidth="1"/>
    <col min="2052" max="2052" width="13.5703125" style="58" customWidth="1"/>
    <col min="2053" max="2053" width="15.7109375" style="58" customWidth="1"/>
    <col min="2054" max="2054" width="14.7109375" style="58" customWidth="1"/>
    <col min="2055" max="2055" width="2.140625" style="58" customWidth="1"/>
    <col min="2056" max="2056" width="16.42578125" style="58" customWidth="1"/>
    <col min="2057" max="2057" width="15.7109375" style="58" customWidth="1"/>
    <col min="2058" max="2058" width="16.28515625" style="58" bestFit="1" customWidth="1"/>
    <col min="2059" max="2059" width="18.7109375" style="58" customWidth="1"/>
    <col min="2060" max="2060" width="9.140625" style="58" customWidth="1"/>
    <col min="2061" max="2061" width="14.42578125" style="58" customWidth="1"/>
    <col min="2062" max="2062" width="9.7109375" style="58" customWidth="1"/>
    <col min="2063" max="2063" width="0" style="58" hidden="1" customWidth="1"/>
    <col min="2064" max="2304" width="8.85546875" style="58"/>
    <col min="2305" max="2305" width="16.140625" style="58" customWidth="1"/>
    <col min="2306" max="2306" width="8.7109375" style="58" customWidth="1"/>
    <col min="2307" max="2307" width="0" style="58" hidden="1" customWidth="1"/>
    <col min="2308" max="2308" width="13.5703125" style="58" customWidth="1"/>
    <col min="2309" max="2309" width="15.7109375" style="58" customWidth="1"/>
    <col min="2310" max="2310" width="14.7109375" style="58" customWidth="1"/>
    <col min="2311" max="2311" width="2.140625" style="58" customWidth="1"/>
    <col min="2312" max="2312" width="16.42578125" style="58" customWidth="1"/>
    <col min="2313" max="2313" width="15.7109375" style="58" customWidth="1"/>
    <col min="2314" max="2314" width="16.28515625" style="58" bestFit="1" customWidth="1"/>
    <col min="2315" max="2315" width="18.7109375" style="58" customWidth="1"/>
    <col min="2316" max="2316" width="9.140625" style="58" customWidth="1"/>
    <col min="2317" max="2317" width="14.42578125" style="58" customWidth="1"/>
    <col min="2318" max="2318" width="9.7109375" style="58" customWidth="1"/>
    <col min="2319" max="2319" width="0" style="58" hidden="1" customWidth="1"/>
    <col min="2320" max="2560" width="8.85546875" style="58"/>
    <col min="2561" max="2561" width="16.140625" style="58" customWidth="1"/>
    <col min="2562" max="2562" width="8.7109375" style="58" customWidth="1"/>
    <col min="2563" max="2563" width="0" style="58" hidden="1" customWidth="1"/>
    <col min="2564" max="2564" width="13.5703125" style="58" customWidth="1"/>
    <col min="2565" max="2565" width="15.7109375" style="58" customWidth="1"/>
    <col min="2566" max="2566" width="14.7109375" style="58" customWidth="1"/>
    <col min="2567" max="2567" width="2.140625" style="58" customWidth="1"/>
    <col min="2568" max="2568" width="16.42578125" style="58" customWidth="1"/>
    <col min="2569" max="2569" width="15.7109375" style="58" customWidth="1"/>
    <col min="2570" max="2570" width="16.28515625" style="58" bestFit="1" customWidth="1"/>
    <col min="2571" max="2571" width="18.7109375" style="58" customWidth="1"/>
    <col min="2572" max="2572" width="9.140625" style="58" customWidth="1"/>
    <col min="2573" max="2573" width="14.42578125" style="58" customWidth="1"/>
    <col min="2574" max="2574" width="9.7109375" style="58" customWidth="1"/>
    <col min="2575" max="2575" width="0" style="58" hidden="1" customWidth="1"/>
    <col min="2576" max="2816" width="8.85546875" style="58"/>
    <col min="2817" max="2817" width="16.140625" style="58" customWidth="1"/>
    <col min="2818" max="2818" width="8.7109375" style="58" customWidth="1"/>
    <col min="2819" max="2819" width="0" style="58" hidden="1" customWidth="1"/>
    <col min="2820" max="2820" width="13.5703125" style="58" customWidth="1"/>
    <col min="2821" max="2821" width="15.7109375" style="58" customWidth="1"/>
    <col min="2822" max="2822" width="14.7109375" style="58" customWidth="1"/>
    <col min="2823" max="2823" width="2.140625" style="58" customWidth="1"/>
    <col min="2824" max="2824" width="16.42578125" style="58" customWidth="1"/>
    <col min="2825" max="2825" width="15.7109375" style="58" customWidth="1"/>
    <col min="2826" max="2826" width="16.28515625" style="58" bestFit="1" customWidth="1"/>
    <col min="2827" max="2827" width="18.7109375" style="58" customWidth="1"/>
    <col min="2828" max="2828" width="9.140625" style="58" customWidth="1"/>
    <col min="2829" max="2829" width="14.42578125" style="58" customWidth="1"/>
    <col min="2830" max="2830" width="9.7109375" style="58" customWidth="1"/>
    <col min="2831" max="2831" width="0" style="58" hidden="1" customWidth="1"/>
    <col min="2832" max="3072" width="8.85546875" style="58"/>
    <col min="3073" max="3073" width="16.140625" style="58" customWidth="1"/>
    <col min="3074" max="3074" width="8.7109375" style="58" customWidth="1"/>
    <col min="3075" max="3075" width="0" style="58" hidden="1" customWidth="1"/>
    <col min="3076" max="3076" width="13.5703125" style="58" customWidth="1"/>
    <col min="3077" max="3077" width="15.7109375" style="58" customWidth="1"/>
    <col min="3078" max="3078" width="14.7109375" style="58" customWidth="1"/>
    <col min="3079" max="3079" width="2.140625" style="58" customWidth="1"/>
    <col min="3080" max="3080" width="16.42578125" style="58" customWidth="1"/>
    <col min="3081" max="3081" width="15.7109375" style="58" customWidth="1"/>
    <col min="3082" max="3082" width="16.28515625" style="58" bestFit="1" customWidth="1"/>
    <col min="3083" max="3083" width="18.7109375" style="58" customWidth="1"/>
    <col min="3084" max="3084" width="9.140625" style="58" customWidth="1"/>
    <col min="3085" max="3085" width="14.42578125" style="58" customWidth="1"/>
    <col min="3086" max="3086" width="9.7109375" style="58" customWidth="1"/>
    <col min="3087" max="3087" width="0" style="58" hidden="1" customWidth="1"/>
    <col min="3088" max="3328" width="8.85546875" style="58"/>
    <col min="3329" max="3329" width="16.140625" style="58" customWidth="1"/>
    <col min="3330" max="3330" width="8.7109375" style="58" customWidth="1"/>
    <col min="3331" max="3331" width="0" style="58" hidden="1" customWidth="1"/>
    <col min="3332" max="3332" width="13.5703125" style="58" customWidth="1"/>
    <col min="3333" max="3333" width="15.7109375" style="58" customWidth="1"/>
    <col min="3334" max="3334" width="14.7109375" style="58" customWidth="1"/>
    <col min="3335" max="3335" width="2.140625" style="58" customWidth="1"/>
    <col min="3336" max="3336" width="16.42578125" style="58" customWidth="1"/>
    <col min="3337" max="3337" width="15.7109375" style="58" customWidth="1"/>
    <col min="3338" max="3338" width="16.28515625" style="58" bestFit="1" customWidth="1"/>
    <col min="3339" max="3339" width="18.7109375" style="58" customWidth="1"/>
    <col min="3340" max="3340" width="9.140625" style="58" customWidth="1"/>
    <col min="3341" max="3341" width="14.42578125" style="58" customWidth="1"/>
    <col min="3342" max="3342" width="9.7109375" style="58" customWidth="1"/>
    <col min="3343" max="3343" width="0" style="58" hidden="1" customWidth="1"/>
    <col min="3344" max="3584" width="8.85546875" style="58"/>
    <col min="3585" max="3585" width="16.140625" style="58" customWidth="1"/>
    <col min="3586" max="3586" width="8.7109375" style="58" customWidth="1"/>
    <col min="3587" max="3587" width="0" style="58" hidden="1" customWidth="1"/>
    <col min="3588" max="3588" width="13.5703125" style="58" customWidth="1"/>
    <col min="3589" max="3589" width="15.7109375" style="58" customWidth="1"/>
    <col min="3590" max="3590" width="14.7109375" style="58" customWidth="1"/>
    <col min="3591" max="3591" width="2.140625" style="58" customWidth="1"/>
    <col min="3592" max="3592" width="16.42578125" style="58" customWidth="1"/>
    <col min="3593" max="3593" width="15.7109375" style="58" customWidth="1"/>
    <col min="3594" max="3594" width="16.28515625" style="58" bestFit="1" customWidth="1"/>
    <col min="3595" max="3595" width="18.7109375" style="58" customWidth="1"/>
    <col min="3596" max="3596" width="9.140625" style="58" customWidth="1"/>
    <col min="3597" max="3597" width="14.42578125" style="58" customWidth="1"/>
    <col min="3598" max="3598" width="9.7109375" style="58" customWidth="1"/>
    <col min="3599" max="3599" width="0" style="58" hidden="1" customWidth="1"/>
    <col min="3600" max="3840" width="8.85546875" style="58"/>
    <col min="3841" max="3841" width="16.140625" style="58" customWidth="1"/>
    <col min="3842" max="3842" width="8.7109375" style="58" customWidth="1"/>
    <col min="3843" max="3843" width="0" style="58" hidden="1" customWidth="1"/>
    <col min="3844" max="3844" width="13.5703125" style="58" customWidth="1"/>
    <col min="3845" max="3845" width="15.7109375" style="58" customWidth="1"/>
    <col min="3846" max="3846" width="14.7109375" style="58" customWidth="1"/>
    <col min="3847" max="3847" width="2.140625" style="58" customWidth="1"/>
    <col min="3848" max="3848" width="16.42578125" style="58" customWidth="1"/>
    <col min="3849" max="3849" width="15.7109375" style="58" customWidth="1"/>
    <col min="3850" max="3850" width="16.28515625" style="58" bestFit="1" customWidth="1"/>
    <col min="3851" max="3851" width="18.7109375" style="58" customWidth="1"/>
    <col min="3852" max="3852" width="9.140625" style="58" customWidth="1"/>
    <col min="3853" max="3853" width="14.42578125" style="58" customWidth="1"/>
    <col min="3854" max="3854" width="9.7109375" style="58" customWidth="1"/>
    <col min="3855" max="3855" width="0" style="58" hidden="1" customWidth="1"/>
    <col min="3856" max="4096" width="8.85546875" style="58"/>
    <col min="4097" max="4097" width="16.140625" style="58" customWidth="1"/>
    <col min="4098" max="4098" width="8.7109375" style="58" customWidth="1"/>
    <col min="4099" max="4099" width="0" style="58" hidden="1" customWidth="1"/>
    <col min="4100" max="4100" width="13.5703125" style="58" customWidth="1"/>
    <col min="4101" max="4101" width="15.7109375" style="58" customWidth="1"/>
    <col min="4102" max="4102" width="14.7109375" style="58" customWidth="1"/>
    <col min="4103" max="4103" width="2.140625" style="58" customWidth="1"/>
    <col min="4104" max="4104" width="16.42578125" style="58" customWidth="1"/>
    <col min="4105" max="4105" width="15.7109375" style="58" customWidth="1"/>
    <col min="4106" max="4106" width="16.28515625" style="58" bestFit="1" customWidth="1"/>
    <col min="4107" max="4107" width="18.7109375" style="58" customWidth="1"/>
    <col min="4108" max="4108" width="9.140625" style="58" customWidth="1"/>
    <col min="4109" max="4109" width="14.42578125" style="58" customWidth="1"/>
    <col min="4110" max="4110" width="9.7109375" style="58" customWidth="1"/>
    <col min="4111" max="4111" width="0" style="58" hidden="1" customWidth="1"/>
    <col min="4112" max="4352" width="8.85546875" style="58"/>
    <col min="4353" max="4353" width="16.140625" style="58" customWidth="1"/>
    <col min="4354" max="4354" width="8.7109375" style="58" customWidth="1"/>
    <col min="4355" max="4355" width="0" style="58" hidden="1" customWidth="1"/>
    <col min="4356" max="4356" width="13.5703125" style="58" customWidth="1"/>
    <col min="4357" max="4357" width="15.7109375" style="58" customWidth="1"/>
    <col min="4358" max="4358" width="14.7109375" style="58" customWidth="1"/>
    <col min="4359" max="4359" width="2.140625" style="58" customWidth="1"/>
    <col min="4360" max="4360" width="16.42578125" style="58" customWidth="1"/>
    <col min="4361" max="4361" width="15.7109375" style="58" customWidth="1"/>
    <col min="4362" max="4362" width="16.28515625" style="58" bestFit="1" customWidth="1"/>
    <col min="4363" max="4363" width="18.7109375" style="58" customWidth="1"/>
    <col min="4364" max="4364" width="9.140625" style="58" customWidth="1"/>
    <col min="4365" max="4365" width="14.42578125" style="58" customWidth="1"/>
    <col min="4366" max="4366" width="9.7109375" style="58" customWidth="1"/>
    <col min="4367" max="4367" width="0" style="58" hidden="1" customWidth="1"/>
    <col min="4368" max="4608" width="8.85546875" style="58"/>
    <col min="4609" max="4609" width="16.140625" style="58" customWidth="1"/>
    <col min="4610" max="4610" width="8.7109375" style="58" customWidth="1"/>
    <col min="4611" max="4611" width="0" style="58" hidden="1" customWidth="1"/>
    <col min="4612" max="4612" width="13.5703125" style="58" customWidth="1"/>
    <col min="4613" max="4613" width="15.7109375" style="58" customWidth="1"/>
    <col min="4614" max="4614" width="14.7109375" style="58" customWidth="1"/>
    <col min="4615" max="4615" width="2.140625" style="58" customWidth="1"/>
    <col min="4616" max="4616" width="16.42578125" style="58" customWidth="1"/>
    <col min="4617" max="4617" width="15.7109375" style="58" customWidth="1"/>
    <col min="4618" max="4618" width="16.28515625" style="58" bestFit="1" customWidth="1"/>
    <col min="4619" max="4619" width="18.7109375" style="58" customWidth="1"/>
    <col min="4620" max="4620" width="9.140625" style="58" customWidth="1"/>
    <col min="4621" max="4621" width="14.42578125" style="58" customWidth="1"/>
    <col min="4622" max="4622" width="9.7109375" style="58" customWidth="1"/>
    <col min="4623" max="4623" width="0" style="58" hidden="1" customWidth="1"/>
    <col min="4624" max="4864" width="8.85546875" style="58"/>
    <col min="4865" max="4865" width="16.140625" style="58" customWidth="1"/>
    <col min="4866" max="4866" width="8.7109375" style="58" customWidth="1"/>
    <col min="4867" max="4867" width="0" style="58" hidden="1" customWidth="1"/>
    <col min="4868" max="4868" width="13.5703125" style="58" customWidth="1"/>
    <col min="4869" max="4869" width="15.7109375" style="58" customWidth="1"/>
    <col min="4870" max="4870" width="14.7109375" style="58" customWidth="1"/>
    <col min="4871" max="4871" width="2.140625" style="58" customWidth="1"/>
    <col min="4872" max="4872" width="16.42578125" style="58" customWidth="1"/>
    <col min="4873" max="4873" width="15.7109375" style="58" customWidth="1"/>
    <col min="4874" max="4874" width="16.28515625" style="58" bestFit="1" customWidth="1"/>
    <col min="4875" max="4875" width="18.7109375" style="58" customWidth="1"/>
    <col min="4876" max="4876" width="9.140625" style="58" customWidth="1"/>
    <col min="4877" max="4877" width="14.42578125" style="58" customWidth="1"/>
    <col min="4878" max="4878" width="9.7109375" style="58" customWidth="1"/>
    <col min="4879" max="4879" width="0" style="58" hidden="1" customWidth="1"/>
    <col min="4880" max="5120" width="8.85546875" style="58"/>
    <col min="5121" max="5121" width="16.140625" style="58" customWidth="1"/>
    <col min="5122" max="5122" width="8.7109375" style="58" customWidth="1"/>
    <col min="5123" max="5123" width="0" style="58" hidden="1" customWidth="1"/>
    <col min="5124" max="5124" width="13.5703125" style="58" customWidth="1"/>
    <col min="5125" max="5125" width="15.7109375" style="58" customWidth="1"/>
    <col min="5126" max="5126" width="14.7109375" style="58" customWidth="1"/>
    <col min="5127" max="5127" width="2.140625" style="58" customWidth="1"/>
    <col min="5128" max="5128" width="16.42578125" style="58" customWidth="1"/>
    <col min="5129" max="5129" width="15.7109375" style="58" customWidth="1"/>
    <col min="5130" max="5130" width="16.28515625" style="58" bestFit="1" customWidth="1"/>
    <col min="5131" max="5131" width="18.7109375" style="58" customWidth="1"/>
    <col min="5132" max="5132" width="9.140625" style="58" customWidth="1"/>
    <col min="5133" max="5133" width="14.42578125" style="58" customWidth="1"/>
    <col min="5134" max="5134" width="9.7109375" style="58" customWidth="1"/>
    <col min="5135" max="5135" width="0" style="58" hidden="1" customWidth="1"/>
    <col min="5136" max="5376" width="8.85546875" style="58"/>
    <col min="5377" max="5377" width="16.140625" style="58" customWidth="1"/>
    <col min="5378" max="5378" width="8.7109375" style="58" customWidth="1"/>
    <col min="5379" max="5379" width="0" style="58" hidden="1" customWidth="1"/>
    <col min="5380" max="5380" width="13.5703125" style="58" customWidth="1"/>
    <col min="5381" max="5381" width="15.7109375" style="58" customWidth="1"/>
    <col min="5382" max="5382" width="14.7109375" style="58" customWidth="1"/>
    <col min="5383" max="5383" width="2.140625" style="58" customWidth="1"/>
    <col min="5384" max="5384" width="16.42578125" style="58" customWidth="1"/>
    <col min="5385" max="5385" width="15.7109375" style="58" customWidth="1"/>
    <col min="5386" max="5386" width="16.28515625" style="58" bestFit="1" customWidth="1"/>
    <col min="5387" max="5387" width="18.7109375" style="58" customWidth="1"/>
    <col min="5388" max="5388" width="9.140625" style="58" customWidth="1"/>
    <col min="5389" max="5389" width="14.42578125" style="58" customWidth="1"/>
    <col min="5390" max="5390" width="9.7109375" style="58" customWidth="1"/>
    <col min="5391" max="5391" width="0" style="58" hidden="1" customWidth="1"/>
    <col min="5392" max="5632" width="8.85546875" style="58"/>
    <col min="5633" max="5633" width="16.140625" style="58" customWidth="1"/>
    <col min="5634" max="5634" width="8.7109375" style="58" customWidth="1"/>
    <col min="5635" max="5635" width="0" style="58" hidden="1" customWidth="1"/>
    <col min="5636" max="5636" width="13.5703125" style="58" customWidth="1"/>
    <col min="5637" max="5637" width="15.7109375" style="58" customWidth="1"/>
    <col min="5638" max="5638" width="14.7109375" style="58" customWidth="1"/>
    <col min="5639" max="5639" width="2.140625" style="58" customWidth="1"/>
    <col min="5640" max="5640" width="16.42578125" style="58" customWidth="1"/>
    <col min="5641" max="5641" width="15.7109375" style="58" customWidth="1"/>
    <col min="5642" max="5642" width="16.28515625" style="58" bestFit="1" customWidth="1"/>
    <col min="5643" max="5643" width="18.7109375" style="58" customWidth="1"/>
    <col min="5644" max="5644" width="9.140625" style="58" customWidth="1"/>
    <col min="5645" max="5645" width="14.42578125" style="58" customWidth="1"/>
    <col min="5646" max="5646" width="9.7109375" style="58" customWidth="1"/>
    <col min="5647" max="5647" width="0" style="58" hidden="1" customWidth="1"/>
    <col min="5648" max="5888" width="8.85546875" style="58"/>
    <col min="5889" max="5889" width="16.140625" style="58" customWidth="1"/>
    <col min="5890" max="5890" width="8.7109375" style="58" customWidth="1"/>
    <col min="5891" max="5891" width="0" style="58" hidden="1" customWidth="1"/>
    <col min="5892" max="5892" width="13.5703125" style="58" customWidth="1"/>
    <col min="5893" max="5893" width="15.7109375" style="58" customWidth="1"/>
    <col min="5894" max="5894" width="14.7109375" style="58" customWidth="1"/>
    <col min="5895" max="5895" width="2.140625" style="58" customWidth="1"/>
    <col min="5896" max="5896" width="16.42578125" style="58" customWidth="1"/>
    <col min="5897" max="5897" width="15.7109375" style="58" customWidth="1"/>
    <col min="5898" max="5898" width="16.28515625" style="58" bestFit="1" customWidth="1"/>
    <col min="5899" max="5899" width="18.7109375" style="58" customWidth="1"/>
    <col min="5900" max="5900" width="9.140625" style="58" customWidth="1"/>
    <col min="5901" max="5901" width="14.42578125" style="58" customWidth="1"/>
    <col min="5902" max="5902" width="9.7109375" style="58" customWidth="1"/>
    <col min="5903" max="5903" width="0" style="58" hidden="1" customWidth="1"/>
    <col min="5904" max="6144" width="8.85546875" style="58"/>
    <col min="6145" max="6145" width="16.140625" style="58" customWidth="1"/>
    <col min="6146" max="6146" width="8.7109375" style="58" customWidth="1"/>
    <col min="6147" max="6147" width="0" style="58" hidden="1" customWidth="1"/>
    <col min="6148" max="6148" width="13.5703125" style="58" customWidth="1"/>
    <col min="6149" max="6149" width="15.7109375" style="58" customWidth="1"/>
    <col min="6150" max="6150" width="14.7109375" style="58" customWidth="1"/>
    <col min="6151" max="6151" width="2.140625" style="58" customWidth="1"/>
    <col min="6152" max="6152" width="16.42578125" style="58" customWidth="1"/>
    <col min="6153" max="6153" width="15.7109375" style="58" customWidth="1"/>
    <col min="6154" max="6154" width="16.28515625" style="58" bestFit="1" customWidth="1"/>
    <col min="6155" max="6155" width="18.7109375" style="58" customWidth="1"/>
    <col min="6156" max="6156" width="9.140625" style="58" customWidth="1"/>
    <col min="6157" max="6157" width="14.42578125" style="58" customWidth="1"/>
    <col min="6158" max="6158" width="9.7109375" style="58" customWidth="1"/>
    <col min="6159" max="6159" width="0" style="58" hidden="1" customWidth="1"/>
    <col min="6160" max="6400" width="8.85546875" style="58"/>
    <col min="6401" max="6401" width="16.140625" style="58" customWidth="1"/>
    <col min="6402" max="6402" width="8.7109375" style="58" customWidth="1"/>
    <col min="6403" max="6403" width="0" style="58" hidden="1" customWidth="1"/>
    <col min="6404" max="6404" width="13.5703125" style="58" customWidth="1"/>
    <col min="6405" max="6405" width="15.7109375" style="58" customWidth="1"/>
    <col min="6406" max="6406" width="14.7109375" style="58" customWidth="1"/>
    <col min="6407" max="6407" width="2.140625" style="58" customWidth="1"/>
    <col min="6408" max="6408" width="16.42578125" style="58" customWidth="1"/>
    <col min="6409" max="6409" width="15.7109375" style="58" customWidth="1"/>
    <col min="6410" max="6410" width="16.28515625" style="58" bestFit="1" customWidth="1"/>
    <col min="6411" max="6411" width="18.7109375" style="58" customWidth="1"/>
    <col min="6412" max="6412" width="9.140625" style="58" customWidth="1"/>
    <col min="6413" max="6413" width="14.42578125" style="58" customWidth="1"/>
    <col min="6414" max="6414" width="9.7109375" style="58" customWidth="1"/>
    <col min="6415" max="6415" width="0" style="58" hidden="1" customWidth="1"/>
    <col min="6416" max="6656" width="8.85546875" style="58"/>
    <col min="6657" max="6657" width="16.140625" style="58" customWidth="1"/>
    <col min="6658" max="6658" width="8.7109375" style="58" customWidth="1"/>
    <col min="6659" max="6659" width="0" style="58" hidden="1" customWidth="1"/>
    <col min="6660" max="6660" width="13.5703125" style="58" customWidth="1"/>
    <col min="6661" max="6661" width="15.7109375" style="58" customWidth="1"/>
    <col min="6662" max="6662" width="14.7109375" style="58" customWidth="1"/>
    <col min="6663" max="6663" width="2.140625" style="58" customWidth="1"/>
    <col min="6664" max="6664" width="16.42578125" style="58" customWidth="1"/>
    <col min="6665" max="6665" width="15.7109375" style="58" customWidth="1"/>
    <col min="6666" max="6666" width="16.28515625" style="58" bestFit="1" customWidth="1"/>
    <col min="6667" max="6667" width="18.7109375" style="58" customWidth="1"/>
    <col min="6668" max="6668" width="9.140625" style="58" customWidth="1"/>
    <col min="6669" max="6669" width="14.42578125" style="58" customWidth="1"/>
    <col min="6670" max="6670" width="9.7109375" style="58" customWidth="1"/>
    <col min="6671" max="6671" width="0" style="58" hidden="1" customWidth="1"/>
    <col min="6672" max="6912" width="8.85546875" style="58"/>
    <col min="6913" max="6913" width="16.140625" style="58" customWidth="1"/>
    <col min="6914" max="6914" width="8.7109375" style="58" customWidth="1"/>
    <col min="6915" max="6915" width="0" style="58" hidden="1" customWidth="1"/>
    <col min="6916" max="6916" width="13.5703125" style="58" customWidth="1"/>
    <col min="6917" max="6917" width="15.7109375" style="58" customWidth="1"/>
    <col min="6918" max="6918" width="14.7109375" style="58" customWidth="1"/>
    <col min="6919" max="6919" width="2.140625" style="58" customWidth="1"/>
    <col min="6920" max="6920" width="16.42578125" style="58" customWidth="1"/>
    <col min="6921" max="6921" width="15.7109375" style="58" customWidth="1"/>
    <col min="6922" max="6922" width="16.28515625" style="58" bestFit="1" customWidth="1"/>
    <col min="6923" max="6923" width="18.7109375" style="58" customWidth="1"/>
    <col min="6924" max="6924" width="9.140625" style="58" customWidth="1"/>
    <col min="6925" max="6925" width="14.42578125" style="58" customWidth="1"/>
    <col min="6926" max="6926" width="9.7109375" style="58" customWidth="1"/>
    <col min="6927" max="6927" width="0" style="58" hidden="1" customWidth="1"/>
    <col min="6928" max="7168" width="8.85546875" style="58"/>
    <col min="7169" max="7169" width="16.140625" style="58" customWidth="1"/>
    <col min="7170" max="7170" width="8.7109375" style="58" customWidth="1"/>
    <col min="7171" max="7171" width="0" style="58" hidden="1" customWidth="1"/>
    <col min="7172" max="7172" width="13.5703125" style="58" customWidth="1"/>
    <col min="7173" max="7173" width="15.7109375" style="58" customWidth="1"/>
    <col min="7174" max="7174" width="14.7109375" style="58" customWidth="1"/>
    <col min="7175" max="7175" width="2.140625" style="58" customWidth="1"/>
    <col min="7176" max="7176" width="16.42578125" style="58" customWidth="1"/>
    <col min="7177" max="7177" width="15.7109375" style="58" customWidth="1"/>
    <col min="7178" max="7178" width="16.28515625" style="58" bestFit="1" customWidth="1"/>
    <col min="7179" max="7179" width="18.7109375" style="58" customWidth="1"/>
    <col min="7180" max="7180" width="9.140625" style="58" customWidth="1"/>
    <col min="7181" max="7181" width="14.42578125" style="58" customWidth="1"/>
    <col min="7182" max="7182" width="9.7109375" style="58" customWidth="1"/>
    <col min="7183" max="7183" width="0" style="58" hidden="1" customWidth="1"/>
    <col min="7184" max="7424" width="8.85546875" style="58"/>
    <col min="7425" max="7425" width="16.140625" style="58" customWidth="1"/>
    <col min="7426" max="7426" width="8.7109375" style="58" customWidth="1"/>
    <col min="7427" max="7427" width="0" style="58" hidden="1" customWidth="1"/>
    <col min="7428" max="7428" width="13.5703125" style="58" customWidth="1"/>
    <col min="7429" max="7429" width="15.7109375" style="58" customWidth="1"/>
    <col min="7430" max="7430" width="14.7109375" style="58" customWidth="1"/>
    <col min="7431" max="7431" width="2.140625" style="58" customWidth="1"/>
    <col min="7432" max="7432" width="16.42578125" style="58" customWidth="1"/>
    <col min="7433" max="7433" width="15.7109375" style="58" customWidth="1"/>
    <col min="7434" max="7434" width="16.28515625" style="58" bestFit="1" customWidth="1"/>
    <col min="7435" max="7435" width="18.7109375" style="58" customWidth="1"/>
    <col min="7436" max="7436" width="9.140625" style="58" customWidth="1"/>
    <col min="7437" max="7437" width="14.42578125" style="58" customWidth="1"/>
    <col min="7438" max="7438" width="9.7109375" style="58" customWidth="1"/>
    <col min="7439" max="7439" width="0" style="58" hidden="1" customWidth="1"/>
    <col min="7440" max="7680" width="8.85546875" style="58"/>
    <col min="7681" max="7681" width="16.140625" style="58" customWidth="1"/>
    <col min="7682" max="7682" width="8.7109375" style="58" customWidth="1"/>
    <col min="7683" max="7683" width="0" style="58" hidden="1" customWidth="1"/>
    <col min="7684" max="7684" width="13.5703125" style="58" customWidth="1"/>
    <col min="7685" max="7685" width="15.7109375" style="58" customWidth="1"/>
    <col min="7686" max="7686" width="14.7109375" style="58" customWidth="1"/>
    <col min="7687" max="7687" width="2.140625" style="58" customWidth="1"/>
    <col min="7688" max="7688" width="16.42578125" style="58" customWidth="1"/>
    <col min="7689" max="7689" width="15.7109375" style="58" customWidth="1"/>
    <col min="7690" max="7690" width="16.28515625" style="58" bestFit="1" customWidth="1"/>
    <col min="7691" max="7691" width="18.7109375" style="58" customWidth="1"/>
    <col min="7692" max="7692" width="9.140625" style="58" customWidth="1"/>
    <col min="7693" max="7693" width="14.42578125" style="58" customWidth="1"/>
    <col min="7694" max="7694" width="9.7109375" style="58" customWidth="1"/>
    <col min="7695" max="7695" width="0" style="58" hidden="1" customWidth="1"/>
    <col min="7696" max="7936" width="8.85546875" style="58"/>
    <col min="7937" max="7937" width="16.140625" style="58" customWidth="1"/>
    <col min="7938" max="7938" width="8.7109375" style="58" customWidth="1"/>
    <col min="7939" max="7939" width="0" style="58" hidden="1" customWidth="1"/>
    <col min="7940" max="7940" width="13.5703125" style="58" customWidth="1"/>
    <col min="7941" max="7941" width="15.7109375" style="58" customWidth="1"/>
    <col min="7942" max="7942" width="14.7109375" style="58" customWidth="1"/>
    <col min="7943" max="7943" width="2.140625" style="58" customWidth="1"/>
    <col min="7944" max="7944" width="16.42578125" style="58" customWidth="1"/>
    <col min="7945" max="7945" width="15.7109375" style="58" customWidth="1"/>
    <col min="7946" max="7946" width="16.28515625" style="58" bestFit="1" customWidth="1"/>
    <col min="7947" max="7947" width="18.7109375" style="58" customWidth="1"/>
    <col min="7948" max="7948" width="9.140625" style="58" customWidth="1"/>
    <col min="7949" max="7949" width="14.42578125" style="58" customWidth="1"/>
    <col min="7950" max="7950" width="9.7109375" style="58" customWidth="1"/>
    <col min="7951" max="7951" width="0" style="58" hidden="1" customWidth="1"/>
    <col min="7952" max="8192" width="8.85546875" style="58"/>
    <col min="8193" max="8193" width="16.140625" style="58" customWidth="1"/>
    <col min="8194" max="8194" width="8.7109375" style="58" customWidth="1"/>
    <col min="8195" max="8195" width="0" style="58" hidden="1" customWidth="1"/>
    <col min="8196" max="8196" width="13.5703125" style="58" customWidth="1"/>
    <col min="8197" max="8197" width="15.7109375" style="58" customWidth="1"/>
    <col min="8198" max="8198" width="14.7109375" style="58" customWidth="1"/>
    <col min="8199" max="8199" width="2.140625" style="58" customWidth="1"/>
    <col min="8200" max="8200" width="16.42578125" style="58" customWidth="1"/>
    <col min="8201" max="8201" width="15.7109375" style="58" customWidth="1"/>
    <col min="8202" max="8202" width="16.28515625" style="58" bestFit="1" customWidth="1"/>
    <col min="8203" max="8203" width="18.7109375" style="58" customWidth="1"/>
    <col min="8204" max="8204" width="9.140625" style="58" customWidth="1"/>
    <col min="8205" max="8205" width="14.42578125" style="58" customWidth="1"/>
    <col min="8206" max="8206" width="9.7109375" style="58" customWidth="1"/>
    <col min="8207" max="8207" width="0" style="58" hidden="1" customWidth="1"/>
    <col min="8208" max="8448" width="8.85546875" style="58"/>
    <col min="8449" max="8449" width="16.140625" style="58" customWidth="1"/>
    <col min="8450" max="8450" width="8.7109375" style="58" customWidth="1"/>
    <col min="8451" max="8451" width="0" style="58" hidden="1" customWidth="1"/>
    <col min="8452" max="8452" width="13.5703125" style="58" customWidth="1"/>
    <col min="8453" max="8453" width="15.7109375" style="58" customWidth="1"/>
    <col min="8454" max="8454" width="14.7109375" style="58" customWidth="1"/>
    <col min="8455" max="8455" width="2.140625" style="58" customWidth="1"/>
    <col min="8456" max="8456" width="16.42578125" style="58" customWidth="1"/>
    <col min="8457" max="8457" width="15.7109375" style="58" customWidth="1"/>
    <col min="8458" max="8458" width="16.28515625" style="58" bestFit="1" customWidth="1"/>
    <col min="8459" max="8459" width="18.7109375" style="58" customWidth="1"/>
    <col min="8460" max="8460" width="9.140625" style="58" customWidth="1"/>
    <col min="8461" max="8461" width="14.42578125" style="58" customWidth="1"/>
    <col min="8462" max="8462" width="9.7109375" style="58" customWidth="1"/>
    <col min="8463" max="8463" width="0" style="58" hidden="1" customWidth="1"/>
    <col min="8464" max="8704" width="8.85546875" style="58"/>
    <col min="8705" max="8705" width="16.140625" style="58" customWidth="1"/>
    <col min="8706" max="8706" width="8.7109375" style="58" customWidth="1"/>
    <col min="8707" max="8707" width="0" style="58" hidden="1" customWidth="1"/>
    <col min="8708" max="8708" width="13.5703125" style="58" customWidth="1"/>
    <col min="8709" max="8709" width="15.7109375" style="58" customWidth="1"/>
    <col min="8710" max="8710" width="14.7109375" style="58" customWidth="1"/>
    <col min="8711" max="8711" width="2.140625" style="58" customWidth="1"/>
    <col min="8712" max="8712" width="16.42578125" style="58" customWidth="1"/>
    <col min="8713" max="8713" width="15.7109375" style="58" customWidth="1"/>
    <col min="8714" max="8714" width="16.28515625" style="58" bestFit="1" customWidth="1"/>
    <col min="8715" max="8715" width="18.7109375" style="58" customWidth="1"/>
    <col min="8716" max="8716" width="9.140625" style="58" customWidth="1"/>
    <col min="8717" max="8717" width="14.42578125" style="58" customWidth="1"/>
    <col min="8718" max="8718" width="9.7109375" style="58" customWidth="1"/>
    <col min="8719" max="8719" width="0" style="58" hidden="1" customWidth="1"/>
    <col min="8720" max="8960" width="8.85546875" style="58"/>
    <col min="8961" max="8961" width="16.140625" style="58" customWidth="1"/>
    <col min="8962" max="8962" width="8.7109375" style="58" customWidth="1"/>
    <col min="8963" max="8963" width="0" style="58" hidden="1" customWidth="1"/>
    <col min="8964" max="8964" width="13.5703125" style="58" customWidth="1"/>
    <col min="8965" max="8965" width="15.7109375" style="58" customWidth="1"/>
    <col min="8966" max="8966" width="14.7109375" style="58" customWidth="1"/>
    <col min="8967" max="8967" width="2.140625" style="58" customWidth="1"/>
    <col min="8968" max="8968" width="16.42578125" style="58" customWidth="1"/>
    <col min="8969" max="8969" width="15.7109375" style="58" customWidth="1"/>
    <col min="8970" max="8970" width="16.28515625" style="58" bestFit="1" customWidth="1"/>
    <col min="8971" max="8971" width="18.7109375" style="58" customWidth="1"/>
    <col min="8972" max="8972" width="9.140625" style="58" customWidth="1"/>
    <col min="8973" max="8973" width="14.42578125" style="58" customWidth="1"/>
    <col min="8974" max="8974" width="9.7109375" style="58" customWidth="1"/>
    <col min="8975" max="8975" width="0" style="58" hidden="1" customWidth="1"/>
    <col min="8976" max="9216" width="8.85546875" style="58"/>
    <col min="9217" max="9217" width="16.140625" style="58" customWidth="1"/>
    <col min="9218" max="9218" width="8.7109375" style="58" customWidth="1"/>
    <col min="9219" max="9219" width="0" style="58" hidden="1" customWidth="1"/>
    <col min="9220" max="9220" width="13.5703125" style="58" customWidth="1"/>
    <col min="9221" max="9221" width="15.7109375" style="58" customWidth="1"/>
    <col min="9222" max="9222" width="14.7109375" style="58" customWidth="1"/>
    <col min="9223" max="9223" width="2.140625" style="58" customWidth="1"/>
    <col min="9224" max="9224" width="16.42578125" style="58" customWidth="1"/>
    <col min="9225" max="9225" width="15.7109375" style="58" customWidth="1"/>
    <col min="9226" max="9226" width="16.28515625" style="58" bestFit="1" customWidth="1"/>
    <col min="9227" max="9227" width="18.7109375" style="58" customWidth="1"/>
    <col min="9228" max="9228" width="9.140625" style="58" customWidth="1"/>
    <col min="9229" max="9229" width="14.42578125" style="58" customWidth="1"/>
    <col min="9230" max="9230" width="9.7109375" style="58" customWidth="1"/>
    <col min="9231" max="9231" width="0" style="58" hidden="1" customWidth="1"/>
    <col min="9232" max="9472" width="8.85546875" style="58"/>
    <col min="9473" max="9473" width="16.140625" style="58" customWidth="1"/>
    <col min="9474" max="9474" width="8.7109375" style="58" customWidth="1"/>
    <col min="9475" max="9475" width="0" style="58" hidden="1" customWidth="1"/>
    <col min="9476" max="9476" width="13.5703125" style="58" customWidth="1"/>
    <col min="9477" max="9477" width="15.7109375" style="58" customWidth="1"/>
    <col min="9478" max="9478" width="14.7109375" style="58" customWidth="1"/>
    <col min="9479" max="9479" width="2.140625" style="58" customWidth="1"/>
    <col min="9480" max="9480" width="16.42578125" style="58" customWidth="1"/>
    <col min="9481" max="9481" width="15.7109375" style="58" customWidth="1"/>
    <col min="9482" max="9482" width="16.28515625" style="58" bestFit="1" customWidth="1"/>
    <col min="9483" max="9483" width="18.7109375" style="58" customWidth="1"/>
    <col min="9484" max="9484" width="9.140625" style="58" customWidth="1"/>
    <col min="9485" max="9485" width="14.42578125" style="58" customWidth="1"/>
    <col min="9486" max="9486" width="9.7109375" style="58" customWidth="1"/>
    <col min="9487" max="9487" width="0" style="58" hidden="1" customWidth="1"/>
    <col min="9488" max="9728" width="8.85546875" style="58"/>
    <col min="9729" max="9729" width="16.140625" style="58" customWidth="1"/>
    <col min="9730" max="9730" width="8.7109375" style="58" customWidth="1"/>
    <col min="9731" max="9731" width="0" style="58" hidden="1" customWidth="1"/>
    <col min="9732" max="9732" width="13.5703125" style="58" customWidth="1"/>
    <col min="9733" max="9733" width="15.7109375" style="58" customWidth="1"/>
    <col min="9734" max="9734" width="14.7109375" style="58" customWidth="1"/>
    <col min="9735" max="9735" width="2.140625" style="58" customWidth="1"/>
    <col min="9736" max="9736" width="16.42578125" style="58" customWidth="1"/>
    <col min="9737" max="9737" width="15.7109375" style="58" customWidth="1"/>
    <col min="9738" max="9738" width="16.28515625" style="58" bestFit="1" customWidth="1"/>
    <col min="9739" max="9739" width="18.7109375" style="58" customWidth="1"/>
    <col min="9740" max="9740" width="9.140625" style="58" customWidth="1"/>
    <col min="9741" max="9741" width="14.42578125" style="58" customWidth="1"/>
    <col min="9742" max="9742" width="9.7109375" style="58" customWidth="1"/>
    <col min="9743" max="9743" width="0" style="58" hidden="1" customWidth="1"/>
    <col min="9744" max="9984" width="8.85546875" style="58"/>
    <col min="9985" max="9985" width="16.140625" style="58" customWidth="1"/>
    <col min="9986" max="9986" width="8.7109375" style="58" customWidth="1"/>
    <col min="9987" max="9987" width="0" style="58" hidden="1" customWidth="1"/>
    <col min="9988" max="9988" width="13.5703125" style="58" customWidth="1"/>
    <col min="9989" max="9989" width="15.7109375" style="58" customWidth="1"/>
    <col min="9990" max="9990" width="14.7109375" style="58" customWidth="1"/>
    <col min="9991" max="9991" width="2.140625" style="58" customWidth="1"/>
    <col min="9992" max="9992" width="16.42578125" style="58" customWidth="1"/>
    <col min="9993" max="9993" width="15.7109375" style="58" customWidth="1"/>
    <col min="9994" max="9994" width="16.28515625" style="58" bestFit="1" customWidth="1"/>
    <col min="9995" max="9995" width="18.7109375" style="58" customWidth="1"/>
    <col min="9996" max="9996" width="9.140625" style="58" customWidth="1"/>
    <col min="9997" max="9997" width="14.42578125" style="58" customWidth="1"/>
    <col min="9998" max="9998" width="9.7109375" style="58" customWidth="1"/>
    <col min="9999" max="9999" width="0" style="58" hidden="1" customWidth="1"/>
    <col min="10000" max="10240" width="8.85546875" style="58"/>
    <col min="10241" max="10241" width="16.140625" style="58" customWidth="1"/>
    <col min="10242" max="10242" width="8.7109375" style="58" customWidth="1"/>
    <col min="10243" max="10243" width="0" style="58" hidden="1" customWidth="1"/>
    <col min="10244" max="10244" width="13.5703125" style="58" customWidth="1"/>
    <col min="10245" max="10245" width="15.7109375" style="58" customWidth="1"/>
    <col min="10246" max="10246" width="14.7109375" style="58" customWidth="1"/>
    <col min="10247" max="10247" width="2.140625" style="58" customWidth="1"/>
    <col min="10248" max="10248" width="16.42578125" style="58" customWidth="1"/>
    <col min="10249" max="10249" width="15.7109375" style="58" customWidth="1"/>
    <col min="10250" max="10250" width="16.28515625" style="58" bestFit="1" customWidth="1"/>
    <col min="10251" max="10251" width="18.7109375" style="58" customWidth="1"/>
    <col min="10252" max="10252" width="9.140625" style="58" customWidth="1"/>
    <col min="10253" max="10253" width="14.42578125" style="58" customWidth="1"/>
    <col min="10254" max="10254" width="9.7109375" style="58" customWidth="1"/>
    <col min="10255" max="10255" width="0" style="58" hidden="1" customWidth="1"/>
    <col min="10256" max="10496" width="8.85546875" style="58"/>
    <col min="10497" max="10497" width="16.140625" style="58" customWidth="1"/>
    <col min="10498" max="10498" width="8.7109375" style="58" customWidth="1"/>
    <col min="10499" max="10499" width="0" style="58" hidden="1" customWidth="1"/>
    <col min="10500" max="10500" width="13.5703125" style="58" customWidth="1"/>
    <col min="10501" max="10501" width="15.7109375" style="58" customWidth="1"/>
    <col min="10502" max="10502" width="14.7109375" style="58" customWidth="1"/>
    <col min="10503" max="10503" width="2.140625" style="58" customWidth="1"/>
    <col min="10504" max="10504" width="16.42578125" style="58" customWidth="1"/>
    <col min="10505" max="10505" width="15.7109375" style="58" customWidth="1"/>
    <col min="10506" max="10506" width="16.28515625" style="58" bestFit="1" customWidth="1"/>
    <col min="10507" max="10507" width="18.7109375" style="58" customWidth="1"/>
    <col min="10508" max="10508" width="9.140625" style="58" customWidth="1"/>
    <col min="10509" max="10509" width="14.42578125" style="58" customWidth="1"/>
    <col min="10510" max="10510" width="9.7109375" style="58" customWidth="1"/>
    <col min="10511" max="10511" width="0" style="58" hidden="1" customWidth="1"/>
    <col min="10512" max="10752" width="8.85546875" style="58"/>
    <col min="10753" max="10753" width="16.140625" style="58" customWidth="1"/>
    <col min="10754" max="10754" width="8.7109375" style="58" customWidth="1"/>
    <col min="10755" max="10755" width="0" style="58" hidden="1" customWidth="1"/>
    <col min="10756" max="10756" width="13.5703125" style="58" customWidth="1"/>
    <col min="10757" max="10757" width="15.7109375" style="58" customWidth="1"/>
    <col min="10758" max="10758" width="14.7109375" style="58" customWidth="1"/>
    <col min="10759" max="10759" width="2.140625" style="58" customWidth="1"/>
    <col min="10760" max="10760" width="16.42578125" style="58" customWidth="1"/>
    <col min="10761" max="10761" width="15.7109375" style="58" customWidth="1"/>
    <col min="10762" max="10762" width="16.28515625" style="58" bestFit="1" customWidth="1"/>
    <col min="10763" max="10763" width="18.7109375" style="58" customWidth="1"/>
    <col min="10764" max="10764" width="9.140625" style="58" customWidth="1"/>
    <col min="10765" max="10765" width="14.42578125" style="58" customWidth="1"/>
    <col min="10766" max="10766" width="9.7109375" style="58" customWidth="1"/>
    <col min="10767" max="10767" width="0" style="58" hidden="1" customWidth="1"/>
    <col min="10768" max="11008" width="8.85546875" style="58"/>
    <col min="11009" max="11009" width="16.140625" style="58" customWidth="1"/>
    <col min="11010" max="11010" width="8.7109375" style="58" customWidth="1"/>
    <col min="11011" max="11011" width="0" style="58" hidden="1" customWidth="1"/>
    <col min="11012" max="11012" width="13.5703125" style="58" customWidth="1"/>
    <col min="11013" max="11013" width="15.7109375" style="58" customWidth="1"/>
    <col min="11014" max="11014" width="14.7109375" style="58" customWidth="1"/>
    <col min="11015" max="11015" width="2.140625" style="58" customWidth="1"/>
    <col min="11016" max="11016" width="16.42578125" style="58" customWidth="1"/>
    <col min="11017" max="11017" width="15.7109375" style="58" customWidth="1"/>
    <col min="11018" max="11018" width="16.28515625" style="58" bestFit="1" customWidth="1"/>
    <col min="11019" max="11019" width="18.7109375" style="58" customWidth="1"/>
    <col min="11020" max="11020" width="9.140625" style="58" customWidth="1"/>
    <col min="11021" max="11021" width="14.42578125" style="58" customWidth="1"/>
    <col min="11022" max="11022" width="9.7109375" style="58" customWidth="1"/>
    <col min="11023" max="11023" width="0" style="58" hidden="1" customWidth="1"/>
    <col min="11024" max="11264" width="8.85546875" style="58"/>
    <col min="11265" max="11265" width="16.140625" style="58" customWidth="1"/>
    <col min="11266" max="11266" width="8.7109375" style="58" customWidth="1"/>
    <col min="11267" max="11267" width="0" style="58" hidden="1" customWidth="1"/>
    <col min="11268" max="11268" width="13.5703125" style="58" customWidth="1"/>
    <col min="11269" max="11269" width="15.7109375" style="58" customWidth="1"/>
    <col min="11270" max="11270" width="14.7109375" style="58" customWidth="1"/>
    <col min="11271" max="11271" width="2.140625" style="58" customWidth="1"/>
    <col min="11272" max="11272" width="16.42578125" style="58" customWidth="1"/>
    <col min="11273" max="11273" width="15.7109375" style="58" customWidth="1"/>
    <col min="11274" max="11274" width="16.28515625" style="58" bestFit="1" customWidth="1"/>
    <col min="11275" max="11275" width="18.7109375" style="58" customWidth="1"/>
    <col min="11276" max="11276" width="9.140625" style="58" customWidth="1"/>
    <col min="11277" max="11277" width="14.42578125" style="58" customWidth="1"/>
    <col min="11278" max="11278" width="9.7109375" style="58" customWidth="1"/>
    <col min="11279" max="11279" width="0" style="58" hidden="1" customWidth="1"/>
    <col min="11280" max="11520" width="8.85546875" style="58"/>
    <col min="11521" max="11521" width="16.140625" style="58" customWidth="1"/>
    <col min="11522" max="11522" width="8.7109375" style="58" customWidth="1"/>
    <col min="11523" max="11523" width="0" style="58" hidden="1" customWidth="1"/>
    <col min="11524" max="11524" width="13.5703125" style="58" customWidth="1"/>
    <col min="11525" max="11525" width="15.7109375" style="58" customWidth="1"/>
    <col min="11526" max="11526" width="14.7109375" style="58" customWidth="1"/>
    <col min="11527" max="11527" width="2.140625" style="58" customWidth="1"/>
    <col min="11528" max="11528" width="16.42578125" style="58" customWidth="1"/>
    <col min="11529" max="11529" width="15.7109375" style="58" customWidth="1"/>
    <col min="11530" max="11530" width="16.28515625" style="58" bestFit="1" customWidth="1"/>
    <col min="11531" max="11531" width="18.7109375" style="58" customWidth="1"/>
    <col min="11532" max="11532" width="9.140625" style="58" customWidth="1"/>
    <col min="11533" max="11533" width="14.42578125" style="58" customWidth="1"/>
    <col min="11534" max="11534" width="9.7109375" style="58" customWidth="1"/>
    <col min="11535" max="11535" width="0" style="58" hidden="1" customWidth="1"/>
    <col min="11536" max="11776" width="8.85546875" style="58"/>
    <col min="11777" max="11777" width="16.140625" style="58" customWidth="1"/>
    <col min="11778" max="11778" width="8.7109375" style="58" customWidth="1"/>
    <col min="11779" max="11779" width="0" style="58" hidden="1" customWidth="1"/>
    <col min="11780" max="11780" width="13.5703125" style="58" customWidth="1"/>
    <col min="11781" max="11781" width="15.7109375" style="58" customWidth="1"/>
    <col min="11782" max="11782" width="14.7109375" style="58" customWidth="1"/>
    <col min="11783" max="11783" width="2.140625" style="58" customWidth="1"/>
    <col min="11784" max="11784" width="16.42578125" style="58" customWidth="1"/>
    <col min="11785" max="11785" width="15.7109375" style="58" customWidth="1"/>
    <col min="11786" max="11786" width="16.28515625" style="58" bestFit="1" customWidth="1"/>
    <col min="11787" max="11787" width="18.7109375" style="58" customWidth="1"/>
    <col min="11788" max="11788" width="9.140625" style="58" customWidth="1"/>
    <col min="11789" max="11789" width="14.42578125" style="58" customWidth="1"/>
    <col min="11790" max="11790" width="9.7109375" style="58" customWidth="1"/>
    <col min="11791" max="11791" width="0" style="58" hidden="1" customWidth="1"/>
    <col min="11792" max="12032" width="8.85546875" style="58"/>
    <col min="12033" max="12033" width="16.140625" style="58" customWidth="1"/>
    <col min="12034" max="12034" width="8.7109375" style="58" customWidth="1"/>
    <col min="12035" max="12035" width="0" style="58" hidden="1" customWidth="1"/>
    <col min="12036" max="12036" width="13.5703125" style="58" customWidth="1"/>
    <col min="12037" max="12037" width="15.7109375" style="58" customWidth="1"/>
    <col min="12038" max="12038" width="14.7109375" style="58" customWidth="1"/>
    <col min="12039" max="12039" width="2.140625" style="58" customWidth="1"/>
    <col min="12040" max="12040" width="16.42578125" style="58" customWidth="1"/>
    <col min="12041" max="12041" width="15.7109375" style="58" customWidth="1"/>
    <col min="12042" max="12042" width="16.28515625" style="58" bestFit="1" customWidth="1"/>
    <col min="12043" max="12043" width="18.7109375" style="58" customWidth="1"/>
    <col min="12044" max="12044" width="9.140625" style="58" customWidth="1"/>
    <col min="12045" max="12045" width="14.42578125" style="58" customWidth="1"/>
    <col min="12046" max="12046" width="9.7109375" style="58" customWidth="1"/>
    <col min="12047" max="12047" width="0" style="58" hidden="1" customWidth="1"/>
    <col min="12048" max="12288" width="8.85546875" style="58"/>
    <col min="12289" max="12289" width="16.140625" style="58" customWidth="1"/>
    <col min="12290" max="12290" width="8.7109375" style="58" customWidth="1"/>
    <col min="12291" max="12291" width="0" style="58" hidden="1" customWidth="1"/>
    <col min="12292" max="12292" width="13.5703125" style="58" customWidth="1"/>
    <col min="12293" max="12293" width="15.7109375" style="58" customWidth="1"/>
    <col min="12294" max="12294" width="14.7109375" style="58" customWidth="1"/>
    <col min="12295" max="12295" width="2.140625" style="58" customWidth="1"/>
    <col min="12296" max="12296" width="16.42578125" style="58" customWidth="1"/>
    <col min="12297" max="12297" width="15.7109375" style="58" customWidth="1"/>
    <col min="12298" max="12298" width="16.28515625" style="58" bestFit="1" customWidth="1"/>
    <col min="12299" max="12299" width="18.7109375" style="58" customWidth="1"/>
    <col min="12300" max="12300" width="9.140625" style="58" customWidth="1"/>
    <col min="12301" max="12301" width="14.42578125" style="58" customWidth="1"/>
    <col min="12302" max="12302" width="9.7109375" style="58" customWidth="1"/>
    <col min="12303" max="12303" width="0" style="58" hidden="1" customWidth="1"/>
    <col min="12304" max="12544" width="8.85546875" style="58"/>
    <col min="12545" max="12545" width="16.140625" style="58" customWidth="1"/>
    <col min="12546" max="12546" width="8.7109375" style="58" customWidth="1"/>
    <col min="12547" max="12547" width="0" style="58" hidden="1" customWidth="1"/>
    <col min="12548" max="12548" width="13.5703125" style="58" customWidth="1"/>
    <col min="12549" max="12549" width="15.7109375" style="58" customWidth="1"/>
    <col min="12550" max="12550" width="14.7109375" style="58" customWidth="1"/>
    <col min="12551" max="12551" width="2.140625" style="58" customWidth="1"/>
    <col min="12552" max="12552" width="16.42578125" style="58" customWidth="1"/>
    <col min="12553" max="12553" width="15.7109375" style="58" customWidth="1"/>
    <col min="12554" max="12554" width="16.28515625" style="58" bestFit="1" customWidth="1"/>
    <col min="12555" max="12555" width="18.7109375" style="58" customWidth="1"/>
    <col min="12556" max="12556" width="9.140625" style="58" customWidth="1"/>
    <col min="12557" max="12557" width="14.42578125" style="58" customWidth="1"/>
    <col min="12558" max="12558" width="9.7109375" style="58" customWidth="1"/>
    <col min="12559" max="12559" width="0" style="58" hidden="1" customWidth="1"/>
    <col min="12560" max="12800" width="8.85546875" style="58"/>
    <col min="12801" max="12801" width="16.140625" style="58" customWidth="1"/>
    <col min="12802" max="12802" width="8.7109375" style="58" customWidth="1"/>
    <col min="12803" max="12803" width="0" style="58" hidden="1" customWidth="1"/>
    <col min="12804" max="12804" width="13.5703125" style="58" customWidth="1"/>
    <col min="12805" max="12805" width="15.7109375" style="58" customWidth="1"/>
    <col min="12806" max="12806" width="14.7109375" style="58" customWidth="1"/>
    <col min="12807" max="12807" width="2.140625" style="58" customWidth="1"/>
    <col min="12808" max="12808" width="16.42578125" style="58" customWidth="1"/>
    <col min="12809" max="12809" width="15.7109375" style="58" customWidth="1"/>
    <col min="12810" max="12810" width="16.28515625" style="58" bestFit="1" customWidth="1"/>
    <col min="12811" max="12811" width="18.7109375" style="58" customWidth="1"/>
    <col min="12812" max="12812" width="9.140625" style="58" customWidth="1"/>
    <col min="12813" max="12813" width="14.42578125" style="58" customWidth="1"/>
    <col min="12814" max="12814" width="9.7109375" style="58" customWidth="1"/>
    <col min="12815" max="12815" width="0" style="58" hidden="1" customWidth="1"/>
    <col min="12816" max="13056" width="8.85546875" style="58"/>
    <col min="13057" max="13057" width="16.140625" style="58" customWidth="1"/>
    <col min="13058" max="13058" width="8.7109375" style="58" customWidth="1"/>
    <col min="13059" max="13059" width="0" style="58" hidden="1" customWidth="1"/>
    <col min="13060" max="13060" width="13.5703125" style="58" customWidth="1"/>
    <col min="13061" max="13061" width="15.7109375" style="58" customWidth="1"/>
    <col min="13062" max="13062" width="14.7109375" style="58" customWidth="1"/>
    <col min="13063" max="13063" width="2.140625" style="58" customWidth="1"/>
    <col min="13064" max="13064" width="16.42578125" style="58" customWidth="1"/>
    <col min="13065" max="13065" width="15.7109375" style="58" customWidth="1"/>
    <col min="13066" max="13066" width="16.28515625" style="58" bestFit="1" customWidth="1"/>
    <col min="13067" max="13067" width="18.7109375" style="58" customWidth="1"/>
    <col min="13068" max="13068" width="9.140625" style="58" customWidth="1"/>
    <col min="13069" max="13069" width="14.42578125" style="58" customWidth="1"/>
    <col min="13070" max="13070" width="9.7109375" style="58" customWidth="1"/>
    <col min="13071" max="13071" width="0" style="58" hidden="1" customWidth="1"/>
    <col min="13072" max="13312" width="8.85546875" style="58"/>
    <col min="13313" max="13313" width="16.140625" style="58" customWidth="1"/>
    <col min="13314" max="13314" width="8.7109375" style="58" customWidth="1"/>
    <col min="13315" max="13315" width="0" style="58" hidden="1" customWidth="1"/>
    <col min="13316" max="13316" width="13.5703125" style="58" customWidth="1"/>
    <col min="13317" max="13317" width="15.7109375" style="58" customWidth="1"/>
    <col min="13318" max="13318" width="14.7109375" style="58" customWidth="1"/>
    <col min="13319" max="13319" width="2.140625" style="58" customWidth="1"/>
    <col min="13320" max="13320" width="16.42578125" style="58" customWidth="1"/>
    <col min="13321" max="13321" width="15.7109375" style="58" customWidth="1"/>
    <col min="13322" max="13322" width="16.28515625" style="58" bestFit="1" customWidth="1"/>
    <col min="13323" max="13323" width="18.7109375" style="58" customWidth="1"/>
    <col min="13324" max="13324" width="9.140625" style="58" customWidth="1"/>
    <col min="13325" max="13325" width="14.42578125" style="58" customWidth="1"/>
    <col min="13326" max="13326" width="9.7109375" style="58" customWidth="1"/>
    <col min="13327" max="13327" width="0" style="58" hidden="1" customWidth="1"/>
    <col min="13328" max="13568" width="8.85546875" style="58"/>
    <col min="13569" max="13569" width="16.140625" style="58" customWidth="1"/>
    <col min="13570" max="13570" width="8.7109375" style="58" customWidth="1"/>
    <col min="13571" max="13571" width="0" style="58" hidden="1" customWidth="1"/>
    <col min="13572" max="13572" width="13.5703125" style="58" customWidth="1"/>
    <col min="13573" max="13573" width="15.7109375" style="58" customWidth="1"/>
    <col min="13574" max="13574" width="14.7109375" style="58" customWidth="1"/>
    <col min="13575" max="13575" width="2.140625" style="58" customWidth="1"/>
    <col min="13576" max="13576" width="16.42578125" style="58" customWidth="1"/>
    <col min="13577" max="13577" width="15.7109375" style="58" customWidth="1"/>
    <col min="13578" max="13578" width="16.28515625" style="58" bestFit="1" customWidth="1"/>
    <col min="13579" max="13579" width="18.7109375" style="58" customWidth="1"/>
    <col min="13580" max="13580" width="9.140625" style="58" customWidth="1"/>
    <col min="13581" max="13581" width="14.42578125" style="58" customWidth="1"/>
    <col min="13582" max="13582" width="9.7109375" style="58" customWidth="1"/>
    <col min="13583" max="13583" width="0" style="58" hidden="1" customWidth="1"/>
    <col min="13584" max="13824" width="8.85546875" style="58"/>
    <col min="13825" max="13825" width="16.140625" style="58" customWidth="1"/>
    <col min="13826" max="13826" width="8.7109375" style="58" customWidth="1"/>
    <col min="13827" max="13827" width="0" style="58" hidden="1" customWidth="1"/>
    <col min="13828" max="13828" width="13.5703125" style="58" customWidth="1"/>
    <col min="13829" max="13829" width="15.7109375" style="58" customWidth="1"/>
    <col min="13830" max="13830" width="14.7109375" style="58" customWidth="1"/>
    <col min="13831" max="13831" width="2.140625" style="58" customWidth="1"/>
    <col min="13832" max="13832" width="16.42578125" style="58" customWidth="1"/>
    <col min="13833" max="13833" width="15.7109375" style="58" customWidth="1"/>
    <col min="13834" max="13834" width="16.28515625" style="58" bestFit="1" customWidth="1"/>
    <col min="13835" max="13835" width="18.7109375" style="58" customWidth="1"/>
    <col min="13836" max="13836" width="9.140625" style="58" customWidth="1"/>
    <col min="13837" max="13837" width="14.42578125" style="58" customWidth="1"/>
    <col min="13838" max="13838" width="9.7109375" style="58" customWidth="1"/>
    <col min="13839" max="13839" width="0" style="58" hidden="1" customWidth="1"/>
    <col min="13840" max="14080" width="8.85546875" style="58"/>
    <col min="14081" max="14081" width="16.140625" style="58" customWidth="1"/>
    <col min="14082" max="14082" width="8.7109375" style="58" customWidth="1"/>
    <col min="14083" max="14083" width="0" style="58" hidden="1" customWidth="1"/>
    <col min="14084" max="14084" width="13.5703125" style="58" customWidth="1"/>
    <col min="14085" max="14085" width="15.7109375" style="58" customWidth="1"/>
    <col min="14086" max="14086" width="14.7109375" style="58" customWidth="1"/>
    <col min="14087" max="14087" width="2.140625" style="58" customWidth="1"/>
    <col min="14088" max="14088" width="16.42578125" style="58" customWidth="1"/>
    <col min="14089" max="14089" width="15.7109375" style="58" customWidth="1"/>
    <col min="14090" max="14090" width="16.28515625" style="58" bestFit="1" customWidth="1"/>
    <col min="14091" max="14091" width="18.7109375" style="58" customWidth="1"/>
    <col min="14092" max="14092" width="9.140625" style="58" customWidth="1"/>
    <col min="14093" max="14093" width="14.42578125" style="58" customWidth="1"/>
    <col min="14094" max="14094" width="9.7109375" style="58" customWidth="1"/>
    <col min="14095" max="14095" width="0" style="58" hidden="1" customWidth="1"/>
    <col min="14096" max="14336" width="8.85546875" style="58"/>
    <col min="14337" max="14337" width="16.140625" style="58" customWidth="1"/>
    <col min="14338" max="14338" width="8.7109375" style="58" customWidth="1"/>
    <col min="14339" max="14339" width="0" style="58" hidden="1" customWidth="1"/>
    <col min="14340" max="14340" width="13.5703125" style="58" customWidth="1"/>
    <col min="14341" max="14341" width="15.7109375" style="58" customWidth="1"/>
    <col min="14342" max="14342" width="14.7109375" style="58" customWidth="1"/>
    <col min="14343" max="14343" width="2.140625" style="58" customWidth="1"/>
    <col min="14344" max="14344" width="16.42578125" style="58" customWidth="1"/>
    <col min="14345" max="14345" width="15.7109375" style="58" customWidth="1"/>
    <col min="14346" max="14346" width="16.28515625" style="58" bestFit="1" customWidth="1"/>
    <col min="14347" max="14347" width="18.7109375" style="58" customWidth="1"/>
    <col min="14348" max="14348" width="9.140625" style="58" customWidth="1"/>
    <col min="14349" max="14349" width="14.42578125" style="58" customWidth="1"/>
    <col min="14350" max="14350" width="9.7109375" style="58" customWidth="1"/>
    <col min="14351" max="14351" width="0" style="58" hidden="1" customWidth="1"/>
    <col min="14352" max="14592" width="8.85546875" style="58"/>
    <col min="14593" max="14593" width="16.140625" style="58" customWidth="1"/>
    <col min="14594" max="14594" width="8.7109375" style="58" customWidth="1"/>
    <col min="14595" max="14595" width="0" style="58" hidden="1" customWidth="1"/>
    <col min="14596" max="14596" width="13.5703125" style="58" customWidth="1"/>
    <col min="14597" max="14597" width="15.7109375" style="58" customWidth="1"/>
    <col min="14598" max="14598" width="14.7109375" style="58" customWidth="1"/>
    <col min="14599" max="14599" width="2.140625" style="58" customWidth="1"/>
    <col min="14600" max="14600" width="16.42578125" style="58" customWidth="1"/>
    <col min="14601" max="14601" width="15.7109375" style="58" customWidth="1"/>
    <col min="14602" max="14602" width="16.28515625" style="58" bestFit="1" customWidth="1"/>
    <col min="14603" max="14603" width="18.7109375" style="58" customWidth="1"/>
    <col min="14604" max="14604" width="9.140625" style="58" customWidth="1"/>
    <col min="14605" max="14605" width="14.42578125" style="58" customWidth="1"/>
    <col min="14606" max="14606" width="9.7109375" style="58" customWidth="1"/>
    <col min="14607" max="14607" width="0" style="58" hidden="1" customWidth="1"/>
    <col min="14608" max="14848" width="8.85546875" style="58"/>
    <col min="14849" max="14849" width="16.140625" style="58" customWidth="1"/>
    <col min="14850" max="14850" width="8.7109375" style="58" customWidth="1"/>
    <col min="14851" max="14851" width="0" style="58" hidden="1" customWidth="1"/>
    <col min="14852" max="14852" width="13.5703125" style="58" customWidth="1"/>
    <col min="14853" max="14853" width="15.7109375" style="58" customWidth="1"/>
    <col min="14854" max="14854" width="14.7109375" style="58" customWidth="1"/>
    <col min="14855" max="14855" width="2.140625" style="58" customWidth="1"/>
    <col min="14856" max="14856" width="16.42578125" style="58" customWidth="1"/>
    <col min="14857" max="14857" width="15.7109375" style="58" customWidth="1"/>
    <col min="14858" max="14858" width="16.28515625" style="58" bestFit="1" customWidth="1"/>
    <col min="14859" max="14859" width="18.7109375" style="58" customWidth="1"/>
    <col min="14860" max="14860" width="9.140625" style="58" customWidth="1"/>
    <col min="14861" max="14861" width="14.42578125" style="58" customWidth="1"/>
    <col min="14862" max="14862" width="9.7109375" style="58" customWidth="1"/>
    <col min="14863" max="14863" width="0" style="58" hidden="1" customWidth="1"/>
    <col min="14864" max="15104" width="8.85546875" style="58"/>
    <col min="15105" max="15105" width="16.140625" style="58" customWidth="1"/>
    <col min="15106" max="15106" width="8.7109375" style="58" customWidth="1"/>
    <col min="15107" max="15107" width="0" style="58" hidden="1" customWidth="1"/>
    <col min="15108" max="15108" width="13.5703125" style="58" customWidth="1"/>
    <col min="15109" max="15109" width="15.7109375" style="58" customWidth="1"/>
    <col min="15110" max="15110" width="14.7109375" style="58" customWidth="1"/>
    <col min="15111" max="15111" width="2.140625" style="58" customWidth="1"/>
    <col min="15112" max="15112" width="16.42578125" style="58" customWidth="1"/>
    <col min="15113" max="15113" width="15.7109375" style="58" customWidth="1"/>
    <col min="15114" max="15114" width="16.28515625" style="58" bestFit="1" customWidth="1"/>
    <col min="15115" max="15115" width="18.7109375" style="58" customWidth="1"/>
    <col min="15116" max="15116" width="9.140625" style="58" customWidth="1"/>
    <col min="15117" max="15117" width="14.42578125" style="58" customWidth="1"/>
    <col min="15118" max="15118" width="9.7109375" style="58" customWidth="1"/>
    <col min="15119" max="15119" width="0" style="58" hidden="1" customWidth="1"/>
    <col min="15120" max="15360" width="8.85546875" style="58"/>
    <col min="15361" max="15361" width="16.140625" style="58" customWidth="1"/>
    <col min="15362" max="15362" width="8.7109375" style="58" customWidth="1"/>
    <col min="15363" max="15363" width="0" style="58" hidden="1" customWidth="1"/>
    <col min="15364" max="15364" width="13.5703125" style="58" customWidth="1"/>
    <col min="15365" max="15365" width="15.7109375" style="58" customWidth="1"/>
    <col min="15366" max="15366" width="14.7109375" style="58" customWidth="1"/>
    <col min="15367" max="15367" width="2.140625" style="58" customWidth="1"/>
    <col min="15368" max="15368" width="16.42578125" style="58" customWidth="1"/>
    <col min="15369" max="15369" width="15.7109375" style="58" customWidth="1"/>
    <col min="15370" max="15370" width="16.28515625" style="58" bestFit="1" customWidth="1"/>
    <col min="15371" max="15371" width="18.7109375" style="58" customWidth="1"/>
    <col min="15372" max="15372" width="9.140625" style="58" customWidth="1"/>
    <col min="15373" max="15373" width="14.42578125" style="58" customWidth="1"/>
    <col min="15374" max="15374" width="9.7109375" style="58" customWidth="1"/>
    <col min="15375" max="15375" width="0" style="58" hidden="1" customWidth="1"/>
    <col min="15376" max="15616" width="8.85546875" style="58"/>
    <col min="15617" max="15617" width="16.140625" style="58" customWidth="1"/>
    <col min="15618" max="15618" width="8.7109375" style="58" customWidth="1"/>
    <col min="15619" max="15619" width="0" style="58" hidden="1" customWidth="1"/>
    <col min="15620" max="15620" width="13.5703125" style="58" customWidth="1"/>
    <col min="15621" max="15621" width="15.7109375" style="58" customWidth="1"/>
    <col min="15622" max="15622" width="14.7109375" style="58" customWidth="1"/>
    <col min="15623" max="15623" width="2.140625" style="58" customWidth="1"/>
    <col min="15624" max="15624" width="16.42578125" style="58" customWidth="1"/>
    <col min="15625" max="15625" width="15.7109375" style="58" customWidth="1"/>
    <col min="15626" max="15626" width="16.28515625" style="58" bestFit="1" customWidth="1"/>
    <col min="15627" max="15627" width="18.7109375" style="58" customWidth="1"/>
    <col min="15628" max="15628" width="9.140625" style="58" customWidth="1"/>
    <col min="15629" max="15629" width="14.42578125" style="58" customWidth="1"/>
    <col min="15630" max="15630" width="9.7109375" style="58" customWidth="1"/>
    <col min="15631" max="15631" width="0" style="58" hidden="1" customWidth="1"/>
    <col min="15632" max="15872" width="8.85546875" style="58"/>
    <col min="15873" max="15873" width="16.140625" style="58" customWidth="1"/>
    <col min="15874" max="15874" width="8.7109375" style="58" customWidth="1"/>
    <col min="15875" max="15875" width="0" style="58" hidden="1" customWidth="1"/>
    <col min="15876" max="15876" width="13.5703125" style="58" customWidth="1"/>
    <col min="15877" max="15877" width="15.7109375" style="58" customWidth="1"/>
    <col min="15878" max="15878" width="14.7109375" style="58" customWidth="1"/>
    <col min="15879" max="15879" width="2.140625" style="58" customWidth="1"/>
    <col min="15880" max="15880" width="16.42578125" style="58" customWidth="1"/>
    <col min="15881" max="15881" width="15.7109375" style="58" customWidth="1"/>
    <col min="15882" max="15882" width="16.28515625" style="58" bestFit="1" customWidth="1"/>
    <col min="15883" max="15883" width="18.7109375" style="58" customWidth="1"/>
    <col min="15884" max="15884" width="9.140625" style="58" customWidth="1"/>
    <col min="15885" max="15885" width="14.42578125" style="58" customWidth="1"/>
    <col min="15886" max="15886" width="9.7109375" style="58" customWidth="1"/>
    <col min="15887" max="15887" width="0" style="58" hidden="1" customWidth="1"/>
    <col min="15888" max="16128" width="8.85546875" style="58"/>
    <col min="16129" max="16129" width="16.140625" style="58" customWidth="1"/>
    <col min="16130" max="16130" width="8.7109375" style="58" customWidth="1"/>
    <col min="16131" max="16131" width="0" style="58" hidden="1" customWidth="1"/>
    <col min="16132" max="16132" width="13.5703125" style="58" customWidth="1"/>
    <col min="16133" max="16133" width="15.7109375" style="58" customWidth="1"/>
    <col min="16134" max="16134" width="14.7109375" style="58" customWidth="1"/>
    <col min="16135" max="16135" width="2.140625" style="58" customWidth="1"/>
    <col min="16136" max="16136" width="16.42578125" style="58" customWidth="1"/>
    <col min="16137" max="16137" width="15.7109375" style="58" customWidth="1"/>
    <col min="16138" max="16138" width="16.28515625" style="58" bestFit="1" customWidth="1"/>
    <col min="16139" max="16139" width="18.7109375" style="58" customWidth="1"/>
    <col min="16140" max="16140" width="9.140625" style="58" customWidth="1"/>
    <col min="16141" max="16141" width="14.42578125" style="58" customWidth="1"/>
    <col min="16142" max="16142" width="9.7109375" style="58" customWidth="1"/>
    <col min="16143" max="16143" width="0" style="58" hidden="1" customWidth="1"/>
    <col min="16144" max="16384" width="8.85546875" style="58"/>
  </cols>
  <sheetData>
    <row r="1" spans="1:24" ht="20.100000000000001" customHeight="1" x14ac:dyDescent="0.25">
      <c r="A1" s="462" t="s">
        <v>13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24" ht="20.100000000000001" customHeight="1" x14ac:dyDescent="0.25">
      <c r="A2" s="462" t="s">
        <v>133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</row>
    <row r="3" spans="1:24" ht="12" customHeight="1" x14ac:dyDescent="0.25">
      <c r="A3" s="59"/>
      <c r="B3" s="60"/>
      <c r="C3" s="60"/>
      <c r="D3" s="60"/>
      <c r="E3" s="60"/>
      <c r="F3" s="60"/>
      <c r="G3" s="61"/>
      <c r="H3" s="60"/>
      <c r="I3" s="60"/>
      <c r="J3" s="60"/>
      <c r="K3" s="60"/>
      <c r="L3" s="60"/>
      <c r="M3" s="60"/>
      <c r="N3" s="60"/>
    </row>
    <row r="4" spans="1:24" ht="12" customHeight="1" x14ac:dyDescent="0.25">
      <c r="A4" s="62"/>
      <c r="B4" s="62"/>
      <c r="C4" s="62"/>
      <c r="D4" s="62"/>
      <c r="E4" s="62"/>
      <c r="F4" s="62"/>
      <c r="G4" s="63"/>
      <c r="H4" s="62"/>
      <c r="I4" s="62"/>
      <c r="J4" s="62"/>
      <c r="K4" s="62"/>
      <c r="L4" s="64"/>
      <c r="M4" s="62"/>
      <c r="N4" s="64"/>
    </row>
    <row r="5" spans="1:24" ht="12" customHeight="1" x14ac:dyDescent="0.25">
      <c r="A5" s="62"/>
      <c r="B5" s="62"/>
      <c r="C5" s="62"/>
      <c r="D5" s="62"/>
      <c r="E5" s="62"/>
      <c r="F5" s="62"/>
      <c r="G5" s="63"/>
      <c r="H5" s="62"/>
      <c r="I5" s="62"/>
      <c r="J5" s="62"/>
      <c r="K5" s="62"/>
      <c r="L5" s="64"/>
      <c r="M5" s="62"/>
      <c r="N5" s="64"/>
    </row>
    <row r="6" spans="1:24" x14ac:dyDescent="0.25">
      <c r="A6" s="62"/>
      <c r="B6" s="65" t="s">
        <v>54</v>
      </c>
      <c r="C6" s="65" t="s">
        <v>18</v>
      </c>
      <c r="D6" s="65" t="s">
        <v>18</v>
      </c>
      <c r="E6" s="66" t="s">
        <v>55</v>
      </c>
      <c r="F6" s="66" t="s">
        <v>20</v>
      </c>
      <c r="G6" s="67"/>
      <c r="H6" s="65" t="s">
        <v>56</v>
      </c>
      <c r="I6" s="65" t="s">
        <v>57</v>
      </c>
      <c r="J6" s="66" t="s">
        <v>58</v>
      </c>
      <c r="K6" s="66" t="s">
        <v>59</v>
      </c>
      <c r="L6" s="66" t="s">
        <v>60</v>
      </c>
      <c r="M6" s="66" t="s">
        <v>61</v>
      </c>
      <c r="N6" s="66" t="s">
        <v>89</v>
      </c>
      <c r="Q6" s="82"/>
      <c r="R6" s="82"/>
      <c r="S6" s="82"/>
      <c r="T6" s="82"/>
      <c r="U6" s="173"/>
      <c r="V6" s="173"/>
      <c r="W6" s="173"/>
      <c r="X6" s="174"/>
    </row>
    <row r="7" spans="1:24" x14ac:dyDescent="0.25">
      <c r="A7" s="62"/>
      <c r="B7" s="62"/>
      <c r="C7" s="64"/>
      <c r="D7" s="64"/>
      <c r="E7" s="68"/>
      <c r="F7" s="68"/>
      <c r="G7" s="69"/>
      <c r="H7" s="64"/>
      <c r="I7" s="68" t="s">
        <v>96</v>
      </c>
      <c r="J7" s="64"/>
      <c r="K7" s="68" t="s">
        <v>97</v>
      </c>
      <c r="L7" s="64"/>
      <c r="M7" s="68" t="s">
        <v>97</v>
      </c>
      <c r="N7" s="64"/>
      <c r="Q7" s="82"/>
      <c r="R7" s="82"/>
      <c r="S7" s="82"/>
      <c r="T7" s="82"/>
      <c r="U7" s="173"/>
      <c r="V7" s="173"/>
      <c r="W7" s="173"/>
      <c r="X7" s="174"/>
    </row>
    <row r="8" spans="1:24" ht="12" customHeight="1" x14ac:dyDescent="0.25">
      <c r="A8" s="62" t="s">
        <v>40</v>
      </c>
      <c r="B8" s="62"/>
      <c r="C8" s="62"/>
      <c r="D8" s="64"/>
      <c r="E8" s="64"/>
      <c r="F8" s="64"/>
      <c r="G8" s="63"/>
      <c r="H8" s="64"/>
      <c r="I8" s="64"/>
      <c r="J8" s="64"/>
      <c r="K8" s="64" t="s">
        <v>98</v>
      </c>
      <c r="L8" s="64"/>
      <c r="M8" s="64" t="s">
        <v>99</v>
      </c>
      <c r="N8" s="64"/>
      <c r="Q8" s="82"/>
      <c r="R8" s="82"/>
      <c r="S8" s="82"/>
      <c r="T8" s="82"/>
      <c r="U8" s="173"/>
      <c r="V8" s="173"/>
      <c r="W8" s="173"/>
      <c r="X8" s="174"/>
    </row>
    <row r="9" spans="1:24" ht="12" customHeight="1" x14ac:dyDescent="0.25">
      <c r="A9" s="62"/>
      <c r="B9" s="64" t="s">
        <v>62</v>
      </c>
      <c r="C9" s="64" t="s">
        <v>100</v>
      </c>
      <c r="D9" s="64" t="s">
        <v>63</v>
      </c>
      <c r="E9" s="64" t="s">
        <v>62</v>
      </c>
      <c r="F9" s="85" t="s">
        <v>62</v>
      </c>
      <c r="G9" s="120"/>
      <c r="H9" s="85" t="s">
        <v>64</v>
      </c>
      <c r="I9" s="85" t="s">
        <v>17</v>
      </c>
      <c r="J9" s="85" t="s">
        <v>65</v>
      </c>
      <c r="K9" s="85" t="s">
        <v>101</v>
      </c>
      <c r="L9" s="85"/>
      <c r="M9" s="85" t="s">
        <v>69</v>
      </c>
      <c r="N9" s="85"/>
      <c r="O9" s="22"/>
      <c r="Q9" s="82"/>
      <c r="R9" s="82"/>
      <c r="S9" s="82"/>
      <c r="T9" s="82"/>
      <c r="U9" s="173"/>
      <c r="V9" s="173"/>
      <c r="W9" s="173"/>
      <c r="X9" s="174"/>
    </row>
    <row r="10" spans="1:24" ht="12" customHeight="1" x14ac:dyDescent="0.25">
      <c r="A10" s="62"/>
      <c r="B10" s="64" t="s">
        <v>66</v>
      </c>
      <c r="C10" s="64" t="s">
        <v>102</v>
      </c>
      <c r="D10" s="64" t="s">
        <v>103</v>
      </c>
      <c r="E10" s="64" t="s">
        <v>104</v>
      </c>
      <c r="F10" s="85" t="s">
        <v>100</v>
      </c>
      <c r="G10" s="120"/>
      <c r="H10" s="85" t="s">
        <v>105</v>
      </c>
      <c r="I10" s="85" t="s">
        <v>62</v>
      </c>
      <c r="J10" s="85" t="s">
        <v>68</v>
      </c>
      <c r="K10" s="85" t="s">
        <v>106</v>
      </c>
      <c r="L10" s="85" t="s">
        <v>72</v>
      </c>
      <c r="M10" s="85">
        <v>60230010</v>
      </c>
      <c r="N10" s="85" t="s">
        <v>72</v>
      </c>
      <c r="O10" s="22"/>
      <c r="Q10" s="82"/>
      <c r="R10" s="82"/>
      <c r="S10" s="82"/>
      <c r="T10" s="82"/>
      <c r="U10" s="173"/>
      <c r="V10" s="173"/>
      <c r="W10" s="173"/>
      <c r="X10" s="174"/>
    </row>
    <row r="11" spans="1:24" ht="12" customHeight="1" x14ac:dyDescent="0.25">
      <c r="A11" s="62"/>
      <c r="B11" s="64" t="s">
        <v>70</v>
      </c>
      <c r="C11" s="64" t="s">
        <v>107</v>
      </c>
      <c r="D11" s="64" t="s">
        <v>108</v>
      </c>
      <c r="E11" s="64" t="s">
        <v>109</v>
      </c>
      <c r="F11" s="85" t="s">
        <v>102</v>
      </c>
      <c r="G11" s="120"/>
      <c r="H11" s="85" t="s">
        <v>110</v>
      </c>
      <c r="I11" s="85" t="s">
        <v>67</v>
      </c>
      <c r="J11" s="85" t="s">
        <v>71</v>
      </c>
      <c r="K11" s="85" t="s">
        <v>111</v>
      </c>
      <c r="L11" s="85"/>
      <c r="M11" s="85">
        <v>1150</v>
      </c>
      <c r="N11" s="85"/>
      <c r="O11" s="22"/>
      <c r="Q11" s="82"/>
      <c r="R11" s="82"/>
      <c r="S11" s="82"/>
      <c r="T11" s="82"/>
      <c r="U11" s="173"/>
      <c r="V11" s="173"/>
      <c r="W11" s="173"/>
      <c r="X11" s="174"/>
    </row>
    <row r="12" spans="1:24" ht="12" customHeight="1" x14ac:dyDescent="0.25">
      <c r="A12" s="62"/>
      <c r="B12" s="70" t="s">
        <v>73</v>
      </c>
      <c r="C12" s="70">
        <v>23290030</v>
      </c>
      <c r="D12" s="70">
        <v>151920100</v>
      </c>
      <c r="E12" s="70">
        <v>23290040</v>
      </c>
      <c r="F12" s="121">
        <v>23200483</v>
      </c>
      <c r="G12" s="122"/>
      <c r="H12" s="121">
        <v>23200483</v>
      </c>
      <c r="I12" s="121">
        <v>23200483</v>
      </c>
      <c r="J12" s="121">
        <v>23200483</v>
      </c>
      <c r="K12" s="121" t="s">
        <v>112</v>
      </c>
      <c r="L12" s="121" t="s">
        <v>73</v>
      </c>
      <c r="M12" s="121">
        <v>10790090</v>
      </c>
      <c r="N12" s="121" t="s">
        <v>73</v>
      </c>
      <c r="O12" s="22"/>
      <c r="Q12" s="82"/>
      <c r="R12" s="82"/>
      <c r="S12" s="82"/>
      <c r="T12" s="82"/>
      <c r="U12" s="173"/>
      <c r="V12" s="173"/>
      <c r="W12" s="173"/>
      <c r="X12" s="174"/>
    </row>
    <row r="13" spans="1:24" ht="15" customHeight="1" x14ac:dyDescent="0.25">
      <c r="A13" s="62"/>
      <c r="B13" s="70"/>
      <c r="C13" s="71"/>
      <c r="D13" s="71"/>
      <c r="E13" s="70"/>
      <c r="F13" s="121"/>
      <c r="G13" s="122"/>
      <c r="H13" s="121"/>
      <c r="I13" s="121"/>
      <c r="J13" s="121"/>
      <c r="K13" s="85"/>
      <c r="L13" s="121"/>
      <c r="M13" s="121"/>
      <c r="N13" s="121"/>
      <c r="O13" s="22"/>
      <c r="P13" s="82"/>
      <c r="Q13" s="82"/>
      <c r="R13" s="82"/>
      <c r="S13" s="82"/>
      <c r="T13" s="82"/>
      <c r="U13" s="173"/>
      <c r="V13" s="173"/>
      <c r="W13" s="173"/>
      <c r="X13" s="174"/>
    </row>
    <row r="14" spans="1:24" ht="14.85" customHeight="1" x14ac:dyDescent="0.25">
      <c r="A14" s="72">
        <v>43070</v>
      </c>
      <c r="B14" s="40"/>
      <c r="C14" s="31">
        <v>0</v>
      </c>
      <c r="D14" s="31">
        <v>0</v>
      </c>
      <c r="E14" s="31">
        <v>0</v>
      </c>
      <c r="F14" s="31"/>
      <c r="G14" s="123"/>
      <c r="H14" s="31">
        <v>-28003019.690000001</v>
      </c>
      <c r="I14" s="31">
        <v>0</v>
      </c>
      <c r="J14" s="31">
        <f>H14</f>
        <v>-28003019.690000001</v>
      </c>
      <c r="K14" s="31">
        <v>0</v>
      </c>
      <c r="L14" s="168">
        <v>0</v>
      </c>
      <c r="M14" s="34">
        <v>0</v>
      </c>
      <c r="N14" s="168">
        <v>0</v>
      </c>
      <c r="O14" s="22"/>
      <c r="P14" s="82">
        <v>-162413.40999999997</v>
      </c>
      <c r="Q14" s="82"/>
      <c r="R14" s="82"/>
      <c r="S14" s="82"/>
      <c r="T14" s="82"/>
      <c r="U14" s="173"/>
      <c r="V14" s="173"/>
      <c r="W14" s="173"/>
      <c r="X14" s="174"/>
    </row>
    <row r="15" spans="1:24" ht="14.85" customHeight="1" x14ac:dyDescent="0.25">
      <c r="A15" s="72">
        <v>43101</v>
      </c>
      <c r="B15" s="73">
        <v>0.11</v>
      </c>
      <c r="C15" s="74">
        <v>0</v>
      </c>
      <c r="D15" s="37">
        <v>-3697</v>
      </c>
      <c r="E15" s="38">
        <v>-2229617.11</v>
      </c>
      <c r="F15" s="74">
        <v>0</v>
      </c>
      <c r="G15" s="169"/>
      <c r="H15" s="74">
        <v>0</v>
      </c>
      <c r="I15" s="38">
        <f>SUM(D15:H15)</f>
        <v>-2233314.11</v>
      </c>
      <c r="J15" s="37">
        <f t="shared" ref="J15:J22" si="0">J14+I15</f>
        <v>-30236333.800000001</v>
      </c>
      <c r="K15" s="38">
        <v>0</v>
      </c>
      <c r="L15" s="168">
        <v>0</v>
      </c>
      <c r="M15" s="36">
        <v>0</v>
      </c>
      <c r="N15" s="168">
        <v>0</v>
      </c>
      <c r="O15" s="22"/>
    </row>
    <row r="16" spans="1:24" ht="14.85" customHeight="1" x14ac:dyDescent="0.25">
      <c r="A16" s="72">
        <v>43132</v>
      </c>
      <c r="B16" s="73">
        <v>0.11</v>
      </c>
      <c r="C16" s="74">
        <v>0</v>
      </c>
      <c r="D16" s="37">
        <v>-3697</v>
      </c>
      <c r="E16" s="38">
        <v>-2031005.98</v>
      </c>
      <c r="F16" s="74">
        <v>0</v>
      </c>
      <c r="G16" s="169"/>
      <c r="H16" s="74"/>
      <c r="I16" s="38">
        <f t="shared" ref="I16:I26" si="1">SUM(D16:H16)</f>
        <v>-2034702.98</v>
      </c>
      <c r="J16" s="38">
        <f t="shared" si="0"/>
        <v>-32271036.780000001</v>
      </c>
      <c r="K16" s="38"/>
      <c r="L16" s="38">
        <v>0</v>
      </c>
      <c r="M16" s="38"/>
      <c r="N16" s="38">
        <v>0</v>
      </c>
      <c r="O16" s="22"/>
    </row>
    <row r="17" spans="1:18" ht="14.85" customHeight="1" x14ac:dyDescent="0.25">
      <c r="A17" s="72">
        <v>43160</v>
      </c>
      <c r="B17" s="74">
        <v>0</v>
      </c>
      <c r="C17" s="74"/>
      <c r="D17" s="74">
        <v>0</v>
      </c>
      <c r="E17" s="74">
        <v>0</v>
      </c>
      <c r="F17" s="74">
        <v>0</v>
      </c>
      <c r="G17" s="169"/>
      <c r="H17" s="74">
        <v>27735469.420000002</v>
      </c>
      <c r="I17" s="38">
        <f t="shared" si="1"/>
        <v>27735469.420000002</v>
      </c>
      <c r="J17" s="38">
        <f t="shared" si="0"/>
        <v>-4535567.3599999994</v>
      </c>
      <c r="K17" s="74">
        <v>0</v>
      </c>
      <c r="L17" s="74">
        <v>0</v>
      </c>
      <c r="M17" s="74">
        <v>0</v>
      </c>
      <c r="N17" s="74">
        <v>0</v>
      </c>
      <c r="O17" s="22"/>
    </row>
    <row r="18" spans="1:18" ht="14.85" customHeight="1" x14ac:dyDescent="0.25">
      <c r="A18" s="72">
        <v>43160</v>
      </c>
      <c r="B18" s="73">
        <v>0.11</v>
      </c>
      <c r="C18" s="37"/>
      <c r="D18" s="37">
        <v>-3481</v>
      </c>
      <c r="E18" s="38">
        <v>-2530814.42</v>
      </c>
      <c r="F18" s="38">
        <v>-262336.65000000002</v>
      </c>
      <c r="G18" s="75"/>
      <c r="H18" s="74">
        <v>267550.27</v>
      </c>
      <c r="I18" s="38">
        <f t="shared" si="1"/>
        <v>-2529081.7999999998</v>
      </c>
      <c r="J18" s="38">
        <f t="shared" si="0"/>
        <v>-7064649.1599999992</v>
      </c>
      <c r="K18" s="38">
        <v>4248.3100000000004</v>
      </c>
      <c r="L18" s="44">
        <v>-0.81479999999999997</v>
      </c>
      <c r="M18" s="36">
        <v>-9461.93</v>
      </c>
      <c r="N18" s="44">
        <v>1.8148</v>
      </c>
      <c r="O18" s="22"/>
      <c r="P18" s="82">
        <v>4248.3099999999977</v>
      </c>
    </row>
    <row r="19" spans="1:18" ht="14.85" customHeight="1" x14ac:dyDescent="0.25">
      <c r="A19" s="72">
        <v>43191</v>
      </c>
      <c r="B19" s="73">
        <v>0.11</v>
      </c>
      <c r="C19" s="37"/>
      <c r="D19" s="37">
        <v>-3625</v>
      </c>
      <c r="E19" s="38">
        <v>-2283387.91</v>
      </c>
      <c r="F19" s="38">
        <v>-222437.75</v>
      </c>
      <c r="G19" s="75"/>
      <c r="H19" s="74"/>
      <c r="I19" s="38">
        <f t="shared" si="1"/>
        <v>-2509450.66</v>
      </c>
      <c r="J19" s="38">
        <f t="shared" si="0"/>
        <v>-9574099.8200000003</v>
      </c>
      <c r="K19" s="38">
        <v>117673.15</v>
      </c>
      <c r="L19" s="44">
        <v>0.52900000000000003</v>
      </c>
      <c r="M19" s="36">
        <v>104764.6</v>
      </c>
      <c r="N19" s="44">
        <v>0.47099999999999997</v>
      </c>
      <c r="O19" s="22"/>
      <c r="P19" s="82">
        <v>117673.15</v>
      </c>
    </row>
    <row r="20" spans="1:18" ht="14.85" customHeight="1" x14ac:dyDescent="0.25">
      <c r="A20" s="72">
        <v>43221</v>
      </c>
      <c r="B20" s="73">
        <v>0.11</v>
      </c>
      <c r="C20" s="37"/>
      <c r="D20" s="37">
        <v>-3625</v>
      </c>
      <c r="E20" s="38">
        <v>-2339137.7400000002</v>
      </c>
      <c r="F20" s="38">
        <v>-293220.46999999997</v>
      </c>
      <c r="G20" s="75"/>
      <c r="H20" s="74">
        <v>3787.67</v>
      </c>
      <c r="I20" s="38">
        <f t="shared" si="1"/>
        <v>-2632195.54</v>
      </c>
      <c r="J20" s="38">
        <f t="shared" si="0"/>
        <v>-12206295.359999999</v>
      </c>
      <c r="K20" s="38">
        <f>1512.75+26806.34+8883.82+27646.63+29055.71+60959.88</f>
        <v>154865.13</v>
      </c>
      <c r="L20" s="44">
        <v>0.5282</v>
      </c>
      <c r="M20" s="36">
        <v>138355.34</v>
      </c>
      <c r="N20" s="44">
        <v>0.4718</v>
      </c>
      <c r="O20" s="22"/>
      <c r="P20" s="82">
        <v>154865.13</v>
      </c>
    </row>
    <row r="21" spans="1:18" ht="14.85" customHeight="1" x14ac:dyDescent="0.25">
      <c r="A21" s="72">
        <v>43252</v>
      </c>
      <c r="B21" s="73">
        <v>0.11</v>
      </c>
      <c r="C21" s="37"/>
      <c r="D21" s="37">
        <v>-3625</v>
      </c>
      <c r="E21" s="38">
        <v>-2313869.7799999998</v>
      </c>
      <c r="F21" s="38">
        <v>-50086.879999999997</v>
      </c>
      <c r="G21" s="75"/>
      <c r="H21" s="74">
        <v>1833.84</v>
      </c>
      <c r="I21" s="38">
        <f>SUM(D21:H21)</f>
        <v>-2365747.8199999998</v>
      </c>
      <c r="J21" s="38">
        <f t="shared" si="0"/>
        <v>-14572043.18</v>
      </c>
      <c r="K21" s="38">
        <f>257.46+4555.88+1458.21+4464.52+4695.26+10661.7</f>
        <v>26093.03</v>
      </c>
      <c r="L21" s="44">
        <v>0.52100000000000002</v>
      </c>
      <c r="M21" s="36">
        <v>23993.85</v>
      </c>
      <c r="N21" s="44">
        <v>0.47899999999999998</v>
      </c>
      <c r="O21" s="22"/>
      <c r="P21" s="82">
        <v>26093.03</v>
      </c>
    </row>
    <row r="22" spans="1:18" ht="14.85" customHeight="1" x14ac:dyDescent="0.25">
      <c r="A22" s="72">
        <v>43282</v>
      </c>
      <c r="B22" s="73">
        <v>0.11</v>
      </c>
      <c r="C22" s="37"/>
      <c r="D22" s="37">
        <v>-3625</v>
      </c>
      <c r="E22" s="38">
        <v>-2189362.25</v>
      </c>
      <c r="F22" s="38">
        <v>1268101.21</v>
      </c>
      <c r="G22" s="75"/>
      <c r="H22" s="74"/>
      <c r="I22" s="38">
        <f t="shared" si="1"/>
        <v>-924886.04</v>
      </c>
      <c r="J22" s="38">
        <f t="shared" si="0"/>
        <v>-15496929.219999999</v>
      </c>
      <c r="K22" s="38">
        <v>-656855.43000000005</v>
      </c>
      <c r="L22" s="44">
        <v>0.51800000000000002</v>
      </c>
      <c r="M22" s="36">
        <v>-611245.78</v>
      </c>
      <c r="N22" s="44">
        <v>0.48199999999999998</v>
      </c>
      <c r="O22" s="22"/>
      <c r="P22" s="82">
        <v>-656855.42999999993</v>
      </c>
      <c r="R22" s="135"/>
    </row>
    <row r="23" spans="1:18" ht="14.85" customHeight="1" x14ac:dyDescent="0.25">
      <c r="A23" s="72">
        <v>43313</v>
      </c>
      <c r="B23" s="73">
        <v>8.7999999999999995E-2</v>
      </c>
      <c r="C23" s="37"/>
      <c r="D23" s="37">
        <v>-3625</v>
      </c>
      <c r="E23" s="38">
        <v>-1840734.97</v>
      </c>
      <c r="F23" s="38">
        <v>674222.41</v>
      </c>
      <c r="G23" s="75"/>
      <c r="H23" s="74">
        <v>5550</v>
      </c>
      <c r="I23" s="38">
        <f t="shared" si="1"/>
        <v>-1164587.56</v>
      </c>
      <c r="J23" s="38">
        <v>-16661516.779999999</v>
      </c>
      <c r="K23" s="38">
        <v>-346170.54</v>
      </c>
      <c r="L23" s="44">
        <v>0.51339999999999997</v>
      </c>
      <c r="M23" s="36">
        <v>-328051.87</v>
      </c>
      <c r="N23" s="170">
        <v>0.48659999999999998</v>
      </c>
      <c r="O23" s="22"/>
      <c r="P23" s="82">
        <v>-346170.54</v>
      </c>
      <c r="R23" s="135"/>
    </row>
    <row r="24" spans="1:18" ht="14.85" customHeight="1" x14ac:dyDescent="0.25">
      <c r="A24" s="72">
        <v>43344</v>
      </c>
      <c r="B24" s="73">
        <v>8.7999999999999995E-2</v>
      </c>
      <c r="C24" s="37"/>
      <c r="D24" s="37">
        <v>-3625</v>
      </c>
      <c r="E24" s="38">
        <v>-1644702.2</v>
      </c>
      <c r="F24" s="38">
        <v>829328.71</v>
      </c>
      <c r="G24" s="75"/>
      <c r="H24" s="74"/>
      <c r="I24" s="38">
        <f t="shared" si="1"/>
        <v>-818998.49</v>
      </c>
      <c r="J24" s="38">
        <v>-17480515.27</v>
      </c>
      <c r="K24" s="38">
        <v>-420755.1</v>
      </c>
      <c r="L24" s="44">
        <f>K24/-829328.71</f>
        <v>0.50734418684239213</v>
      </c>
      <c r="M24" s="36">
        <v>-408573.61</v>
      </c>
      <c r="N24" s="44">
        <f>M24/-829328.71</f>
        <v>0.49265581315760792</v>
      </c>
      <c r="O24" s="22"/>
      <c r="P24" s="82">
        <v>-420755.1</v>
      </c>
      <c r="Q24" s="135"/>
      <c r="R24" s="135"/>
    </row>
    <row r="25" spans="1:18" ht="14.85" customHeight="1" x14ac:dyDescent="0.25">
      <c r="A25" s="72">
        <v>43374</v>
      </c>
      <c r="B25" s="73">
        <v>0.129</v>
      </c>
      <c r="C25" s="37"/>
      <c r="D25" s="37">
        <v>-3625</v>
      </c>
      <c r="E25" s="38">
        <v>-2907024.55</v>
      </c>
      <c r="F25" s="38">
        <v>-1459479.26</v>
      </c>
      <c r="G25" s="75"/>
      <c r="H25" s="74"/>
      <c r="I25" s="38">
        <f t="shared" si="1"/>
        <v>-4370128.8099999996</v>
      </c>
      <c r="J25" s="38">
        <v>-21850644.079999998</v>
      </c>
      <c r="K25" s="38">
        <v>747534.15</v>
      </c>
      <c r="L25" s="44">
        <v>0.51219999999999999</v>
      </c>
      <c r="M25" s="36">
        <v>711945.11</v>
      </c>
      <c r="N25" s="44">
        <v>0.48780000000000001</v>
      </c>
      <c r="O25" s="22"/>
      <c r="P25" s="82">
        <v>747534.15</v>
      </c>
      <c r="Q25" s="135"/>
      <c r="R25" s="135"/>
    </row>
    <row r="26" spans="1:18" ht="14.85" customHeight="1" x14ac:dyDescent="0.25">
      <c r="A26" s="72">
        <v>43405</v>
      </c>
      <c r="B26" s="73">
        <v>0.11600000000000001</v>
      </c>
      <c r="C26" s="37"/>
      <c r="D26" s="37">
        <v>-3625</v>
      </c>
      <c r="E26" s="38">
        <v>-2239763.5299999998</v>
      </c>
      <c r="F26" s="38">
        <v>-189466.69</v>
      </c>
      <c r="G26" s="75"/>
      <c r="H26" s="74"/>
      <c r="I26" s="38">
        <f t="shared" si="1"/>
        <v>-2432855.2199999997</v>
      </c>
      <c r="J26" s="38">
        <v>-24283499.300000001</v>
      </c>
      <c r="K26" s="38">
        <v>96424.74</v>
      </c>
      <c r="L26" s="44">
        <v>0.5091</v>
      </c>
      <c r="M26" s="36">
        <v>93041.95</v>
      </c>
      <c r="N26" s="44">
        <v>0.4909</v>
      </c>
      <c r="O26" s="22"/>
      <c r="P26" s="82">
        <v>96424.74</v>
      </c>
      <c r="Q26" s="135"/>
      <c r="R26" s="135"/>
    </row>
    <row r="27" spans="1:18" ht="15" customHeight="1" x14ac:dyDescent="0.25">
      <c r="A27" s="72">
        <v>43435</v>
      </c>
      <c r="B27" s="73">
        <v>0.10299999999999999</v>
      </c>
      <c r="C27" s="37"/>
      <c r="D27" s="37">
        <v>-3625</v>
      </c>
      <c r="E27" s="38">
        <v>-2165461.2000000002</v>
      </c>
      <c r="F27" s="38">
        <v>1426567.99</v>
      </c>
      <c r="G27" s="75"/>
      <c r="H27" s="38"/>
      <c r="I27" s="38">
        <f t="shared" ref="I27" si="2">SUM(D27:H27)</f>
        <v>-742518.2100000002</v>
      </c>
      <c r="J27" s="37">
        <f>+I27+J26</f>
        <v>-25026017.510000002</v>
      </c>
      <c r="K27" s="38">
        <v>-694810.24</v>
      </c>
      <c r="L27" s="44">
        <v>0.50619999999999998</v>
      </c>
      <c r="M27" s="36">
        <v>-731757.75</v>
      </c>
      <c r="N27" s="44">
        <v>0.49380000000000002</v>
      </c>
      <c r="O27" s="22"/>
      <c r="P27" s="135"/>
      <c r="Q27" s="135"/>
      <c r="R27" s="135"/>
    </row>
    <row r="28" spans="1:18" ht="15.95" customHeight="1" thickBot="1" x14ac:dyDescent="0.3">
      <c r="A28" s="76" t="s">
        <v>17</v>
      </c>
      <c r="B28" s="57"/>
      <c r="C28" s="77">
        <f>SUM(C14:C27)</f>
        <v>0</v>
      </c>
      <c r="D28" s="77">
        <f>SUM(D14:D27)</f>
        <v>-43500</v>
      </c>
      <c r="E28" s="77">
        <f>SUM(E14:E27)</f>
        <v>-26714881.640000001</v>
      </c>
      <c r="F28" s="77">
        <f>SUM(F14:F27)</f>
        <v>1721192.62</v>
      </c>
      <c r="G28" s="78"/>
      <c r="H28" s="77">
        <f t="shared" ref="H28" si="3">SUM(H14:H27)</f>
        <v>11171.510000000466</v>
      </c>
      <c r="I28" s="77">
        <f>SUM(I14:I27)</f>
        <v>2977002.1800000025</v>
      </c>
      <c r="J28" s="79"/>
      <c r="K28" s="77">
        <f t="shared" ref="K28:M28" si="4">SUM(K14:K27)</f>
        <v>-971752.80000000016</v>
      </c>
      <c r="L28" s="31"/>
      <c r="M28" s="77">
        <f t="shared" si="4"/>
        <v>-1016990.0899999999</v>
      </c>
      <c r="N28" s="31"/>
      <c r="P28" s="82">
        <f>SUM(P14:P27)</f>
        <v>-439355.96999999986</v>
      </c>
    </row>
    <row r="29" spans="1:18" ht="15" customHeight="1" thickTop="1" x14ac:dyDescent="0.25">
      <c r="A29" s="39"/>
      <c r="B29" s="41"/>
      <c r="C29" s="62"/>
      <c r="D29" s="41"/>
      <c r="E29" s="42"/>
      <c r="F29" s="42"/>
      <c r="G29" s="80"/>
      <c r="H29" s="42"/>
      <c r="I29" s="42"/>
      <c r="J29" s="43"/>
      <c r="K29" s="44"/>
      <c r="L29" s="45"/>
      <c r="M29" s="47"/>
      <c r="N29" s="45"/>
    </row>
    <row r="30" spans="1:18" ht="15" customHeight="1" x14ac:dyDescent="0.25">
      <c r="A30" s="39"/>
      <c r="B30" s="41"/>
      <c r="C30" s="62"/>
      <c r="D30" s="41"/>
      <c r="E30" s="42"/>
      <c r="F30" s="42"/>
      <c r="G30" s="80"/>
      <c r="H30" s="42"/>
      <c r="I30" s="42"/>
      <c r="J30" s="43"/>
      <c r="K30" s="44"/>
      <c r="L30" s="45"/>
      <c r="M30" s="129">
        <f>+M28+K28</f>
        <v>-1988742.8900000001</v>
      </c>
      <c r="N30" s="45"/>
    </row>
    <row r="31" spans="1:18" s="132" customFormat="1" x14ac:dyDescent="0.25">
      <c r="B31" s="75" t="s">
        <v>113</v>
      </c>
      <c r="D31" s="132" t="s">
        <v>132</v>
      </c>
      <c r="G31" s="171"/>
      <c r="K31" s="172"/>
    </row>
    <row r="32" spans="1:18" ht="15.75" thickBot="1" x14ac:dyDescent="0.3">
      <c r="K32" s="82"/>
    </row>
    <row r="33" spans="8:11" x14ac:dyDescent="0.25">
      <c r="H33" s="346" t="s">
        <v>130</v>
      </c>
      <c r="I33" s="347"/>
      <c r="J33" s="348"/>
      <c r="K33" s="82"/>
    </row>
    <row r="34" spans="8:11" x14ac:dyDescent="0.25">
      <c r="H34" s="349">
        <v>25473310.960000001</v>
      </c>
      <c r="I34" s="350" t="s">
        <v>189</v>
      </c>
      <c r="J34" s="351"/>
      <c r="K34" s="82"/>
    </row>
    <row r="35" spans="8:11" x14ac:dyDescent="0.25">
      <c r="H35" s="349"/>
      <c r="I35" s="350"/>
      <c r="J35" s="351"/>
    </row>
    <row r="36" spans="8:11" ht="16.5" x14ac:dyDescent="0.35">
      <c r="H36" s="352">
        <v>-81196</v>
      </c>
      <c r="I36" s="350" t="s">
        <v>131</v>
      </c>
      <c r="J36" s="351"/>
    </row>
    <row r="37" spans="8:11" ht="15.75" thickBot="1" x14ac:dyDescent="0.3">
      <c r="H37" s="353">
        <f>SUM(H34:H36)</f>
        <v>25392114.960000001</v>
      </c>
      <c r="I37" s="350" t="s">
        <v>190</v>
      </c>
      <c r="J37" s="351"/>
    </row>
    <row r="38" spans="8:11" ht="15.75" thickTop="1" x14ac:dyDescent="0.25">
      <c r="H38" s="349"/>
      <c r="I38" s="350"/>
      <c r="J38" s="351"/>
    </row>
    <row r="39" spans="8:11" ht="15.75" thickBot="1" x14ac:dyDescent="0.3">
      <c r="H39" s="354"/>
      <c r="I39" s="355"/>
      <c r="J39" s="356"/>
    </row>
  </sheetData>
  <mergeCells count="2">
    <mergeCell ref="A1:M1"/>
    <mergeCell ref="A2:M2"/>
  </mergeCells>
  <pageMargins left="0.6" right="0" top="0.75" bottom="0.75" header="0.55000000000000004" footer="0.55000000000000004"/>
  <pageSetup scale="75" orientation="landscape" r:id="rId1"/>
  <headerFooter>
    <oddFooter>&amp;C9d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workbookViewId="0">
      <selection activeCell="C17" sqref="C17"/>
    </sheetView>
  </sheetViews>
  <sheetFormatPr defaultColWidth="8.85546875" defaultRowHeight="15" x14ac:dyDescent="0.25"/>
  <cols>
    <col min="1" max="1" width="30.7109375" style="89" bestFit="1" customWidth="1"/>
    <col min="2" max="2" width="25" style="89" customWidth="1"/>
    <col min="3" max="3" width="15.28515625" style="89" bestFit="1" customWidth="1"/>
    <col min="4" max="4" width="18.28515625" style="89" customWidth="1"/>
    <col min="5" max="5" width="8.42578125" style="89" bestFit="1" customWidth="1"/>
    <col min="6" max="6" width="10.7109375" style="89" bestFit="1" customWidth="1"/>
    <col min="7" max="7" width="1.28515625" style="89" customWidth="1"/>
    <col min="8" max="8" width="14.42578125" style="89" bestFit="1" customWidth="1"/>
    <col min="9" max="9" width="12.42578125" style="89" bestFit="1" customWidth="1"/>
    <col min="10" max="10" width="10" style="89" bestFit="1" customWidth="1"/>
    <col min="11" max="11" width="10.7109375" style="89" bestFit="1" customWidth="1"/>
    <col min="12" max="12" width="1.5703125" style="89" customWidth="1"/>
    <col min="13" max="13" width="12" style="89" bestFit="1" customWidth="1"/>
    <col min="14" max="15" width="11" style="89" bestFit="1" customWidth="1"/>
    <col min="16" max="16" width="12" style="89" bestFit="1" customWidth="1"/>
    <col min="17" max="16384" width="8.85546875" style="89"/>
  </cols>
  <sheetData>
    <row r="2" spans="1:11" s="132" customFormat="1" x14ac:dyDescent="0.25">
      <c r="A2" s="191"/>
      <c r="B2" s="192" t="s">
        <v>143</v>
      </c>
    </row>
    <row r="3" spans="1:11" s="132" customFormat="1" ht="15.75" thickBot="1" x14ac:dyDescent="0.3">
      <c r="A3" s="193" t="s">
        <v>122</v>
      </c>
      <c r="B3" s="194" t="s">
        <v>100</v>
      </c>
    </row>
    <row r="4" spans="1:11" s="132" customFormat="1" x14ac:dyDescent="0.25">
      <c r="A4" s="191">
        <v>107</v>
      </c>
      <c r="B4" s="195">
        <v>11459751.4</v>
      </c>
      <c r="C4" s="201"/>
      <c r="D4" s="198"/>
    </row>
    <row r="5" spans="1:11" s="132" customFormat="1" x14ac:dyDescent="0.25">
      <c r="A5" s="191">
        <v>108</v>
      </c>
      <c r="B5" s="195">
        <v>217900.23</v>
      </c>
    </row>
    <row r="6" spans="1:11" x14ac:dyDescent="0.25">
      <c r="A6" s="191">
        <v>182.1</v>
      </c>
      <c r="B6" s="195">
        <v>9347.8799999999992</v>
      </c>
      <c r="C6" s="95"/>
      <c r="D6"/>
    </row>
    <row r="7" spans="1:11" x14ac:dyDescent="0.25">
      <c r="A7" s="191">
        <v>182.3</v>
      </c>
      <c r="B7" s="195">
        <v>883311.48999999987</v>
      </c>
      <c r="C7" s="95"/>
      <c r="D7" s="198"/>
    </row>
    <row r="8" spans="1:11" x14ac:dyDescent="0.25">
      <c r="A8" s="191" t="s">
        <v>44</v>
      </c>
      <c r="B8" s="195">
        <v>207368.26</v>
      </c>
      <c r="C8" s="95"/>
      <c r="D8"/>
      <c r="H8" s="165"/>
      <c r="I8" s="166"/>
    </row>
    <row r="9" spans="1:11" x14ac:dyDescent="0.25">
      <c r="A9" s="191" t="s">
        <v>45</v>
      </c>
      <c r="B9" s="195">
        <v>152656.22999999998</v>
      </c>
      <c r="C9" s="95"/>
      <c r="D9"/>
      <c r="H9" s="165"/>
      <c r="I9" s="166"/>
    </row>
    <row r="10" spans="1:11" x14ac:dyDescent="0.25">
      <c r="A10" s="191" t="s">
        <v>46</v>
      </c>
      <c r="B10" s="195">
        <v>4665076.0999999978</v>
      </c>
      <c r="C10" s="95"/>
      <c r="D10"/>
      <c r="H10" s="165"/>
      <c r="I10" s="166"/>
    </row>
    <row r="11" spans="1:11" x14ac:dyDescent="0.25">
      <c r="A11" s="191" t="s">
        <v>47</v>
      </c>
      <c r="B11" s="195">
        <v>2497048.94</v>
      </c>
      <c r="C11" s="131"/>
      <c r="D11"/>
      <c r="H11" s="165"/>
      <c r="I11" s="166"/>
    </row>
    <row r="12" spans="1:11" x14ac:dyDescent="0.25">
      <c r="A12" s="191">
        <v>900</v>
      </c>
      <c r="B12" s="195">
        <v>6061730.2199999997</v>
      </c>
      <c r="C12" s="95"/>
      <c r="D12"/>
      <c r="H12" s="165"/>
      <c r="I12" s="166"/>
    </row>
    <row r="13" spans="1:11" x14ac:dyDescent="0.25">
      <c r="A13" s="191" t="s">
        <v>49</v>
      </c>
      <c r="B13" s="195">
        <v>239835.13</v>
      </c>
      <c r="C13" s="95"/>
      <c r="H13" s="165"/>
      <c r="I13" s="166"/>
    </row>
    <row r="14" spans="1:11" ht="15.75" thickBot="1" x14ac:dyDescent="0.3">
      <c r="A14" s="191" t="s">
        <v>123</v>
      </c>
      <c r="B14" s="195">
        <v>320855.76</v>
      </c>
      <c r="C14" s="95"/>
      <c r="H14" s="165"/>
      <c r="I14" s="166"/>
    </row>
    <row r="15" spans="1:11" ht="28.5" x14ac:dyDescent="0.45">
      <c r="A15" s="196" t="s">
        <v>51</v>
      </c>
      <c r="B15" s="197">
        <f>SUM(B4:B14)</f>
        <v>26714881.640000001</v>
      </c>
      <c r="C15" s="134"/>
      <c r="D15" s="133"/>
      <c r="E15" s="133"/>
      <c r="F15" s="133"/>
      <c r="G15" s="133"/>
      <c r="H15" s="165"/>
      <c r="I15" s="166"/>
      <c r="J15" s="133"/>
      <c r="K15" s="133"/>
    </row>
    <row r="16" spans="1:11" x14ac:dyDescent="0.25">
      <c r="B16" s="167">
        <f>B32</f>
        <v>314016088</v>
      </c>
      <c r="C16" s="95"/>
      <c r="H16" s="165"/>
      <c r="I16" s="166"/>
    </row>
    <row r="17" spans="1:9" x14ac:dyDescent="0.25">
      <c r="A17" s="94" t="s">
        <v>50</v>
      </c>
      <c r="B17" s="130">
        <f>+B15/B16</f>
        <v>8.5074882023242065E-2</v>
      </c>
      <c r="H17" s="165"/>
      <c r="I17" s="166"/>
    </row>
    <row r="18" spans="1:9" x14ac:dyDescent="0.25">
      <c r="H18" s="165"/>
      <c r="I18" s="166"/>
    </row>
    <row r="19" spans="1:9" x14ac:dyDescent="0.25">
      <c r="A19" s="132"/>
      <c r="B19" s="132" t="s">
        <v>143</v>
      </c>
      <c r="H19" s="165"/>
      <c r="I19" s="166"/>
    </row>
    <row r="20" spans="1:9" x14ac:dyDescent="0.25">
      <c r="A20" s="132" t="s">
        <v>122</v>
      </c>
      <c r="B20" s="132" t="s">
        <v>144</v>
      </c>
      <c r="H20" s="165"/>
      <c r="I20" s="166"/>
    </row>
    <row r="21" spans="1:9" x14ac:dyDescent="0.25">
      <c r="A21" s="132" t="s">
        <v>41</v>
      </c>
      <c r="B21" s="200"/>
      <c r="C21" s="198"/>
      <c r="H21" s="165"/>
      <c r="I21" s="166"/>
    </row>
    <row r="22" spans="1:9" x14ac:dyDescent="0.25">
      <c r="A22" s="132" t="s">
        <v>42</v>
      </c>
      <c r="B22" s="33"/>
    </row>
    <row r="23" spans="1:9" x14ac:dyDescent="0.25">
      <c r="A23" s="132" t="s">
        <v>86</v>
      </c>
      <c r="B23" s="33"/>
    </row>
    <row r="24" spans="1:9" x14ac:dyDescent="0.25">
      <c r="A24" s="132" t="s">
        <v>43</v>
      </c>
      <c r="B24" s="33"/>
    </row>
    <row r="25" spans="1:9" x14ac:dyDescent="0.25">
      <c r="A25" s="132" t="s">
        <v>44</v>
      </c>
      <c r="B25" s="33"/>
    </row>
    <row r="26" spans="1:9" x14ac:dyDescent="0.25">
      <c r="A26" s="132" t="s">
        <v>45</v>
      </c>
      <c r="B26" s="33"/>
    </row>
    <row r="27" spans="1:9" x14ac:dyDescent="0.25">
      <c r="A27" s="132" t="s">
        <v>46</v>
      </c>
      <c r="B27" s="33"/>
    </row>
    <row r="28" spans="1:9" x14ac:dyDescent="0.25">
      <c r="A28" s="132" t="s">
        <v>47</v>
      </c>
      <c r="B28" s="33"/>
    </row>
    <row r="29" spans="1:9" x14ac:dyDescent="0.25">
      <c r="A29" s="132" t="s">
        <v>48</v>
      </c>
      <c r="B29" s="33"/>
    </row>
    <row r="30" spans="1:9" x14ac:dyDescent="0.25">
      <c r="A30" s="132" t="s">
        <v>49</v>
      </c>
      <c r="B30" s="33"/>
    </row>
    <row r="31" spans="1:9" x14ac:dyDescent="0.25">
      <c r="A31" s="132" t="s">
        <v>123</v>
      </c>
      <c r="B31" s="33"/>
    </row>
    <row r="32" spans="1:9" x14ac:dyDescent="0.25">
      <c r="A32" s="132" t="s">
        <v>121</v>
      </c>
      <c r="B32" s="33">
        <v>314016088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opLeftCell="A4" workbookViewId="0">
      <selection activeCell="C29" sqref="C29"/>
    </sheetView>
  </sheetViews>
  <sheetFormatPr defaultRowHeight="15" x14ac:dyDescent="0.25"/>
  <cols>
    <col min="1" max="1" width="5" style="132" bestFit="1" customWidth="1"/>
    <col min="2" max="2" width="38.42578125" style="132" bestFit="1" customWidth="1"/>
    <col min="3" max="3" width="7" style="132" customWidth="1"/>
    <col min="4" max="4" width="18.7109375" style="132" bestFit="1" customWidth="1"/>
    <col min="5" max="5" width="15.28515625" style="132" customWidth="1"/>
    <col min="6" max="6" width="13.140625" style="132" customWidth="1"/>
    <col min="7" max="7" width="11.28515625" style="132" customWidth="1"/>
    <col min="8" max="8" width="13.5703125" style="132" bestFit="1" customWidth="1"/>
    <col min="9" max="9" width="9.140625" style="132"/>
    <col min="10" max="10" width="12.28515625" style="132" bestFit="1" customWidth="1"/>
    <col min="11" max="11" width="11.28515625" style="132" bestFit="1" customWidth="1"/>
    <col min="12" max="12" width="13.5703125" style="132" bestFit="1" customWidth="1"/>
    <col min="13" max="13" width="9.140625" style="132"/>
    <col min="14" max="14" width="12.28515625" style="132" bestFit="1" customWidth="1"/>
    <col min="15" max="15" width="11.28515625" style="132" bestFit="1" customWidth="1"/>
    <col min="16" max="16" width="11.85546875" style="132" bestFit="1" customWidth="1"/>
    <col min="17" max="16384" width="9.140625" style="132"/>
  </cols>
  <sheetData>
    <row r="1" spans="1:8" x14ac:dyDescent="0.25">
      <c r="A1" s="1"/>
      <c r="B1" s="2"/>
      <c r="C1" s="2"/>
      <c r="D1" s="2"/>
      <c r="E1" s="2"/>
      <c r="F1" s="2"/>
      <c r="G1" s="2"/>
      <c r="H1" s="3"/>
    </row>
    <row r="2" spans="1:8" x14ac:dyDescent="0.25">
      <c r="A2" s="4"/>
      <c r="B2" s="4"/>
      <c r="C2" s="4"/>
      <c r="D2" s="4"/>
      <c r="E2" s="4"/>
      <c r="F2" s="4"/>
      <c r="G2" s="4"/>
    </row>
    <row r="3" spans="1:8" x14ac:dyDescent="0.25">
      <c r="A3" s="4"/>
      <c r="B3" s="4"/>
      <c r="C3" s="4"/>
      <c r="D3" s="4"/>
      <c r="E3" s="4"/>
      <c r="F3" s="4"/>
      <c r="G3" s="4"/>
      <c r="H3" s="5"/>
    </row>
    <row r="4" spans="1:8" x14ac:dyDescent="0.25">
      <c r="A4" s="6" t="s">
        <v>0</v>
      </c>
      <c r="B4" s="7"/>
      <c r="C4" s="7"/>
      <c r="D4" s="7"/>
      <c r="E4" s="7"/>
      <c r="F4" s="7"/>
      <c r="G4" s="7"/>
      <c r="H4" s="7"/>
    </row>
    <row r="5" spans="1:8" s="22" customFormat="1" x14ac:dyDescent="0.25">
      <c r="A5" s="7" t="s">
        <v>12</v>
      </c>
      <c r="B5" s="7"/>
      <c r="C5" s="7"/>
      <c r="D5" s="7"/>
      <c r="E5" s="7"/>
      <c r="F5" s="7"/>
      <c r="G5" s="7"/>
      <c r="H5" s="91"/>
    </row>
    <row r="6" spans="1:8" s="22" customFormat="1" x14ac:dyDescent="0.25">
      <c r="A6" s="136" t="s">
        <v>150</v>
      </c>
      <c r="B6" s="137"/>
      <c r="C6" s="137"/>
      <c r="D6" s="7"/>
      <c r="E6" s="7"/>
      <c r="F6" s="7"/>
      <c r="G6" s="7"/>
      <c r="H6" s="8"/>
    </row>
    <row r="7" spans="1:8" x14ac:dyDescent="0.25">
      <c r="A7" s="9" t="s">
        <v>124</v>
      </c>
      <c r="B7" s="10"/>
      <c r="C7" s="10"/>
      <c r="D7" s="7"/>
      <c r="E7" s="7"/>
      <c r="F7" s="7"/>
      <c r="G7" s="7"/>
      <c r="H7" s="8"/>
    </row>
    <row r="8" spans="1:8" x14ac:dyDescent="0.25">
      <c r="A8" s="2"/>
      <c r="B8" s="11"/>
      <c r="C8" s="11"/>
      <c r="D8" s="12"/>
      <c r="E8" s="2"/>
      <c r="F8" s="2"/>
      <c r="G8" s="2"/>
      <c r="H8" s="2"/>
    </row>
    <row r="9" spans="1:8" x14ac:dyDescent="0.25">
      <c r="A9" s="202" t="s">
        <v>2</v>
      </c>
      <c r="B9" s="202"/>
      <c r="C9" s="202"/>
      <c r="D9" s="203"/>
      <c r="E9" s="202"/>
      <c r="F9" s="202" t="s">
        <v>5</v>
      </c>
      <c r="G9" s="202"/>
      <c r="H9" s="202" t="s">
        <v>152</v>
      </c>
    </row>
    <row r="10" spans="1:8" x14ac:dyDescent="0.25">
      <c r="A10" s="204" t="s">
        <v>3</v>
      </c>
      <c r="B10" s="204"/>
      <c r="C10" s="204" t="s">
        <v>153</v>
      </c>
      <c r="D10" s="204" t="s">
        <v>154</v>
      </c>
      <c r="E10" s="204" t="s">
        <v>5</v>
      </c>
      <c r="F10" s="204" t="s">
        <v>6</v>
      </c>
      <c r="G10" s="204" t="s">
        <v>152</v>
      </c>
      <c r="H10" s="204" t="s">
        <v>6</v>
      </c>
    </row>
    <row r="11" spans="1:8" x14ac:dyDescent="0.25">
      <c r="A11" s="205"/>
      <c r="B11" s="205"/>
      <c r="C11" s="205"/>
      <c r="D11" s="205" t="s">
        <v>155</v>
      </c>
      <c r="E11" s="205" t="s">
        <v>156</v>
      </c>
      <c r="F11" s="205" t="s">
        <v>157</v>
      </c>
      <c r="G11" s="205" t="s">
        <v>158</v>
      </c>
      <c r="H11" s="205" t="s">
        <v>159</v>
      </c>
    </row>
    <row r="12" spans="1:8" x14ac:dyDescent="0.25">
      <c r="A12" s="205"/>
      <c r="B12" s="205"/>
      <c r="C12" s="205"/>
      <c r="D12" s="205"/>
      <c r="E12" s="205"/>
      <c r="F12" s="205"/>
      <c r="G12" s="205"/>
      <c r="H12" s="205"/>
    </row>
    <row r="13" spans="1:8" x14ac:dyDescent="0.25">
      <c r="A13" s="12">
        <v>1</v>
      </c>
      <c r="B13" s="217" t="s">
        <v>168</v>
      </c>
      <c r="C13" s="205"/>
      <c r="D13" s="205"/>
      <c r="E13" s="205"/>
      <c r="F13" s="205"/>
      <c r="G13" s="205"/>
      <c r="H13" s="205"/>
    </row>
    <row r="14" spans="1:8" x14ac:dyDescent="0.25">
      <c r="A14" s="12">
        <f t="shared" ref="A14:A29" si="0">A13+1</f>
        <v>2</v>
      </c>
      <c r="B14" s="451" t="s">
        <v>178</v>
      </c>
      <c r="C14" s="205"/>
      <c r="D14" s="304">
        <f>'Incntv Pay - Allocated Gas'!E14</f>
        <v>6401.1338036276547</v>
      </c>
      <c r="E14" s="304">
        <f>'Incntv Pay - Allocated Gas'!H14</f>
        <v>6786.3900751868023</v>
      </c>
      <c r="F14" s="304">
        <f>+E14-D14</f>
        <v>385.25627155914754</v>
      </c>
      <c r="G14" s="304">
        <f>+E14</f>
        <v>6786.3900751868023</v>
      </c>
      <c r="H14" s="304">
        <f>+G14-E14</f>
        <v>0</v>
      </c>
    </row>
    <row r="15" spans="1:8" x14ac:dyDescent="0.25">
      <c r="A15" s="12">
        <f t="shared" si="0"/>
        <v>3</v>
      </c>
      <c r="B15" s="451" t="s">
        <v>177</v>
      </c>
      <c r="C15" s="205"/>
      <c r="D15" s="453">
        <f>'Incntv Pay - Allocated Gas'!E15</f>
        <v>132672.84419330524</v>
      </c>
      <c r="E15" s="453">
        <f>'Incntv Pay - Allocated Gas'!H15</f>
        <v>139195.59441203115</v>
      </c>
      <c r="F15" s="453">
        <f t="shared" ref="F15:F22" si="1">+E15-D15</f>
        <v>6522.7502187259088</v>
      </c>
      <c r="G15" s="453">
        <f t="shared" ref="G15:G22" si="2">+E15</f>
        <v>139195.59441203115</v>
      </c>
      <c r="H15" s="453">
        <f t="shared" ref="H15:H22" si="3">+G15-E15</f>
        <v>0</v>
      </c>
    </row>
    <row r="16" spans="1:8" x14ac:dyDescent="0.25">
      <c r="A16" s="12">
        <f t="shared" si="0"/>
        <v>4</v>
      </c>
      <c r="B16" s="451" t="s">
        <v>176</v>
      </c>
      <c r="C16" s="205"/>
      <c r="D16" s="453">
        <f>'Incntv Pay - Allocated Gas'!E16</f>
        <v>106190.91876733195</v>
      </c>
      <c r="E16" s="453">
        <f>'Incntv Pay - Allocated Gas'!H16</f>
        <v>111578.2529830624</v>
      </c>
      <c r="F16" s="453">
        <f t="shared" si="1"/>
        <v>5387.3342157304432</v>
      </c>
      <c r="G16" s="453">
        <f t="shared" si="2"/>
        <v>111578.2529830624</v>
      </c>
      <c r="H16" s="453">
        <f t="shared" si="3"/>
        <v>0</v>
      </c>
    </row>
    <row r="17" spans="1:9" x14ac:dyDescent="0.25">
      <c r="A17" s="12">
        <f t="shared" si="0"/>
        <v>5</v>
      </c>
      <c r="B17" s="451" t="s">
        <v>165</v>
      </c>
      <c r="C17" s="205"/>
      <c r="D17" s="453">
        <f>'Incntv Pay - Allocated Gas'!E17</f>
        <v>0</v>
      </c>
      <c r="E17" s="453">
        <f>'Incntv Pay - Allocated Gas'!H17</f>
        <v>0</v>
      </c>
      <c r="F17" s="453">
        <f t="shared" si="1"/>
        <v>0</v>
      </c>
      <c r="G17" s="453">
        <f t="shared" si="2"/>
        <v>0</v>
      </c>
      <c r="H17" s="453">
        <f t="shared" si="3"/>
        <v>0</v>
      </c>
    </row>
    <row r="18" spans="1:9" x14ac:dyDescent="0.25">
      <c r="A18" s="12">
        <f t="shared" si="0"/>
        <v>6</v>
      </c>
      <c r="B18" s="451" t="s">
        <v>164</v>
      </c>
      <c r="C18" s="205"/>
      <c r="D18" s="453">
        <f>'Incntv Pay - Allocated Gas'!E18</f>
        <v>1865743.5814950194</v>
      </c>
      <c r="E18" s="453">
        <f>'Incntv Pay - Allocated Gas'!H18</f>
        <v>1986577.5876422047</v>
      </c>
      <c r="F18" s="453">
        <f t="shared" si="1"/>
        <v>120834.00614718534</v>
      </c>
      <c r="G18" s="453">
        <f t="shared" si="2"/>
        <v>1986577.5876422047</v>
      </c>
      <c r="H18" s="453">
        <f t="shared" si="3"/>
        <v>0</v>
      </c>
    </row>
    <row r="19" spans="1:9" x14ac:dyDescent="0.25">
      <c r="A19" s="12">
        <f t="shared" si="0"/>
        <v>7</v>
      </c>
      <c r="B19" s="451" t="s">
        <v>163</v>
      </c>
      <c r="C19" s="205"/>
      <c r="D19" s="453">
        <f>'Incntv Pay - Allocated Gas'!E19</f>
        <v>590456.90913402813</v>
      </c>
      <c r="E19" s="453">
        <f>'Incntv Pay - Allocated Gas'!H19</f>
        <v>619932.49943511235</v>
      </c>
      <c r="F19" s="453">
        <f t="shared" si="1"/>
        <v>29475.590301084216</v>
      </c>
      <c r="G19" s="453">
        <f t="shared" si="2"/>
        <v>619932.49943511235</v>
      </c>
      <c r="H19" s="453">
        <f t="shared" si="3"/>
        <v>0</v>
      </c>
    </row>
    <row r="20" spans="1:9" x14ac:dyDescent="0.25">
      <c r="A20" s="12">
        <f t="shared" si="0"/>
        <v>8</v>
      </c>
      <c r="B20" s="451" t="s">
        <v>162</v>
      </c>
      <c r="C20" s="205"/>
      <c r="D20" s="453">
        <f>'Incntv Pay - Allocated Gas'!E20</f>
        <v>62084.89431110851</v>
      </c>
      <c r="E20" s="453">
        <f>'Incntv Pay - Allocated Gas'!H20</f>
        <v>65121.924963913763</v>
      </c>
      <c r="F20" s="453">
        <f t="shared" si="1"/>
        <v>3037.0306528052533</v>
      </c>
      <c r="G20" s="453">
        <f t="shared" si="2"/>
        <v>65121.924963913763</v>
      </c>
      <c r="H20" s="453">
        <f t="shared" si="3"/>
        <v>0</v>
      </c>
    </row>
    <row r="21" spans="1:9" x14ac:dyDescent="0.25">
      <c r="A21" s="12">
        <f t="shared" si="0"/>
        <v>9</v>
      </c>
      <c r="B21" s="451" t="s">
        <v>161</v>
      </c>
      <c r="C21" s="205"/>
      <c r="D21" s="453">
        <f>'Incntv Pay - Allocated Gas'!E21</f>
        <v>0</v>
      </c>
      <c r="E21" s="453">
        <f>'Incntv Pay - Allocated Gas'!H21</f>
        <v>0</v>
      </c>
      <c r="F21" s="453">
        <f t="shared" si="1"/>
        <v>0</v>
      </c>
      <c r="G21" s="453">
        <f t="shared" si="2"/>
        <v>0</v>
      </c>
      <c r="H21" s="453">
        <f t="shared" si="3"/>
        <v>0</v>
      </c>
    </row>
    <row r="22" spans="1:9" x14ac:dyDescent="0.25">
      <c r="A22" s="12">
        <f t="shared" si="0"/>
        <v>10</v>
      </c>
      <c r="B22" s="452" t="s">
        <v>160</v>
      </c>
      <c r="C22" s="205"/>
      <c r="D22" s="454">
        <f>'Incntv Pay - Allocated Gas'!E22</f>
        <v>1051189.7681332757</v>
      </c>
      <c r="E22" s="454">
        <f>'Incntv Pay - Allocated Gas'!H22</f>
        <v>1103125.4735233695</v>
      </c>
      <c r="F22" s="454">
        <f t="shared" si="1"/>
        <v>51935.705390093848</v>
      </c>
      <c r="G22" s="454">
        <f t="shared" si="2"/>
        <v>1103125.4735233695</v>
      </c>
      <c r="H22" s="454">
        <f t="shared" si="3"/>
        <v>0</v>
      </c>
    </row>
    <row r="23" spans="1:9" x14ac:dyDescent="0.25">
      <c r="A23" s="12">
        <f t="shared" si="0"/>
        <v>11</v>
      </c>
      <c r="B23" s="14" t="s">
        <v>7</v>
      </c>
      <c r="C23" s="14"/>
      <c r="D23" s="124">
        <f>SUM(D14:D22)</f>
        <v>3814740.0498376964</v>
      </c>
      <c r="E23" s="124">
        <f t="shared" ref="E23:H23" si="4">SUM(E14:E22)</f>
        <v>4032317.7230348806</v>
      </c>
      <c r="F23" s="124">
        <f t="shared" si="4"/>
        <v>217577.67319718417</v>
      </c>
      <c r="G23" s="124">
        <f t="shared" si="4"/>
        <v>4032317.7230348806</v>
      </c>
      <c r="H23" s="124">
        <f t="shared" si="4"/>
        <v>0</v>
      </c>
      <c r="I23" s="22"/>
    </row>
    <row r="24" spans="1:9" x14ac:dyDescent="0.25">
      <c r="A24" s="12">
        <f t="shared" si="0"/>
        <v>12</v>
      </c>
      <c r="B24" s="128"/>
      <c r="C24" s="128"/>
      <c r="D24" s="124"/>
      <c r="E24" s="124"/>
      <c r="F24" s="124"/>
      <c r="G24" s="124"/>
      <c r="H24" s="124"/>
      <c r="I24" s="22"/>
    </row>
    <row r="25" spans="1:9" x14ac:dyDescent="0.25">
      <c r="A25" s="12">
        <f t="shared" si="0"/>
        <v>13</v>
      </c>
      <c r="B25" s="15" t="s">
        <v>8</v>
      </c>
      <c r="C25" s="15"/>
      <c r="D25" s="125">
        <f>'PR Taxes'!G18</f>
        <v>337604.49441063614</v>
      </c>
      <c r="E25" s="125">
        <f>(E23/(D23/D25))</f>
        <v>356860.11848858697</v>
      </c>
      <c r="F25" s="125">
        <f>+E25-D25</f>
        <v>19255.624077950837</v>
      </c>
      <c r="G25" s="125">
        <f>+E25</f>
        <v>356860.11848858697</v>
      </c>
      <c r="H25" s="125">
        <f>+G25-E25</f>
        <v>0</v>
      </c>
      <c r="I25" s="22"/>
    </row>
    <row r="26" spans="1:9" x14ac:dyDescent="0.25">
      <c r="A26" s="12">
        <f t="shared" si="0"/>
        <v>14</v>
      </c>
      <c r="B26" s="15" t="s">
        <v>9</v>
      </c>
      <c r="C26" s="15"/>
      <c r="D26" s="126">
        <f>SUM(D23:D25)</f>
        <v>4152344.5442483323</v>
      </c>
      <c r="E26" s="126">
        <f>SUM(E23:E25)</f>
        <v>4389177.8415234676</v>
      </c>
      <c r="F26" s="126">
        <f>SUM(F23:F25)</f>
        <v>236833.297275135</v>
      </c>
      <c r="G26" s="126">
        <f>SUM(G23:G25)</f>
        <v>4389177.8415234676</v>
      </c>
      <c r="H26" s="126">
        <f>SUM(H23:H25)</f>
        <v>0</v>
      </c>
      <c r="I26" s="22"/>
    </row>
    <row r="27" spans="1:9" x14ac:dyDescent="0.25">
      <c r="A27" s="12">
        <f t="shared" si="0"/>
        <v>15</v>
      </c>
      <c r="B27" s="13"/>
      <c r="C27" s="13"/>
      <c r="D27" s="127"/>
      <c r="E27" s="127"/>
      <c r="F27" s="127"/>
      <c r="G27" s="127"/>
      <c r="H27" s="127"/>
      <c r="I27" s="22"/>
    </row>
    <row r="28" spans="1:9" x14ac:dyDescent="0.25">
      <c r="A28" s="12">
        <f t="shared" si="0"/>
        <v>16</v>
      </c>
      <c r="B28" s="16" t="s">
        <v>10</v>
      </c>
      <c r="C28" s="17">
        <v>0.21</v>
      </c>
      <c r="D28" s="16">
        <f>-$C$28*D26</f>
        <v>-871992.35429214977</v>
      </c>
      <c r="E28" s="16">
        <f>-$C$28*E26</f>
        <v>-921727.3467199282</v>
      </c>
      <c r="F28" s="125">
        <f>+E28-D28</f>
        <v>-49734.99242777843</v>
      </c>
      <c r="G28" s="16">
        <f>+E28</f>
        <v>-921727.3467199282</v>
      </c>
      <c r="H28" s="16">
        <f>-H26*C28</f>
        <v>0</v>
      </c>
      <c r="I28" s="22"/>
    </row>
    <row r="29" spans="1:9" ht="15.75" thickBot="1" x14ac:dyDescent="0.3">
      <c r="A29" s="12">
        <f t="shared" si="0"/>
        <v>17</v>
      </c>
      <c r="B29" s="15" t="s">
        <v>11</v>
      </c>
      <c r="C29" s="22"/>
      <c r="D29" s="206">
        <f>-D26-D28</f>
        <v>-3280352.1899561826</v>
      </c>
      <c r="E29" s="206">
        <f>-E26-E28</f>
        <v>-3467450.4948035395</v>
      </c>
      <c r="F29" s="206">
        <f>-F26-F28</f>
        <v>-187098.30484735657</v>
      </c>
      <c r="G29" s="206">
        <f>-G26-G28</f>
        <v>-3467450.4948035395</v>
      </c>
      <c r="H29" s="206">
        <f>-H26-H28</f>
        <v>0</v>
      </c>
      <c r="I29" s="22"/>
    </row>
    <row r="30" spans="1:9" ht="15.75" thickTop="1" x14ac:dyDescent="0.25">
      <c r="A30" s="12"/>
      <c r="C30" s="15"/>
      <c r="D30" s="18"/>
      <c r="E30" s="13"/>
      <c r="F30" s="13"/>
      <c r="G30" s="13"/>
      <c r="I30" s="22"/>
    </row>
    <row r="31" spans="1:9" x14ac:dyDescent="0.25">
      <c r="B31" s="22"/>
      <c r="C31" s="22"/>
      <c r="D31" s="22"/>
      <c r="E31" s="22"/>
      <c r="F31" s="22"/>
      <c r="G31" s="22"/>
      <c r="I31" s="22"/>
    </row>
    <row r="32" spans="1:9" x14ac:dyDescent="0.25">
      <c r="B32" s="22"/>
      <c r="C32" s="22"/>
      <c r="D32" s="92"/>
      <c r="E32" s="92"/>
      <c r="F32" s="92"/>
      <c r="G32" s="92"/>
      <c r="I32" s="22"/>
    </row>
    <row r="33" spans="2:10" x14ac:dyDescent="0.25">
      <c r="B33" s="22"/>
      <c r="C33" s="22"/>
      <c r="D33" s="93"/>
      <c r="E33" s="22"/>
      <c r="F33" s="22"/>
      <c r="G33" s="22"/>
      <c r="H33" s="22"/>
      <c r="I33" s="22"/>
      <c r="J33" s="22"/>
    </row>
    <row r="34" spans="2:10" x14ac:dyDescent="0.25">
      <c r="B34" s="22"/>
      <c r="C34" s="22"/>
      <c r="D34" s="22"/>
      <c r="E34" s="22"/>
      <c r="F34" s="22"/>
      <c r="G34" s="22"/>
      <c r="H34" s="22"/>
    </row>
    <row r="35" spans="2:10" x14ac:dyDescent="0.25">
      <c r="B35" s="22"/>
      <c r="C35" s="22"/>
      <c r="D35" s="22"/>
      <c r="E35" s="22"/>
      <c r="F35" s="22"/>
      <c r="G35" s="22"/>
      <c r="H35" s="22"/>
    </row>
  </sheetData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45"/>
  <sheetViews>
    <sheetView workbookViewId="0">
      <selection activeCell="D28" sqref="D28"/>
    </sheetView>
  </sheetViews>
  <sheetFormatPr defaultColWidth="9.140625" defaultRowHeight="12.75" x14ac:dyDescent="0.2"/>
  <cols>
    <col min="1" max="1" width="41.7109375" style="357" bestFit="1" customWidth="1"/>
    <col min="2" max="2" width="12" style="424" hidden="1" customWidth="1"/>
    <col min="3" max="3" width="2.42578125" style="359" hidden="1" customWidth="1"/>
    <col min="4" max="4" width="1.7109375" style="360" customWidth="1"/>
    <col min="5" max="5" width="13.28515625" style="359" bestFit="1" customWidth="1"/>
    <col min="6" max="6" width="1.7109375" style="359" customWidth="1"/>
    <col min="7" max="7" width="13.28515625" style="359" bestFit="1" customWidth="1"/>
    <col min="8" max="8" width="1.7109375" style="359" customWidth="1"/>
    <col min="9" max="9" width="13.28515625" style="359" bestFit="1" customWidth="1"/>
    <col min="10" max="10" width="1.7109375" style="359" customWidth="1"/>
    <col min="11" max="11" width="16.5703125" style="359" customWidth="1"/>
    <col min="12" max="12" width="1.85546875" style="359" customWidth="1"/>
    <col min="13" max="13" width="24.85546875" style="359" customWidth="1"/>
    <col min="14" max="14" width="22" style="359" customWidth="1"/>
    <col min="15" max="15" width="9.140625" style="359"/>
    <col min="16" max="16" width="14.7109375" style="359" customWidth="1"/>
    <col min="17" max="17" width="5.7109375" style="359" customWidth="1"/>
    <col min="18" max="18" width="13.7109375" style="359" customWidth="1"/>
    <col min="19" max="19" width="9.7109375" style="359" customWidth="1"/>
    <col min="20" max="16384" width="9.140625" style="359"/>
  </cols>
  <sheetData>
    <row r="1" spans="1:25" x14ac:dyDescent="0.2">
      <c r="B1" s="358"/>
      <c r="E1" s="358"/>
      <c r="G1" s="358"/>
      <c r="I1" s="358"/>
      <c r="K1" s="358"/>
      <c r="L1" s="358"/>
      <c r="P1" s="360"/>
    </row>
    <row r="2" spans="1:25" ht="12.75" customHeight="1" x14ac:dyDescent="0.2">
      <c r="A2" s="361" t="s">
        <v>13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P2" s="360"/>
    </row>
    <row r="3" spans="1:25" ht="12.75" customHeight="1" x14ac:dyDescent="0.2">
      <c r="A3" s="361" t="s">
        <v>149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P3" s="360"/>
    </row>
    <row r="4" spans="1:25" ht="12.75" customHeight="1" x14ac:dyDescent="0.2">
      <c r="A4" s="361" t="str">
        <f>' Electric'!A6</f>
        <v>FOR THE TWELVE MONTHS ENDED DECEMBER 31, 2018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P4" s="360"/>
    </row>
    <row r="5" spans="1:25" ht="12.75" customHeight="1" x14ac:dyDescent="0.2">
      <c r="A5" s="361"/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P5" s="362"/>
    </row>
    <row r="6" spans="1:25" ht="15.75" thickBot="1" x14ac:dyDescent="0.3">
      <c r="A6" s="363" t="s">
        <v>14</v>
      </c>
      <c r="B6" s="364"/>
      <c r="C6" s="360"/>
      <c r="E6" s="365">
        <v>2016</v>
      </c>
      <c r="F6" s="365"/>
      <c r="G6" s="365">
        <v>2017</v>
      </c>
      <c r="H6" s="365"/>
      <c r="I6" s="365">
        <v>2018</v>
      </c>
      <c r="J6" s="365"/>
      <c r="K6" s="365">
        <v>2019</v>
      </c>
      <c r="L6" s="360"/>
      <c r="M6" s="360"/>
      <c r="N6" s="360"/>
      <c r="P6" s="132"/>
      <c r="Q6" s="132"/>
      <c r="R6" s="132"/>
      <c r="S6" s="132"/>
    </row>
    <row r="7" spans="1:25" ht="15" x14ac:dyDescent="0.25">
      <c r="A7" s="366"/>
      <c r="B7" s="367" t="s">
        <v>15</v>
      </c>
      <c r="C7" s="368"/>
      <c r="D7" s="369"/>
      <c r="E7" s="367" t="s">
        <v>15</v>
      </c>
      <c r="F7" s="369"/>
      <c r="G7" s="367" t="s">
        <v>15</v>
      </c>
      <c r="H7" s="369"/>
      <c r="I7" s="367" t="s">
        <v>15</v>
      </c>
      <c r="J7" s="369"/>
      <c r="K7" s="367" t="s">
        <v>15</v>
      </c>
      <c r="L7" s="367"/>
      <c r="M7" s="370"/>
      <c r="N7" s="371" t="s">
        <v>16</v>
      </c>
      <c r="O7" s="372"/>
      <c r="P7" s="132"/>
      <c r="Q7" s="132"/>
      <c r="R7" s="132"/>
      <c r="S7" s="132"/>
      <c r="T7" s="372"/>
      <c r="U7" s="372"/>
      <c r="V7" s="372"/>
      <c r="W7" s="360"/>
      <c r="X7" s="360"/>
      <c r="Y7" s="360"/>
    </row>
    <row r="8" spans="1:25" ht="15" x14ac:dyDescent="0.25">
      <c r="A8" s="373"/>
      <c r="B8" s="374">
        <v>1998</v>
      </c>
      <c r="C8" s="375"/>
      <c r="D8" s="376"/>
      <c r="E8" s="377">
        <v>2015</v>
      </c>
      <c r="F8" s="376"/>
      <c r="G8" s="377">
        <v>2016</v>
      </c>
      <c r="H8" s="376"/>
      <c r="I8" s="377">
        <v>2017</v>
      </c>
      <c r="J8" s="376"/>
      <c r="K8" s="377">
        <v>2018</v>
      </c>
      <c r="L8" s="377"/>
      <c r="M8" s="378"/>
      <c r="N8" s="379" t="s">
        <v>17</v>
      </c>
      <c r="O8" s="372"/>
      <c r="P8" s="132"/>
      <c r="Q8" s="132"/>
      <c r="R8" s="132"/>
      <c r="S8" s="132"/>
      <c r="T8" s="372"/>
      <c r="U8" s="372"/>
      <c r="V8" s="372"/>
      <c r="W8" s="360"/>
      <c r="X8" s="360"/>
      <c r="Y8" s="360"/>
    </row>
    <row r="9" spans="1:25" ht="15.75" thickBot="1" x14ac:dyDescent="0.3">
      <c r="A9" s="380"/>
      <c r="B9" s="381"/>
      <c r="C9" s="382"/>
      <c r="D9" s="383"/>
      <c r="E9" s="384" t="s">
        <v>19</v>
      </c>
      <c r="F9" s="383"/>
      <c r="G9" s="384" t="s">
        <v>20</v>
      </c>
      <c r="H9" s="383"/>
      <c r="I9" s="384" t="s">
        <v>20</v>
      </c>
      <c r="J9" s="383"/>
      <c r="K9" s="384" t="s">
        <v>20</v>
      </c>
      <c r="L9" s="384"/>
      <c r="M9" s="385"/>
      <c r="N9" s="386" t="s">
        <v>21</v>
      </c>
      <c r="O9" s="372"/>
      <c r="P9" s="132"/>
      <c r="Q9" s="132"/>
      <c r="R9" s="132"/>
      <c r="S9" s="132"/>
      <c r="T9" s="372"/>
      <c r="U9" s="372"/>
      <c r="V9" s="372"/>
      <c r="W9" s="360"/>
      <c r="X9" s="360"/>
      <c r="Y9" s="360"/>
    </row>
    <row r="10" spans="1:25" ht="15.75" thickTop="1" x14ac:dyDescent="0.25">
      <c r="A10" s="387" t="s">
        <v>91</v>
      </c>
      <c r="B10" s="374"/>
      <c r="C10" s="375"/>
      <c r="D10" s="388"/>
      <c r="E10" s="389" t="s">
        <v>92</v>
      </c>
      <c r="F10" s="388"/>
      <c r="G10" s="389" t="s">
        <v>92</v>
      </c>
      <c r="H10" s="388"/>
      <c r="I10" s="389" t="s">
        <v>92</v>
      </c>
      <c r="J10" s="388"/>
      <c r="K10" s="389" t="s">
        <v>151</v>
      </c>
      <c r="L10" s="390"/>
      <c r="M10" s="391"/>
      <c r="N10" s="392"/>
      <c r="O10" s="372"/>
      <c r="P10" s="132"/>
      <c r="Q10" s="132"/>
      <c r="R10" s="132"/>
      <c r="S10" s="132"/>
      <c r="T10" s="372"/>
      <c r="U10" s="372"/>
      <c r="V10" s="372"/>
      <c r="W10" s="360"/>
      <c r="X10" s="360"/>
      <c r="Y10" s="360"/>
    </row>
    <row r="11" spans="1:25" ht="15" x14ac:dyDescent="0.25">
      <c r="A11" s="393" t="s">
        <v>22</v>
      </c>
      <c r="B11" s="374"/>
      <c r="C11" s="375"/>
      <c r="D11" s="388"/>
      <c r="E11" s="394">
        <v>15320141.5</v>
      </c>
      <c r="F11" s="394"/>
      <c r="G11" s="394">
        <v>25187783.530000001</v>
      </c>
      <c r="H11" s="394"/>
      <c r="I11" s="394">
        <v>27753211.870000001</v>
      </c>
      <c r="J11" s="394"/>
      <c r="K11" s="394">
        <f>'Report 2018'!H37</f>
        <v>25392114.960000001</v>
      </c>
      <c r="L11" s="394"/>
      <c r="M11" s="394"/>
      <c r="N11" s="395">
        <f>SUM(E11:K11)</f>
        <v>93653251.860000014</v>
      </c>
      <c r="O11" s="372"/>
      <c r="P11" s="132"/>
      <c r="Q11" s="132"/>
      <c r="R11" s="132"/>
      <c r="S11" s="132"/>
      <c r="T11" s="372"/>
      <c r="U11" s="372"/>
      <c r="V11" s="372"/>
      <c r="W11" s="360"/>
      <c r="X11" s="360"/>
      <c r="Y11" s="360"/>
    </row>
    <row r="12" spans="1:25" ht="15" x14ac:dyDescent="0.25">
      <c r="A12" s="393"/>
      <c r="B12" s="374"/>
      <c r="C12" s="375"/>
      <c r="D12" s="388"/>
      <c r="E12" s="396"/>
      <c r="F12" s="397"/>
      <c r="G12" s="396"/>
      <c r="H12" s="397"/>
      <c r="I12" s="396"/>
      <c r="J12" s="388"/>
      <c r="K12" s="396"/>
      <c r="L12" s="390"/>
      <c r="M12" s="391"/>
      <c r="N12" s="398">
        <f>SUM(E12:K12)</f>
        <v>0</v>
      </c>
      <c r="O12" s="372"/>
      <c r="P12" s="22"/>
      <c r="Q12" s="22"/>
      <c r="R12" s="22"/>
      <c r="S12" s="22"/>
      <c r="T12" s="372"/>
      <c r="U12" s="372"/>
      <c r="V12" s="372"/>
      <c r="W12" s="360"/>
      <c r="X12" s="360"/>
      <c r="Y12" s="360"/>
    </row>
    <row r="13" spans="1:25" ht="15" x14ac:dyDescent="0.25">
      <c r="A13" s="393" t="s">
        <v>87</v>
      </c>
      <c r="B13" s="399" t="e">
        <f>SUM(#REF!)</f>
        <v>#REF!</v>
      </c>
      <c r="C13" s="399"/>
      <c r="D13" s="400"/>
      <c r="E13" s="401">
        <f>SUM(E11:E12)</f>
        <v>15320141.5</v>
      </c>
      <c r="F13" s="402"/>
      <c r="G13" s="401">
        <f>SUM(G11:G12)</f>
        <v>25187783.530000001</v>
      </c>
      <c r="H13" s="402"/>
      <c r="I13" s="401">
        <v>27753211.870000001</v>
      </c>
      <c r="J13" s="402"/>
      <c r="K13" s="401">
        <f>SUM(K11:K12)</f>
        <v>25392114.960000001</v>
      </c>
      <c r="L13" s="402"/>
      <c r="M13" s="401"/>
      <c r="N13" s="395">
        <f>SUM(N11:N12)</f>
        <v>93653251.860000014</v>
      </c>
      <c r="P13" s="132"/>
      <c r="Q13" s="132"/>
      <c r="R13" s="132"/>
      <c r="S13" s="132"/>
    </row>
    <row r="14" spans="1:25" ht="15" x14ac:dyDescent="0.25">
      <c r="A14" s="393" t="s">
        <v>23</v>
      </c>
      <c r="B14" s="153">
        <v>0.55600000000000005</v>
      </c>
      <c r="C14" s="372"/>
      <c r="D14" s="153"/>
      <c r="E14" s="153">
        <v>0.57927473923818662</v>
      </c>
      <c r="F14" s="153"/>
      <c r="G14" s="153">
        <v>0.55033932089942106</v>
      </c>
      <c r="H14" s="153"/>
      <c r="I14" s="153">
        <v>0.51027486634521357</v>
      </c>
      <c r="J14" s="153"/>
      <c r="K14" s="153">
        <f>[1]Lead!$G$43</f>
        <v>0.49997132880489842</v>
      </c>
      <c r="L14" s="153"/>
      <c r="M14" s="403"/>
      <c r="N14" s="404"/>
      <c r="P14" s="132"/>
      <c r="Q14" s="132"/>
      <c r="R14" s="132"/>
      <c r="S14" s="132"/>
    </row>
    <row r="15" spans="1:25" ht="15" x14ac:dyDescent="0.25">
      <c r="A15" s="405"/>
      <c r="B15" s="399" t="e">
        <f>B13*B14</f>
        <v>#REF!</v>
      </c>
      <c r="C15" s="399"/>
      <c r="D15" s="394"/>
      <c r="E15" s="394">
        <f>+E13*E14</f>
        <v>8874570.9725046214</v>
      </c>
      <c r="F15" s="394"/>
      <c r="G15" s="394">
        <f>+G13*G14</f>
        <v>13861827.682861824</v>
      </c>
      <c r="H15" s="394"/>
      <c r="I15" s="394">
        <f>+I13*I14</f>
        <v>14161766.477614645</v>
      </c>
      <c r="J15" s="394"/>
      <c r="K15" s="394">
        <f>+K13*K14</f>
        <v>12695329.45771794</v>
      </c>
      <c r="L15" s="394"/>
      <c r="M15" s="394"/>
      <c r="N15" s="395">
        <f>SUM(E15:K15)</f>
        <v>49593494.590699032</v>
      </c>
      <c r="P15" s="132"/>
      <c r="Q15" s="132"/>
      <c r="R15" s="132"/>
      <c r="S15" s="132"/>
    </row>
    <row r="16" spans="1:25" ht="15" x14ac:dyDescent="0.25">
      <c r="A16" s="405"/>
      <c r="B16" s="399"/>
      <c r="C16" s="399"/>
      <c r="E16" s="406" t="s">
        <v>24</v>
      </c>
      <c r="F16" s="407"/>
      <c r="G16" s="406" t="s">
        <v>24</v>
      </c>
      <c r="H16" s="407"/>
      <c r="I16" s="406" t="s">
        <v>25</v>
      </c>
      <c r="J16" s="407"/>
      <c r="K16" s="406" t="s">
        <v>26</v>
      </c>
      <c r="L16" s="406"/>
      <c r="M16" s="408"/>
      <c r="N16" s="409" t="s">
        <v>27</v>
      </c>
      <c r="P16" s="132"/>
      <c r="Q16" s="132"/>
      <c r="R16" s="132"/>
      <c r="S16" s="132"/>
    </row>
    <row r="17" spans="1:19" ht="15" x14ac:dyDescent="0.25">
      <c r="A17" s="405"/>
      <c r="B17" s="399"/>
      <c r="C17" s="399"/>
      <c r="E17" s="399"/>
      <c r="F17" s="360"/>
      <c r="G17" s="399"/>
      <c r="H17" s="360"/>
      <c r="I17" s="399"/>
      <c r="J17" s="360"/>
      <c r="K17" s="399"/>
      <c r="L17" s="399"/>
      <c r="M17" s="399"/>
      <c r="N17" s="410"/>
      <c r="P17" s="132"/>
      <c r="Q17" s="132"/>
      <c r="R17" s="132"/>
      <c r="S17" s="132"/>
    </row>
    <row r="18" spans="1:19" ht="15" x14ac:dyDescent="0.25">
      <c r="A18" s="405"/>
      <c r="B18" s="360"/>
      <c r="C18" s="360"/>
      <c r="E18" s="458" t="s">
        <v>93</v>
      </c>
      <c r="F18" s="458"/>
      <c r="G18" s="458"/>
      <c r="H18" s="458"/>
      <c r="I18" s="458"/>
      <c r="J18" s="458"/>
      <c r="K18" s="458"/>
      <c r="L18" s="360"/>
      <c r="M18" s="411" t="s">
        <v>28</v>
      </c>
      <c r="N18" s="412">
        <f>N15/4</f>
        <v>12398373.647674758</v>
      </c>
      <c r="O18" s="413"/>
      <c r="P18" s="132"/>
      <c r="Q18" s="132"/>
      <c r="R18" s="132"/>
      <c r="S18" s="132"/>
    </row>
    <row r="19" spans="1:19" ht="15" x14ac:dyDescent="0.25">
      <c r="A19" s="414" t="s">
        <v>94</v>
      </c>
      <c r="B19" s="360"/>
      <c r="C19" s="360"/>
      <c r="E19" s="415">
        <v>0.69989516594547729</v>
      </c>
      <c r="F19" s="360"/>
      <c r="G19" s="415">
        <v>0.67530000000000001</v>
      </c>
      <c r="H19" s="360"/>
      <c r="I19" s="415">
        <v>0.64359999999999995</v>
      </c>
      <c r="J19" s="360"/>
      <c r="K19" s="415">
        <f>[1]Lead!$E$40</f>
        <v>0.69140000000000001</v>
      </c>
      <c r="L19" s="360"/>
      <c r="M19" s="360"/>
      <c r="N19" s="416"/>
      <c r="P19" s="132"/>
      <c r="Q19" s="132"/>
      <c r="R19" s="132"/>
      <c r="S19" s="132"/>
    </row>
    <row r="20" spans="1:19" ht="15" x14ac:dyDescent="0.25">
      <c r="A20" s="405"/>
      <c r="B20" s="399"/>
      <c r="C20" s="360"/>
      <c r="D20" s="372"/>
      <c r="E20" s="417">
        <v>0.30010483405452265</v>
      </c>
      <c r="F20" s="418"/>
      <c r="G20" s="417">
        <v>0.32469999999999999</v>
      </c>
      <c r="H20" s="418"/>
      <c r="I20" s="417">
        <v>0.35639999999999999</v>
      </c>
      <c r="J20" s="418"/>
      <c r="K20" s="417">
        <f>[1]Lead!$F$40</f>
        <v>0.30859999999999999</v>
      </c>
      <c r="L20" s="360"/>
      <c r="M20" s="419" t="s">
        <v>29</v>
      </c>
      <c r="N20" s="416"/>
      <c r="O20" s="22"/>
      <c r="P20" s="132"/>
      <c r="Q20" s="132"/>
      <c r="R20" s="132"/>
      <c r="S20" s="132"/>
    </row>
    <row r="21" spans="1:19" ht="15" x14ac:dyDescent="0.25">
      <c r="A21" s="420" t="s">
        <v>32</v>
      </c>
      <c r="B21" s="360"/>
      <c r="C21" s="360"/>
      <c r="D21" s="421"/>
      <c r="E21" s="408">
        <f>+E15*E19</f>
        <v>6211269.3234960381</v>
      </c>
      <c r="F21" s="360"/>
      <c r="G21" s="408">
        <f>+G15*G19</f>
        <v>9360892.2342365887</v>
      </c>
      <c r="H21" s="360"/>
      <c r="I21" s="408">
        <f>+I15*I19</f>
        <v>9114512.9049927853</v>
      </c>
      <c r="J21" s="360"/>
      <c r="K21" s="408">
        <f>+K15*K19</f>
        <v>8777550.787066184</v>
      </c>
      <c r="L21" s="422"/>
      <c r="M21" s="408">
        <f>SUM(E21:K21)</f>
        <v>33464225.249791596</v>
      </c>
      <c r="N21" s="410">
        <f>M21/4</f>
        <v>8366056.312447899</v>
      </c>
      <c r="O21" s="22"/>
      <c r="P21" s="132" t="s">
        <v>188</v>
      </c>
      <c r="Q21" s="132"/>
    </row>
    <row r="22" spans="1:19" ht="15" x14ac:dyDescent="0.25">
      <c r="A22" s="420" t="s">
        <v>33</v>
      </c>
      <c r="B22" s="360"/>
      <c r="C22" s="360"/>
      <c r="D22" s="372"/>
      <c r="E22" s="423">
        <f>E15*E20</f>
        <v>2663301.6490085833</v>
      </c>
      <c r="F22" s="360"/>
      <c r="G22" s="423">
        <f>G15*G20</f>
        <v>4500935.448625234</v>
      </c>
      <c r="H22" s="360"/>
      <c r="I22" s="423">
        <f>I15*I20</f>
        <v>5047253.5726218596</v>
      </c>
      <c r="J22" s="360"/>
      <c r="K22" s="423">
        <f>K15*K20</f>
        <v>3917778.6706517562</v>
      </c>
      <c r="L22" s="422"/>
      <c r="M22" s="423">
        <f>SUM(E22:K22)</f>
        <v>16129269.340907432</v>
      </c>
      <c r="N22" s="404">
        <f>M22/4</f>
        <v>4032317.335226858</v>
      </c>
      <c r="O22" s="22"/>
      <c r="P22" s="132"/>
      <c r="Q22" s="132"/>
    </row>
    <row r="23" spans="1:19" ht="15" x14ac:dyDescent="0.25">
      <c r="E23" s="424">
        <f>SUM(E21:E22)</f>
        <v>8874570.9725046214</v>
      </c>
      <c r="F23" s="360"/>
      <c r="G23" s="424">
        <f>SUM(G21:G22)</f>
        <v>13861827.682861824</v>
      </c>
      <c r="H23" s="360"/>
      <c r="I23" s="424">
        <f>SUM(I21:I22)</f>
        <v>14161766.477614645</v>
      </c>
      <c r="J23" s="360"/>
      <c r="K23" s="424">
        <f>SUM(K21:K22)</f>
        <v>12695329.45771794</v>
      </c>
      <c r="L23" s="360"/>
      <c r="M23" s="424">
        <f>SUM(M21:M22)</f>
        <v>49593494.590699032</v>
      </c>
      <c r="N23" s="410">
        <f>SUM(N21:N22)</f>
        <v>12398373.647674758</v>
      </c>
      <c r="O23" s="22"/>
      <c r="P23" s="132"/>
      <c r="Q23" s="132"/>
    </row>
    <row r="24" spans="1:19" ht="15.75" thickBot="1" x14ac:dyDescent="0.3">
      <c r="A24" s="425" t="s">
        <v>95</v>
      </c>
      <c r="B24" s="426"/>
      <c r="C24" s="427"/>
      <c r="D24" s="427"/>
      <c r="E24" s="428">
        <f>E15-E23</f>
        <v>0</v>
      </c>
      <c r="F24" s="428"/>
      <c r="G24" s="428">
        <f>G15-G23</f>
        <v>0</v>
      </c>
      <c r="H24" s="428"/>
      <c r="I24" s="428">
        <f>I15-I23</f>
        <v>0</v>
      </c>
      <c r="J24" s="427"/>
      <c r="K24" s="429">
        <f>K15-K23</f>
        <v>0</v>
      </c>
      <c r="L24" s="427"/>
      <c r="M24" s="427"/>
      <c r="N24" s="430"/>
      <c r="O24" s="22"/>
      <c r="P24" s="132"/>
      <c r="Q24" s="132"/>
    </row>
    <row r="26" spans="1:19" x14ac:dyDescent="0.2">
      <c r="A26" s="431"/>
      <c r="E26" s="415"/>
      <c r="F26" s="432"/>
      <c r="G26" s="415"/>
      <c r="H26" s="360"/>
      <c r="I26" s="415"/>
    </row>
    <row r="27" spans="1:19" x14ac:dyDescent="0.2">
      <c r="A27" s="431"/>
      <c r="E27" s="417"/>
      <c r="F27" s="433"/>
      <c r="G27" s="417"/>
      <c r="H27" s="418"/>
      <c r="I27" s="417"/>
    </row>
    <row r="28" spans="1:19" ht="15" x14ac:dyDescent="0.25">
      <c r="A28" s="393"/>
      <c r="B28" s="374"/>
      <c r="C28" s="375"/>
      <c r="D28" s="388"/>
      <c r="E28" s="396"/>
      <c r="F28" s="397"/>
      <c r="G28" s="396"/>
      <c r="H28" s="397"/>
      <c r="I28" s="396"/>
      <c r="J28" s="388"/>
      <c r="K28" s="396"/>
      <c r="L28" s="22"/>
      <c r="M28" s="22"/>
      <c r="N28" s="22"/>
    </row>
    <row r="29" spans="1:19" ht="15" x14ac:dyDescent="0.25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</row>
    <row r="30" spans="1:19" ht="15" x14ac:dyDescent="0.25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</row>
    <row r="31" spans="1:19" ht="15" x14ac:dyDescent="0.25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</row>
    <row r="32" spans="1:19" ht="15" x14ac:dyDescent="0.25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</row>
    <row r="33" spans="1:11" ht="15" x14ac:dyDescent="0.25">
      <c r="A33" s="434"/>
    </row>
    <row r="34" spans="1:11" ht="15" x14ac:dyDescent="0.25">
      <c r="A34" s="434"/>
    </row>
    <row r="35" spans="1:11" ht="15" x14ac:dyDescent="0.25">
      <c r="A35" s="434"/>
    </row>
    <row r="36" spans="1:11" ht="15" x14ac:dyDescent="0.25">
      <c r="A36" s="434"/>
    </row>
    <row r="44" spans="1:11" x14ac:dyDescent="0.2">
      <c r="K44" s="394"/>
    </row>
    <row r="45" spans="1:11" x14ac:dyDescent="0.2">
      <c r="K45" s="394"/>
    </row>
  </sheetData>
  <mergeCells count="1">
    <mergeCell ref="E18:K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2"/>
  <sheetViews>
    <sheetView workbookViewId="0">
      <selection activeCell="C21" sqref="C21"/>
    </sheetView>
  </sheetViews>
  <sheetFormatPr defaultRowHeight="15" x14ac:dyDescent="0.25"/>
  <cols>
    <col min="1" max="1" width="45.7109375" customWidth="1"/>
    <col min="2" max="3" width="15.28515625" bestFit="1" customWidth="1"/>
    <col min="4" max="4" width="14.7109375" bestFit="1" customWidth="1"/>
    <col min="5" max="5" width="6.42578125" customWidth="1"/>
    <col min="6" max="6" width="29.140625" customWidth="1"/>
    <col min="7" max="9" width="13.85546875" customWidth="1"/>
    <col min="10" max="10" width="8.85546875" customWidth="1"/>
    <col min="11" max="11" width="58.85546875" bestFit="1" customWidth="1"/>
  </cols>
  <sheetData>
    <row r="1" spans="1:11" x14ac:dyDescent="0.25">
      <c r="A1" s="19"/>
    </row>
    <row r="3" spans="1:11" x14ac:dyDescent="0.25">
      <c r="A3" s="459" t="s">
        <v>0</v>
      </c>
      <c r="B3" s="459"/>
      <c r="C3" s="459"/>
      <c r="D3" s="459"/>
      <c r="E3" s="20"/>
      <c r="F3" s="20"/>
      <c r="G3" s="20"/>
      <c r="H3" s="20"/>
      <c r="I3" s="20"/>
    </row>
    <row r="4" spans="1:11" x14ac:dyDescent="0.25">
      <c r="A4" s="459" t="s">
        <v>30</v>
      </c>
      <c r="B4" s="459"/>
      <c r="C4" s="459"/>
      <c r="D4" s="459"/>
      <c r="E4" s="20"/>
      <c r="F4" s="20"/>
      <c r="G4" s="20"/>
      <c r="H4" s="20"/>
      <c r="I4" s="20"/>
    </row>
    <row r="5" spans="1:11" x14ac:dyDescent="0.25">
      <c r="A5" s="460" t="str">
        <f>' Electric'!A6</f>
        <v>FOR THE TWELVE MONTHS ENDED DECEMBER 31, 2018</v>
      </c>
      <c r="B5" s="460"/>
      <c r="C5" s="460"/>
      <c r="D5" s="460"/>
      <c r="E5" s="20"/>
      <c r="F5" s="20"/>
      <c r="G5" s="20"/>
      <c r="H5" s="20"/>
      <c r="I5" s="20"/>
    </row>
    <row r="6" spans="1:11" x14ac:dyDescent="0.25">
      <c r="A6" s="114"/>
      <c r="B6" s="113"/>
      <c r="C6" s="113"/>
      <c r="D6" s="113"/>
      <c r="E6" s="20"/>
      <c r="F6" s="20"/>
      <c r="G6" s="20"/>
      <c r="H6" s="20"/>
      <c r="I6" s="20"/>
    </row>
    <row r="7" spans="1:11" x14ac:dyDescent="0.25">
      <c r="A7" s="22"/>
      <c r="B7" s="22"/>
      <c r="C7" s="22"/>
      <c r="D7" s="22"/>
    </row>
    <row r="8" spans="1:11" ht="15.75" thickBot="1" x14ac:dyDescent="0.3">
      <c r="A8" s="22"/>
      <c r="B8" s="22"/>
      <c r="C8" s="22"/>
      <c r="D8" s="22"/>
    </row>
    <row r="9" spans="1:11" ht="15.75" thickBot="1" x14ac:dyDescent="0.3">
      <c r="A9" s="115" t="s">
        <v>31</v>
      </c>
      <c r="B9" s="116"/>
      <c r="C9" s="116"/>
      <c r="D9" s="117"/>
    </row>
    <row r="10" spans="1:11" x14ac:dyDescent="0.25">
      <c r="A10" s="21"/>
      <c r="B10" s="21"/>
      <c r="C10" s="21"/>
      <c r="D10" s="21"/>
      <c r="E10" s="22"/>
      <c r="J10" s="22"/>
      <c r="K10" s="22"/>
    </row>
    <row r="11" spans="1:11" x14ac:dyDescent="0.25">
      <c r="A11" s="22" t="s">
        <v>125</v>
      </c>
      <c r="B11" s="22"/>
      <c r="C11" s="158">
        <f>'4 Yr Avg'!K19</f>
        <v>0.69140000000000001</v>
      </c>
      <c r="D11" s="158">
        <f>'4 Yr Avg'!K20</f>
        <v>0.30859999999999999</v>
      </c>
      <c r="E11" s="22"/>
      <c r="F11" s="22"/>
      <c r="J11" s="22"/>
      <c r="K11" s="22"/>
    </row>
    <row r="12" spans="1:11" x14ac:dyDescent="0.25">
      <c r="A12" s="22"/>
      <c r="B12" s="55" t="s">
        <v>17</v>
      </c>
      <c r="C12" s="55" t="s">
        <v>32</v>
      </c>
      <c r="D12" s="55" t="s">
        <v>33</v>
      </c>
      <c r="E12" s="22"/>
      <c r="J12" s="22"/>
      <c r="K12" s="22"/>
    </row>
    <row r="13" spans="1:11" ht="15.75" thickBot="1" x14ac:dyDescent="0.3">
      <c r="A13" s="22"/>
      <c r="B13" s="56"/>
      <c r="C13" s="56"/>
      <c r="D13" s="56"/>
      <c r="E13" s="22"/>
      <c r="J13" s="22"/>
      <c r="K13" s="22"/>
    </row>
    <row r="14" spans="1:11" ht="15.75" thickTop="1" x14ac:dyDescent="0.25">
      <c r="A14" s="22"/>
      <c r="B14" s="55"/>
      <c r="C14" s="55"/>
      <c r="D14" s="55"/>
      <c r="E14" s="22"/>
      <c r="J14" s="22"/>
      <c r="K14" s="22"/>
    </row>
    <row r="15" spans="1:11" x14ac:dyDescent="0.25">
      <c r="A15" s="24" t="s">
        <v>34</v>
      </c>
      <c r="B15" s="199">
        <f>-'Report 2018'!E28</f>
        <v>26714881.640000001</v>
      </c>
      <c r="C15" s="199">
        <f>$B15*C$11</f>
        <v>18470669.165896002</v>
      </c>
      <c r="D15" s="199">
        <f>$B15*D$11</f>
        <v>8244212.4741040003</v>
      </c>
      <c r="E15" s="22"/>
      <c r="J15" s="22"/>
      <c r="K15" s="22"/>
    </row>
    <row r="16" spans="1:11" x14ac:dyDescent="0.25">
      <c r="A16" s="24" t="s">
        <v>35</v>
      </c>
      <c r="B16" s="153">
        <f>[1]Lead!$G$43</f>
        <v>0.49997132880489842</v>
      </c>
      <c r="C16" s="154">
        <f>B16</f>
        <v>0.49997132880489842</v>
      </c>
      <c r="D16" s="154">
        <f>B16</f>
        <v>0.49997132880489842</v>
      </c>
      <c r="E16" s="22"/>
      <c r="J16" s="22"/>
      <c r="K16" s="22"/>
    </row>
    <row r="17" spans="1:11" x14ac:dyDescent="0.25">
      <c r="A17" s="23" t="s">
        <v>36</v>
      </c>
      <c r="B17" s="155">
        <f>B15*B16</f>
        <v>13356674.872416385</v>
      </c>
      <c r="C17" s="155">
        <f>C15*C16</f>
        <v>9234805.0067886896</v>
      </c>
      <c r="D17" s="155">
        <f>D15*D16</f>
        <v>4121869.8656276963</v>
      </c>
      <c r="E17" s="22"/>
      <c r="J17" s="22"/>
      <c r="K17" s="22"/>
    </row>
    <row r="18" spans="1:11" x14ac:dyDescent="0.25">
      <c r="A18" s="23"/>
      <c r="B18" s="118"/>
      <c r="C18" s="118"/>
      <c r="D18" s="118"/>
      <c r="E18" s="22"/>
      <c r="J18" s="22"/>
      <c r="K18" s="22"/>
    </row>
    <row r="19" spans="1:11" x14ac:dyDescent="0.25">
      <c r="A19" s="24" t="s">
        <v>37</v>
      </c>
      <c r="B19" s="156">
        <f>'Manual Clearing'!H25</f>
        <v>-961735.4800000001</v>
      </c>
      <c r="C19" s="157">
        <f>'Manual Clearing'!H22</f>
        <v>-654605.66421000008</v>
      </c>
      <c r="D19" s="157">
        <f>'Manual Clearing'!H23</f>
        <v>-307129.81579000002</v>
      </c>
      <c r="E19" s="22"/>
      <c r="J19" s="22"/>
      <c r="K19" s="22"/>
    </row>
    <row r="20" spans="1:11" x14ac:dyDescent="0.25">
      <c r="A20" s="24"/>
      <c r="B20" s="119"/>
      <c r="C20" s="118"/>
      <c r="D20" s="118"/>
      <c r="E20" s="22"/>
      <c r="J20" s="22"/>
      <c r="K20" s="22"/>
    </row>
    <row r="21" spans="1:11" x14ac:dyDescent="0.25">
      <c r="A21" s="23" t="s">
        <v>38</v>
      </c>
      <c r="B21" s="118">
        <f>B17+B19</f>
        <v>12394939.392416384</v>
      </c>
      <c r="C21" s="118">
        <f>C17+C19</f>
        <v>8580199.3425786905</v>
      </c>
      <c r="D21" s="118">
        <f>D17+D19</f>
        <v>3814740.0498376964</v>
      </c>
      <c r="E21" s="22"/>
      <c r="J21" s="22"/>
      <c r="K21" s="22"/>
    </row>
    <row r="22" spans="1:11" x14ac:dyDescent="0.25">
      <c r="A22" s="24"/>
      <c r="B22" s="25"/>
      <c r="C22" s="26"/>
      <c r="D22" s="26"/>
      <c r="E22" s="22"/>
      <c r="J22" s="22"/>
      <c r="K22" s="22"/>
    </row>
  </sheetData>
  <mergeCells count="3"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45"/>
  <sheetViews>
    <sheetView workbookViewId="0">
      <selection activeCell="I24" sqref="I24"/>
    </sheetView>
  </sheetViews>
  <sheetFormatPr defaultRowHeight="15" x14ac:dyDescent="0.25"/>
  <cols>
    <col min="1" max="1" width="6.42578125" customWidth="1"/>
    <col min="2" max="2" width="39.140625" customWidth="1"/>
    <col min="3" max="4" width="13.140625" bestFit="1" customWidth="1"/>
    <col min="5" max="5" width="12.28515625" bestFit="1" customWidth="1"/>
    <col min="6" max="6" width="18.7109375" customWidth="1"/>
    <col min="7" max="7" width="13.7109375" customWidth="1"/>
    <col min="8" max="9" width="12.28515625" bestFit="1" customWidth="1"/>
    <col min="10" max="10" width="11.5703125" bestFit="1" customWidth="1"/>
    <col min="11" max="11" width="12.140625" bestFit="1" customWidth="1"/>
    <col min="12" max="12" width="11.5703125" bestFit="1" customWidth="1"/>
    <col min="13" max="14" width="10.7109375" bestFit="1" customWidth="1"/>
    <col min="15" max="15" width="12.28515625" bestFit="1" customWidth="1"/>
    <col min="17" max="17" width="15.85546875" customWidth="1"/>
    <col min="18" max="18" width="10.7109375" bestFit="1" customWidth="1"/>
    <col min="19" max="19" width="24.5703125" bestFit="1" customWidth="1"/>
  </cols>
  <sheetData>
    <row r="1" spans="1:18" x14ac:dyDescent="0.25">
      <c r="A1" s="32" t="s">
        <v>90</v>
      </c>
    </row>
    <row r="2" spans="1:18" x14ac:dyDescent="0.25">
      <c r="A2" s="32" t="s">
        <v>129</v>
      </c>
      <c r="Q2" s="97">
        <v>41710062</v>
      </c>
      <c r="R2" t="s">
        <v>145</v>
      </c>
    </row>
    <row r="3" spans="1:18" x14ac:dyDescent="0.25">
      <c r="B3" s="459" t="s">
        <v>83</v>
      </c>
      <c r="C3" s="459"/>
      <c r="D3" s="459"/>
      <c r="E3" s="459"/>
      <c r="F3" s="459"/>
      <c r="G3" s="459"/>
      <c r="Q3" s="28">
        <v>54600140</v>
      </c>
      <c r="R3" t="s">
        <v>146</v>
      </c>
    </row>
    <row r="4" spans="1:18" x14ac:dyDescent="0.25">
      <c r="B4" s="22"/>
      <c r="C4" s="22"/>
      <c r="D4" s="22"/>
      <c r="E4" s="22"/>
      <c r="F4" s="22"/>
      <c r="G4" s="22"/>
      <c r="H4" s="22"/>
      <c r="I4" s="22"/>
      <c r="Q4" s="28">
        <v>56000140</v>
      </c>
      <c r="R4" t="s">
        <v>146</v>
      </c>
    </row>
    <row r="5" spans="1:18" s="83" customFormat="1" x14ac:dyDescent="0.25">
      <c r="B5" s="87"/>
      <c r="C5" s="86"/>
      <c r="D5" s="86"/>
      <c r="E5" s="86"/>
      <c r="F5" s="86"/>
      <c r="G5" s="86"/>
      <c r="H5" s="86"/>
      <c r="I5" s="86"/>
      <c r="P5" s="22"/>
      <c r="Q5" s="28">
        <v>58000140</v>
      </c>
      <c r="R5" s="83" t="s">
        <v>146</v>
      </c>
    </row>
    <row r="6" spans="1:18" s="83" customFormat="1" x14ac:dyDescent="0.25">
      <c r="B6" s="88" t="s">
        <v>120</v>
      </c>
      <c r="C6" s="86"/>
      <c r="D6" s="159"/>
      <c r="E6" s="86"/>
      <c r="F6" s="86"/>
      <c r="G6" s="86"/>
      <c r="H6" s="86"/>
      <c r="I6" s="86"/>
      <c r="J6" s="22"/>
      <c r="K6"/>
      <c r="L6"/>
      <c r="M6"/>
      <c r="N6"/>
      <c r="O6"/>
      <c r="P6" s="22"/>
      <c r="Q6" s="28">
        <v>88000140</v>
      </c>
      <c r="R6" s="83" t="s">
        <v>147</v>
      </c>
    </row>
    <row r="7" spans="1:18" s="83" customFormat="1" x14ac:dyDescent="0.25">
      <c r="A7" s="84"/>
      <c r="B7" s="96" t="s">
        <v>74</v>
      </c>
      <c r="C7" s="138" t="s">
        <v>128</v>
      </c>
      <c r="D7" s="159">
        <v>43435</v>
      </c>
      <c r="E7" s="139">
        <v>43405</v>
      </c>
      <c r="F7" s="139">
        <v>43374</v>
      </c>
      <c r="G7" s="139">
        <v>43344</v>
      </c>
      <c r="H7" s="139">
        <v>43313</v>
      </c>
      <c r="I7" s="139">
        <v>43282</v>
      </c>
      <c r="J7" s="139">
        <v>43252</v>
      </c>
      <c r="K7" s="139">
        <v>43221</v>
      </c>
      <c r="L7" s="139">
        <v>43191</v>
      </c>
      <c r="M7" s="159">
        <v>43160</v>
      </c>
      <c r="N7" s="159">
        <v>43132</v>
      </c>
      <c r="O7" s="159">
        <v>43101</v>
      </c>
      <c r="P7" s="22"/>
      <c r="Q7" s="98">
        <v>92006494</v>
      </c>
      <c r="R7" s="83" t="s">
        <v>148</v>
      </c>
    </row>
    <row r="8" spans="1:18" s="83" customFormat="1" x14ac:dyDescent="0.25">
      <c r="A8" s="84"/>
      <c r="B8" s="97" t="s">
        <v>84</v>
      </c>
      <c r="C8" s="160">
        <f>SUM(D8:O8)</f>
        <v>-10017.320000000002</v>
      </c>
      <c r="D8" s="160">
        <v>-7299.64</v>
      </c>
      <c r="E8" s="160">
        <v>985.61</v>
      </c>
      <c r="F8" s="160">
        <v>7546.49</v>
      </c>
      <c r="G8" s="160">
        <v>-4216.1499999999996</v>
      </c>
      <c r="H8" s="160">
        <v>-3431.64</v>
      </c>
      <c r="I8" s="160">
        <v>-6454.87</v>
      </c>
      <c r="J8" s="160">
        <v>257.45999999999998</v>
      </c>
      <c r="K8" s="160">
        <v>1512.75</v>
      </c>
      <c r="L8" s="160">
        <v>1132.51</v>
      </c>
      <c r="M8" s="161">
        <v>-49.84</v>
      </c>
      <c r="N8" s="161">
        <v>0</v>
      </c>
      <c r="O8" s="161">
        <v>0</v>
      </c>
      <c r="P8" s="22"/>
    </row>
    <row r="9" spans="1:18" s="83" customFormat="1" x14ac:dyDescent="0.25">
      <c r="A9" s="84"/>
      <c r="B9" s="28" t="s">
        <v>114</v>
      </c>
      <c r="C9" s="160">
        <f t="shared" ref="C9:C13" si="0">SUM(D9:O9)</f>
        <v>-179698.87000000002</v>
      </c>
      <c r="D9" s="160">
        <v>-125228.76</v>
      </c>
      <c r="E9" s="160">
        <v>16872.580000000002</v>
      </c>
      <c r="F9" s="160">
        <v>131269.34</v>
      </c>
      <c r="G9" s="160">
        <v>-75146.02</v>
      </c>
      <c r="H9" s="160">
        <v>-61491.87</v>
      </c>
      <c r="I9" s="160">
        <v>-115396.98</v>
      </c>
      <c r="J9" s="160">
        <v>4555.88</v>
      </c>
      <c r="K9" s="160">
        <v>26806.34</v>
      </c>
      <c r="L9" s="160">
        <v>19454.16</v>
      </c>
      <c r="M9" s="161">
        <v>-1393.54</v>
      </c>
      <c r="N9" s="161">
        <v>0</v>
      </c>
      <c r="O9" s="161">
        <v>0</v>
      </c>
      <c r="P9" s="22"/>
    </row>
    <row r="10" spans="1:18" s="83" customFormat="1" x14ac:dyDescent="0.25">
      <c r="B10" s="28" t="s">
        <v>115</v>
      </c>
      <c r="C10" s="160">
        <f t="shared" si="0"/>
        <v>-52217.760000000002</v>
      </c>
      <c r="D10" s="160">
        <v>-40165.370000000003</v>
      </c>
      <c r="E10" s="160">
        <v>5530.89</v>
      </c>
      <c r="F10" s="160">
        <v>42500.52</v>
      </c>
      <c r="G10" s="160">
        <v>-23534.15</v>
      </c>
      <c r="H10" s="160">
        <v>-19049.84</v>
      </c>
      <c r="I10" s="160">
        <v>-36219.03</v>
      </c>
      <c r="J10" s="160">
        <v>1458.21</v>
      </c>
      <c r="K10" s="160">
        <v>8883.82</v>
      </c>
      <c r="L10" s="160">
        <v>6603.23</v>
      </c>
      <c r="M10" s="161">
        <v>1773.96</v>
      </c>
      <c r="N10" s="161">
        <v>0</v>
      </c>
      <c r="O10" s="161">
        <v>0</v>
      </c>
      <c r="P10" s="22"/>
    </row>
    <row r="11" spans="1:18" s="83" customFormat="1" x14ac:dyDescent="0.25">
      <c r="B11" s="28" t="s">
        <v>116</v>
      </c>
      <c r="C11" s="160">
        <f t="shared" si="0"/>
        <v>-128544.90000000001</v>
      </c>
      <c r="D11" s="160">
        <v>-98773.9</v>
      </c>
      <c r="E11" s="160">
        <v>16492.91</v>
      </c>
      <c r="F11" s="160">
        <v>127098.65</v>
      </c>
      <c r="G11" s="160">
        <v>-70954.48</v>
      </c>
      <c r="H11" s="160">
        <v>-58863</v>
      </c>
      <c r="I11" s="160">
        <v>-112590.3</v>
      </c>
      <c r="J11" s="160">
        <v>4464.5200000000004</v>
      </c>
      <c r="K11" s="160">
        <v>27646.63</v>
      </c>
      <c r="L11" s="160">
        <v>21021.74</v>
      </c>
      <c r="M11" s="161">
        <v>15912.33</v>
      </c>
      <c r="N11" s="161">
        <v>0</v>
      </c>
      <c r="O11" s="161">
        <v>0</v>
      </c>
      <c r="P11" s="22"/>
    </row>
    <row r="12" spans="1:18" s="83" customFormat="1" x14ac:dyDescent="0.25">
      <c r="B12" s="28" t="s">
        <v>117</v>
      </c>
      <c r="C12" s="160">
        <f t="shared" si="0"/>
        <v>-175841.30000000002</v>
      </c>
      <c r="D12" s="160">
        <v>-131586.23999999999</v>
      </c>
      <c r="E12" s="160">
        <v>17548.189999999999</v>
      </c>
      <c r="F12" s="160">
        <v>135660.51</v>
      </c>
      <c r="G12" s="160">
        <v>-75812.95</v>
      </c>
      <c r="H12" s="160">
        <v>-62592.7</v>
      </c>
      <c r="I12" s="160">
        <v>-117735.55</v>
      </c>
      <c r="J12" s="160">
        <v>4695.26</v>
      </c>
      <c r="K12" s="160">
        <v>29055.71</v>
      </c>
      <c r="L12" s="160">
        <v>21839.39</v>
      </c>
      <c r="M12" s="161">
        <v>3087.08</v>
      </c>
      <c r="N12" s="161">
        <v>0</v>
      </c>
      <c r="O12" s="161">
        <v>0</v>
      </c>
      <c r="P12" s="22"/>
    </row>
    <row r="13" spans="1:18" s="83" customFormat="1" x14ac:dyDescent="0.25">
      <c r="B13" s="98" t="s">
        <v>118</v>
      </c>
      <c r="C13" s="160">
        <f t="shared" si="0"/>
        <v>-425432.65</v>
      </c>
      <c r="D13" s="160">
        <v>-291756.33</v>
      </c>
      <c r="E13" s="160">
        <v>38994.559999999998</v>
      </c>
      <c r="F13" s="160">
        <v>303458.64</v>
      </c>
      <c r="G13" s="160">
        <v>-171091.35</v>
      </c>
      <c r="H13" s="160">
        <v>-140741.49</v>
      </c>
      <c r="I13" s="160">
        <v>-268458.7</v>
      </c>
      <c r="J13" s="160">
        <v>10661.7</v>
      </c>
      <c r="K13" s="160">
        <v>60959.88</v>
      </c>
      <c r="L13" s="160">
        <v>47622.12</v>
      </c>
      <c r="M13" s="161">
        <v>-15081.68</v>
      </c>
      <c r="N13" s="161">
        <v>0</v>
      </c>
      <c r="O13" s="161">
        <v>0</v>
      </c>
      <c r="P13" s="22"/>
    </row>
    <row r="14" spans="1:18" s="83" customFormat="1" x14ac:dyDescent="0.25">
      <c r="B14" s="99" t="s">
        <v>85</v>
      </c>
      <c r="C14" s="140">
        <f t="shared" ref="C14:D14" si="1">SUM(C8:C13)</f>
        <v>-971752.8</v>
      </c>
      <c r="D14" s="140">
        <f t="shared" si="1"/>
        <v>-694810.24</v>
      </c>
      <c r="E14" s="141">
        <f t="shared" ref="E14:H14" si="2">SUM(E8:E13)</f>
        <v>96424.74</v>
      </c>
      <c r="F14" s="141">
        <f t="shared" si="2"/>
        <v>747534.15</v>
      </c>
      <c r="G14" s="141">
        <f t="shared" si="2"/>
        <v>-420755.1</v>
      </c>
      <c r="H14" s="141">
        <f t="shared" si="2"/>
        <v>-346170.54</v>
      </c>
      <c r="I14" s="162">
        <f>SUM(I8:I13)</f>
        <v>-656855.42999999993</v>
      </c>
      <c r="J14" s="162">
        <f>SUM(J8:J13)</f>
        <v>26093.03</v>
      </c>
      <c r="K14" s="162">
        <f>SUM(K8:K13)</f>
        <v>154865.13</v>
      </c>
      <c r="L14" s="163">
        <f t="shared" ref="L14" si="3">SUM(L8:L13)</f>
        <v>117673.15</v>
      </c>
      <c r="M14" s="164">
        <f>SUM(M8:M13)</f>
        <v>4248.3099999999977</v>
      </c>
      <c r="N14" s="164">
        <f>SUM(N8:N13)</f>
        <v>0</v>
      </c>
      <c r="O14" s="164">
        <f>SUM(O8:O13)</f>
        <v>0</v>
      </c>
      <c r="P14" s="22"/>
    </row>
    <row r="15" spans="1:18" s="83" customFormat="1" ht="5.45" customHeight="1" x14ac:dyDescent="0.25">
      <c r="B15" s="28"/>
      <c r="C15" s="100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2"/>
    </row>
    <row r="16" spans="1:18" ht="15.75" thickBot="1" x14ac:dyDescent="0.3">
      <c r="B16" s="101" t="s">
        <v>119</v>
      </c>
      <c r="C16" s="142">
        <f>+C14</f>
        <v>-971752.8</v>
      </c>
      <c r="D16" s="142">
        <f t="shared" ref="D16:O16" si="4">+D14</f>
        <v>-694810.24</v>
      </c>
      <c r="E16" s="142">
        <f t="shared" si="4"/>
        <v>96424.74</v>
      </c>
      <c r="F16" s="142">
        <f t="shared" si="4"/>
        <v>747534.15</v>
      </c>
      <c r="G16" s="142">
        <f t="shared" si="4"/>
        <v>-420755.1</v>
      </c>
      <c r="H16" s="142">
        <f t="shared" si="4"/>
        <v>-346170.54</v>
      </c>
      <c r="I16" s="142">
        <f t="shared" si="4"/>
        <v>-656855.42999999993</v>
      </c>
      <c r="J16" s="142">
        <f t="shared" si="4"/>
        <v>26093.03</v>
      </c>
      <c r="K16" s="142">
        <f t="shared" si="4"/>
        <v>154865.13</v>
      </c>
      <c r="L16" s="142">
        <f t="shared" si="4"/>
        <v>117673.15</v>
      </c>
      <c r="M16" s="142">
        <f t="shared" si="4"/>
        <v>4248.3099999999977</v>
      </c>
      <c r="N16" s="142">
        <f t="shared" si="4"/>
        <v>0</v>
      </c>
      <c r="O16" s="142">
        <f t="shared" si="4"/>
        <v>0</v>
      </c>
      <c r="P16" s="22"/>
    </row>
    <row r="17" spans="2:17" ht="15.75" thickTop="1" x14ac:dyDescent="0.25">
      <c r="B17" s="22"/>
      <c r="C17" s="22"/>
      <c r="D17" s="22"/>
      <c r="E17" s="22"/>
      <c r="F17" s="22"/>
      <c r="G17" s="22"/>
      <c r="H17" s="22"/>
      <c r="I17" s="22"/>
      <c r="J17" s="22"/>
      <c r="N17" s="85"/>
    </row>
    <row r="18" spans="2:17" x14ac:dyDescent="0.25">
      <c r="B18" s="22"/>
      <c r="C18" s="461" t="s">
        <v>75</v>
      </c>
      <c r="D18" s="461"/>
      <c r="E18" s="461"/>
      <c r="F18" s="461"/>
      <c r="G18" s="461"/>
      <c r="H18" s="461"/>
      <c r="I18" s="22"/>
      <c r="N18" s="48"/>
    </row>
    <row r="19" spans="2:17" x14ac:dyDescent="0.25">
      <c r="B19" s="53"/>
      <c r="C19" s="109"/>
      <c r="D19" s="110"/>
      <c r="E19" s="97"/>
      <c r="F19" s="111" t="s">
        <v>76</v>
      </c>
      <c r="G19" s="111"/>
      <c r="H19" s="112"/>
      <c r="I19" s="22"/>
      <c r="J19" s="22"/>
      <c r="K19" s="22"/>
      <c r="N19" s="46"/>
    </row>
    <row r="20" spans="2:17" x14ac:dyDescent="0.25">
      <c r="B20" s="53"/>
      <c r="C20" s="52" t="s">
        <v>17</v>
      </c>
      <c r="D20" s="52" t="s">
        <v>77</v>
      </c>
      <c r="E20" s="29" t="s">
        <v>78</v>
      </c>
      <c r="F20" s="52" t="s">
        <v>32</v>
      </c>
      <c r="G20" s="52" t="s">
        <v>33</v>
      </c>
      <c r="H20" s="53" t="s">
        <v>17</v>
      </c>
      <c r="I20" s="22"/>
      <c r="J20" s="22"/>
      <c r="K20" s="22"/>
    </row>
    <row r="21" spans="2:17" x14ac:dyDescent="0.25">
      <c r="B21" s="53"/>
      <c r="C21" s="102"/>
      <c r="D21" s="102" t="s">
        <v>53</v>
      </c>
      <c r="E21" s="103" t="s">
        <v>79</v>
      </c>
      <c r="F21" s="143">
        <f>'Incent &amp; Related PR Tax - TY'!C11</f>
        <v>0.69140000000000001</v>
      </c>
      <c r="G21" s="143">
        <f>'Incent &amp; Related PR Tax - TY'!D11</f>
        <v>0.30859999999999999</v>
      </c>
      <c r="H21" s="104"/>
      <c r="I21" s="22"/>
      <c r="J21" s="22"/>
      <c r="K21" s="22"/>
    </row>
    <row r="22" spans="2:17" x14ac:dyDescent="0.25">
      <c r="B22" s="144" t="s">
        <v>32</v>
      </c>
      <c r="C22" s="145">
        <f>SUM(C9:C11)</f>
        <v>-360461.53</v>
      </c>
      <c r="D22" s="145"/>
      <c r="E22" s="146">
        <f>SUM(C22:D22)</f>
        <v>-360461.53</v>
      </c>
      <c r="F22" s="145">
        <f>+E24*F21</f>
        <v>-294144.13421000005</v>
      </c>
      <c r="G22" s="145"/>
      <c r="H22" s="147">
        <f>SUM(E22:G22)</f>
        <v>-654605.66421000008</v>
      </c>
      <c r="I22" s="22"/>
      <c r="J22" s="22"/>
      <c r="K22" s="22"/>
    </row>
    <row r="23" spans="2:17" x14ac:dyDescent="0.25">
      <c r="B23" s="144" t="s">
        <v>33</v>
      </c>
      <c r="C23" s="145">
        <f>C12</f>
        <v>-175841.30000000002</v>
      </c>
      <c r="D23" s="145"/>
      <c r="E23" s="146">
        <f>SUM(C23:D23)</f>
        <v>-175841.30000000002</v>
      </c>
      <c r="F23" s="145"/>
      <c r="G23" s="145">
        <f>+E24*G21</f>
        <v>-131288.51579</v>
      </c>
      <c r="H23" s="147">
        <f>SUM(E23:G23)</f>
        <v>-307129.81579000002</v>
      </c>
      <c r="I23" s="22"/>
      <c r="J23" s="22"/>
      <c r="K23" s="22"/>
    </row>
    <row r="24" spans="2:17" x14ac:dyDescent="0.25">
      <c r="B24" s="144" t="s">
        <v>39</v>
      </c>
      <c r="C24" s="145">
        <f>C13</f>
        <v>-425432.65</v>
      </c>
      <c r="D24" s="145"/>
      <c r="E24" s="146">
        <f>SUM(C24:D24)</f>
        <v>-425432.65</v>
      </c>
      <c r="F24" s="145">
        <f>-F22</f>
        <v>294144.13421000005</v>
      </c>
      <c r="G24" s="145">
        <f>-G23</f>
        <v>131288.51579</v>
      </c>
      <c r="H24" s="147">
        <f>SUM(E24:G24)</f>
        <v>0</v>
      </c>
      <c r="I24" s="22"/>
      <c r="J24" s="22"/>
      <c r="K24" s="22"/>
    </row>
    <row r="25" spans="2:17" x14ac:dyDescent="0.25">
      <c r="B25" s="144" t="s">
        <v>80</v>
      </c>
      <c r="C25" s="148">
        <f>SUM(C22:C24)</f>
        <v>-961735.4800000001</v>
      </c>
      <c r="D25" s="148">
        <f>SUM(D22:D24)</f>
        <v>0</v>
      </c>
      <c r="E25" s="149">
        <f>SUM(C25:D25)</f>
        <v>-961735.4800000001</v>
      </c>
      <c r="F25" s="148">
        <f>SUM(F22:F24)</f>
        <v>0</v>
      </c>
      <c r="G25" s="148">
        <f>SUM(G22:G24)</f>
        <v>0</v>
      </c>
      <c r="H25" s="150">
        <f>SUM(H22:H24)</f>
        <v>-961735.4800000001</v>
      </c>
      <c r="I25" s="22"/>
      <c r="J25" s="22"/>
      <c r="K25" s="22"/>
    </row>
    <row r="26" spans="2:17" x14ac:dyDescent="0.25">
      <c r="B26" s="144" t="s">
        <v>81</v>
      </c>
      <c r="C26" s="145">
        <f>C8</f>
        <v>-10017.320000000002</v>
      </c>
      <c r="D26" s="145">
        <f>-C8</f>
        <v>10017.320000000002</v>
      </c>
      <c r="E26" s="146">
        <f>SUM(C26:D26)</f>
        <v>0</v>
      </c>
      <c r="F26" s="145"/>
      <c r="G26" s="145"/>
      <c r="H26" s="147">
        <f>SUM(E26:G26)</f>
        <v>0</v>
      </c>
      <c r="I26" s="22"/>
      <c r="J26" s="22"/>
      <c r="K26" s="22"/>
    </row>
    <row r="27" spans="2:17" ht="15.75" thickBot="1" x14ac:dyDescent="0.3">
      <c r="B27" s="144" t="s">
        <v>82</v>
      </c>
      <c r="C27" s="105">
        <f t="shared" ref="C27:G27" si="5">+C25+C26</f>
        <v>-971752.8</v>
      </c>
      <c r="D27" s="105">
        <f t="shared" si="5"/>
        <v>10017.320000000002</v>
      </c>
      <c r="E27" s="151">
        <f>+E25+E26</f>
        <v>-961735.4800000001</v>
      </c>
      <c r="F27" s="105">
        <f t="shared" si="5"/>
        <v>0</v>
      </c>
      <c r="G27" s="105">
        <f t="shared" si="5"/>
        <v>0</v>
      </c>
      <c r="H27" s="152">
        <f>+H25+H26</f>
        <v>-961735.4800000001</v>
      </c>
      <c r="I27" s="22"/>
      <c r="J27" s="22"/>
      <c r="K27" s="22"/>
    </row>
    <row r="28" spans="2:17" ht="15.75" thickTop="1" x14ac:dyDescent="0.25">
      <c r="C28" s="22"/>
      <c r="D28" s="22"/>
      <c r="E28" s="98"/>
      <c r="F28" s="106"/>
      <c r="G28" s="106"/>
      <c r="H28" s="107"/>
      <c r="I28" s="22"/>
      <c r="J28" s="22"/>
      <c r="K28" s="22"/>
    </row>
    <row r="29" spans="2:17" ht="15.75" thickBot="1" x14ac:dyDescent="0.3">
      <c r="B29" s="30" t="s">
        <v>126</v>
      </c>
      <c r="C29" s="105">
        <f>+'Report 2018'!K28</f>
        <v>-971752.80000000016</v>
      </c>
      <c r="D29" s="22"/>
      <c r="E29" s="90"/>
      <c r="F29" s="22"/>
      <c r="G29" s="22"/>
      <c r="H29" s="22"/>
      <c r="I29" s="22"/>
      <c r="J29" s="22"/>
      <c r="K29" s="22"/>
    </row>
    <row r="30" spans="2:17" ht="15.75" thickTop="1" x14ac:dyDescent="0.25">
      <c r="B30" s="51" t="s">
        <v>88</v>
      </c>
      <c r="C30" s="108">
        <f>+C29-C27</f>
        <v>0</v>
      </c>
      <c r="D30" s="22" t="s">
        <v>127</v>
      </c>
      <c r="E30" s="54"/>
      <c r="F30" s="54"/>
      <c r="G30" s="22"/>
      <c r="H30" s="22"/>
      <c r="I30" s="22"/>
      <c r="J30" s="22"/>
      <c r="K30" s="22"/>
    </row>
    <row r="31" spans="2:17" x14ac:dyDescent="0.25">
      <c r="C31" s="22"/>
      <c r="D31" s="49"/>
      <c r="E31" s="49"/>
      <c r="I31" s="22"/>
      <c r="J31" s="22"/>
      <c r="K31" s="22"/>
    </row>
    <row r="32" spans="2:17" x14ac:dyDescent="0.25">
      <c r="B32" s="50"/>
      <c r="C32" s="22"/>
      <c r="D32" s="49"/>
      <c r="E32" s="49"/>
      <c r="I32" s="22"/>
      <c r="J32" s="22"/>
      <c r="K32" s="22"/>
      <c r="L32" s="27"/>
      <c r="Q32" s="32"/>
    </row>
    <row r="33" spans="2:17" x14ac:dyDescent="0.25">
      <c r="B33" s="22"/>
      <c r="C33" s="22"/>
      <c r="D33" s="49"/>
      <c r="E33" s="49"/>
      <c r="I33" s="22"/>
      <c r="J33" s="22"/>
      <c r="K33" s="22"/>
      <c r="L33" s="27"/>
      <c r="Q33" s="32"/>
    </row>
    <row r="34" spans="2:17" x14ac:dyDescent="0.25">
      <c r="C34" s="32"/>
      <c r="D34" s="35"/>
      <c r="E34" s="35"/>
      <c r="L34" s="27"/>
      <c r="Q34" s="32"/>
    </row>
    <row r="35" spans="2:17" x14ac:dyDescent="0.25">
      <c r="C35" s="32"/>
      <c r="D35" s="35"/>
      <c r="E35" s="35"/>
      <c r="L35" s="27"/>
      <c r="Q35" s="32"/>
    </row>
    <row r="36" spans="2:17" x14ac:dyDescent="0.25">
      <c r="C36" s="32"/>
      <c r="D36" s="35"/>
      <c r="E36" s="35"/>
      <c r="L36" s="27"/>
      <c r="Q36" s="32"/>
    </row>
    <row r="37" spans="2:17" x14ac:dyDescent="0.25">
      <c r="C37" s="32"/>
      <c r="L37" s="27"/>
      <c r="Q37" s="32"/>
    </row>
    <row r="38" spans="2:17" x14ac:dyDescent="0.25">
      <c r="C38" s="32"/>
      <c r="L38" s="27"/>
      <c r="Q38" s="32"/>
    </row>
    <row r="39" spans="2:17" x14ac:dyDescent="0.25">
      <c r="C39" s="32"/>
      <c r="L39" s="27"/>
      <c r="Q39" s="32"/>
    </row>
    <row r="40" spans="2:17" x14ac:dyDescent="0.25">
      <c r="Q40" s="32"/>
    </row>
    <row r="41" spans="2:17" x14ac:dyDescent="0.25">
      <c r="Q41" s="32"/>
    </row>
    <row r="42" spans="2:17" x14ac:dyDescent="0.25">
      <c r="Q42" s="32"/>
    </row>
    <row r="43" spans="2:17" x14ac:dyDescent="0.25">
      <c r="Q43" s="32"/>
    </row>
    <row r="44" spans="2:17" x14ac:dyDescent="0.25">
      <c r="Q44" s="32"/>
    </row>
    <row r="45" spans="2:17" x14ac:dyDescent="0.25">
      <c r="Q45" s="32"/>
    </row>
  </sheetData>
  <mergeCells count="2">
    <mergeCell ref="B3:G3"/>
    <mergeCell ref="C18:H1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H26" sqref="H26"/>
    </sheetView>
  </sheetViews>
  <sheetFormatPr defaultRowHeight="12.75" x14ac:dyDescent="0.2"/>
  <cols>
    <col min="1" max="1" width="7.7109375" style="208" customWidth="1"/>
    <col min="2" max="2" width="31.7109375" style="208" customWidth="1"/>
    <col min="3" max="3" width="16.140625" style="208" customWidth="1"/>
    <col min="4" max="4" width="16" style="208" customWidth="1"/>
    <col min="5" max="5" width="17.140625" style="208" customWidth="1"/>
    <col min="6" max="6" width="16.140625" style="208" customWidth="1"/>
    <col min="7" max="7" width="15.5703125" style="208" customWidth="1"/>
    <col min="8" max="9" width="16" style="208" customWidth="1"/>
    <col min="10" max="256" width="9.140625" style="207"/>
    <col min="257" max="257" width="7.7109375" style="207" customWidth="1"/>
    <col min="258" max="258" width="31.7109375" style="207" customWidth="1"/>
    <col min="259" max="259" width="16.140625" style="207" customWidth="1"/>
    <col min="260" max="260" width="16" style="207" customWidth="1"/>
    <col min="261" max="261" width="17.140625" style="207" customWidth="1"/>
    <col min="262" max="262" width="16.140625" style="207" customWidth="1"/>
    <col min="263" max="263" width="15.5703125" style="207" customWidth="1"/>
    <col min="264" max="265" width="16" style="207" customWidth="1"/>
    <col min="266" max="512" width="9.140625" style="207"/>
    <col min="513" max="513" width="7.7109375" style="207" customWidth="1"/>
    <col min="514" max="514" width="31.7109375" style="207" customWidth="1"/>
    <col min="515" max="515" width="16.140625" style="207" customWidth="1"/>
    <col min="516" max="516" width="16" style="207" customWidth="1"/>
    <col min="517" max="517" width="17.140625" style="207" customWidth="1"/>
    <col min="518" max="518" width="16.140625" style="207" customWidth="1"/>
    <col min="519" max="519" width="15.5703125" style="207" customWidth="1"/>
    <col min="520" max="521" width="16" style="207" customWidth="1"/>
    <col min="522" max="768" width="9.140625" style="207"/>
    <col min="769" max="769" width="7.7109375" style="207" customWidth="1"/>
    <col min="770" max="770" width="31.7109375" style="207" customWidth="1"/>
    <col min="771" max="771" width="16.140625" style="207" customWidth="1"/>
    <col min="772" max="772" width="16" style="207" customWidth="1"/>
    <col min="773" max="773" width="17.140625" style="207" customWidth="1"/>
    <col min="774" max="774" width="16.140625" style="207" customWidth="1"/>
    <col min="775" max="775" width="15.5703125" style="207" customWidth="1"/>
    <col min="776" max="777" width="16" style="207" customWidth="1"/>
    <col min="778" max="1024" width="9.140625" style="207"/>
    <col min="1025" max="1025" width="7.7109375" style="207" customWidth="1"/>
    <col min="1026" max="1026" width="31.7109375" style="207" customWidth="1"/>
    <col min="1027" max="1027" width="16.140625" style="207" customWidth="1"/>
    <col min="1028" max="1028" width="16" style="207" customWidth="1"/>
    <col min="1029" max="1029" width="17.140625" style="207" customWidth="1"/>
    <col min="1030" max="1030" width="16.140625" style="207" customWidth="1"/>
    <col min="1031" max="1031" width="15.5703125" style="207" customWidth="1"/>
    <col min="1032" max="1033" width="16" style="207" customWidth="1"/>
    <col min="1034" max="1280" width="9.140625" style="207"/>
    <col min="1281" max="1281" width="7.7109375" style="207" customWidth="1"/>
    <col min="1282" max="1282" width="31.7109375" style="207" customWidth="1"/>
    <col min="1283" max="1283" width="16.140625" style="207" customWidth="1"/>
    <col min="1284" max="1284" width="16" style="207" customWidth="1"/>
    <col min="1285" max="1285" width="17.140625" style="207" customWidth="1"/>
    <col min="1286" max="1286" width="16.140625" style="207" customWidth="1"/>
    <col min="1287" max="1287" width="15.5703125" style="207" customWidth="1"/>
    <col min="1288" max="1289" width="16" style="207" customWidth="1"/>
    <col min="1290" max="1536" width="9.140625" style="207"/>
    <col min="1537" max="1537" width="7.7109375" style="207" customWidth="1"/>
    <col min="1538" max="1538" width="31.7109375" style="207" customWidth="1"/>
    <col min="1539" max="1539" width="16.140625" style="207" customWidth="1"/>
    <col min="1540" max="1540" width="16" style="207" customWidth="1"/>
    <col min="1541" max="1541" width="17.140625" style="207" customWidth="1"/>
    <col min="1542" max="1542" width="16.140625" style="207" customWidth="1"/>
    <col min="1543" max="1543" width="15.5703125" style="207" customWidth="1"/>
    <col min="1544" max="1545" width="16" style="207" customWidth="1"/>
    <col min="1546" max="1792" width="9.140625" style="207"/>
    <col min="1793" max="1793" width="7.7109375" style="207" customWidth="1"/>
    <col min="1794" max="1794" width="31.7109375" style="207" customWidth="1"/>
    <col min="1795" max="1795" width="16.140625" style="207" customWidth="1"/>
    <col min="1796" max="1796" width="16" style="207" customWidth="1"/>
    <col min="1797" max="1797" width="17.140625" style="207" customWidth="1"/>
    <col min="1798" max="1798" width="16.140625" style="207" customWidth="1"/>
    <col min="1799" max="1799" width="15.5703125" style="207" customWidth="1"/>
    <col min="1800" max="1801" width="16" style="207" customWidth="1"/>
    <col min="1802" max="2048" width="9.140625" style="207"/>
    <col min="2049" max="2049" width="7.7109375" style="207" customWidth="1"/>
    <col min="2050" max="2050" width="31.7109375" style="207" customWidth="1"/>
    <col min="2051" max="2051" width="16.140625" style="207" customWidth="1"/>
    <col min="2052" max="2052" width="16" style="207" customWidth="1"/>
    <col min="2053" max="2053" width="17.140625" style="207" customWidth="1"/>
    <col min="2054" max="2054" width="16.140625" style="207" customWidth="1"/>
    <col min="2055" max="2055" width="15.5703125" style="207" customWidth="1"/>
    <col min="2056" max="2057" width="16" style="207" customWidth="1"/>
    <col min="2058" max="2304" width="9.140625" style="207"/>
    <col min="2305" max="2305" width="7.7109375" style="207" customWidth="1"/>
    <col min="2306" max="2306" width="31.7109375" style="207" customWidth="1"/>
    <col min="2307" max="2307" width="16.140625" style="207" customWidth="1"/>
    <col min="2308" max="2308" width="16" style="207" customWidth="1"/>
    <col min="2309" max="2309" width="17.140625" style="207" customWidth="1"/>
    <col min="2310" max="2310" width="16.140625" style="207" customWidth="1"/>
    <col min="2311" max="2311" width="15.5703125" style="207" customWidth="1"/>
    <col min="2312" max="2313" width="16" style="207" customWidth="1"/>
    <col min="2314" max="2560" width="9.140625" style="207"/>
    <col min="2561" max="2561" width="7.7109375" style="207" customWidth="1"/>
    <col min="2562" max="2562" width="31.7109375" style="207" customWidth="1"/>
    <col min="2563" max="2563" width="16.140625" style="207" customWidth="1"/>
    <col min="2564" max="2564" width="16" style="207" customWidth="1"/>
    <col min="2565" max="2565" width="17.140625" style="207" customWidth="1"/>
    <col min="2566" max="2566" width="16.140625" style="207" customWidth="1"/>
    <col min="2567" max="2567" width="15.5703125" style="207" customWidth="1"/>
    <col min="2568" max="2569" width="16" style="207" customWidth="1"/>
    <col min="2570" max="2816" width="9.140625" style="207"/>
    <col min="2817" max="2817" width="7.7109375" style="207" customWidth="1"/>
    <col min="2818" max="2818" width="31.7109375" style="207" customWidth="1"/>
    <col min="2819" max="2819" width="16.140625" style="207" customWidth="1"/>
    <col min="2820" max="2820" width="16" style="207" customWidth="1"/>
    <col min="2821" max="2821" width="17.140625" style="207" customWidth="1"/>
    <col min="2822" max="2822" width="16.140625" style="207" customWidth="1"/>
    <col min="2823" max="2823" width="15.5703125" style="207" customWidth="1"/>
    <col min="2824" max="2825" width="16" style="207" customWidth="1"/>
    <col min="2826" max="3072" width="9.140625" style="207"/>
    <col min="3073" max="3073" width="7.7109375" style="207" customWidth="1"/>
    <col min="3074" max="3074" width="31.7109375" style="207" customWidth="1"/>
    <col min="3075" max="3075" width="16.140625" style="207" customWidth="1"/>
    <col min="3076" max="3076" width="16" style="207" customWidth="1"/>
    <col min="3077" max="3077" width="17.140625" style="207" customWidth="1"/>
    <col min="3078" max="3078" width="16.140625" style="207" customWidth="1"/>
    <col min="3079" max="3079" width="15.5703125" style="207" customWidth="1"/>
    <col min="3080" max="3081" width="16" style="207" customWidth="1"/>
    <col min="3082" max="3328" width="9.140625" style="207"/>
    <col min="3329" max="3329" width="7.7109375" style="207" customWidth="1"/>
    <col min="3330" max="3330" width="31.7109375" style="207" customWidth="1"/>
    <col min="3331" max="3331" width="16.140625" style="207" customWidth="1"/>
    <col min="3332" max="3332" width="16" style="207" customWidth="1"/>
    <col min="3333" max="3333" width="17.140625" style="207" customWidth="1"/>
    <col min="3334" max="3334" width="16.140625" style="207" customWidth="1"/>
    <col min="3335" max="3335" width="15.5703125" style="207" customWidth="1"/>
    <col min="3336" max="3337" width="16" style="207" customWidth="1"/>
    <col min="3338" max="3584" width="9.140625" style="207"/>
    <col min="3585" max="3585" width="7.7109375" style="207" customWidth="1"/>
    <col min="3586" max="3586" width="31.7109375" style="207" customWidth="1"/>
    <col min="3587" max="3587" width="16.140625" style="207" customWidth="1"/>
    <col min="3588" max="3588" width="16" style="207" customWidth="1"/>
    <col min="3589" max="3589" width="17.140625" style="207" customWidth="1"/>
    <col min="3590" max="3590" width="16.140625" style="207" customWidth="1"/>
    <col min="3591" max="3591" width="15.5703125" style="207" customWidth="1"/>
    <col min="3592" max="3593" width="16" style="207" customWidth="1"/>
    <col min="3594" max="3840" width="9.140625" style="207"/>
    <col min="3841" max="3841" width="7.7109375" style="207" customWidth="1"/>
    <col min="3842" max="3842" width="31.7109375" style="207" customWidth="1"/>
    <col min="3843" max="3843" width="16.140625" style="207" customWidth="1"/>
    <col min="3844" max="3844" width="16" style="207" customWidth="1"/>
    <col min="3845" max="3845" width="17.140625" style="207" customWidth="1"/>
    <col min="3846" max="3846" width="16.140625" style="207" customWidth="1"/>
    <col min="3847" max="3847" width="15.5703125" style="207" customWidth="1"/>
    <col min="3848" max="3849" width="16" style="207" customWidth="1"/>
    <col min="3850" max="4096" width="9.140625" style="207"/>
    <col min="4097" max="4097" width="7.7109375" style="207" customWidth="1"/>
    <col min="4098" max="4098" width="31.7109375" style="207" customWidth="1"/>
    <col min="4099" max="4099" width="16.140625" style="207" customWidth="1"/>
    <col min="4100" max="4100" width="16" style="207" customWidth="1"/>
    <col min="4101" max="4101" width="17.140625" style="207" customWidth="1"/>
    <col min="4102" max="4102" width="16.140625" style="207" customWidth="1"/>
    <col min="4103" max="4103" width="15.5703125" style="207" customWidth="1"/>
    <col min="4104" max="4105" width="16" style="207" customWidth="1"/>
    <col min="4106" max="4352" width="9.140625" style="207"/>
    <col min="4353" max="4353" width="7.7109375" style="207" customWidth="1"/>
    <col min="4354" max="4354" width="31.7109375" style="207" customWidth="1"/>
    <col min="4355" max="4355" width="16.140625" style="207" customWidth="1"/>
    <col min="4356" max="4356" width="16" style="207" customWidth="1"/>
    <col min="4357" max="4357" width="17.140625" style="207" customWidth="1"/>
    <col min="4358" max="4358" width="16.140625" style="207" customWidth="1"/>
    <col min="4359" max="4359" width="15.5703125" style="207" customWidth="1"/>
    <col min="4360" max="4361" width="16" style="207" customWidth="1"/>
    <col min="4362" max="4608" width="9.140625" style="207"/>
    <col min="4609" max="4609" width="7.7109375" style="207" customWidth="1"/>
    <col min="4610" max="4610" width="31.7109375" style="207" customWidth="1"/>
    <col min="4611" max="4611" width="16.140625" style="207" customWidth="1"/>
    <col min="4612" max="4612" width="16" style="207" customWidth="1"/>
    <col min="4613" max="4613" width="17.140625" style="207" customWidth="1"/>
    <col min="4614" max="4614" width="16.140625" style="207" customWidth="1"/>
    <col min="4615" max="4615" width="15.5703125" style="207" customWidth="1"/>
    <col min="4616" max="4617" width="16" style="207" customWidth="1"/>
    <col min="4618" max="4864" width="9.140625" style="207"/>
    <col min="4865" max="4865" width="7.7109375" style="207" customWidth="1"/>
    <col min="4866" max="4866" width="31.7109375" style="207" customWidth="1"/>
    <col min="4867" max="4867" width="16.140625" style="207" customWidth="1"/>
    <col min="4868" max="4868" width="16" style="207" customWidth="1"/>
    <col min="4869" max="4869" width="17.140625" style="207" customWidth="1"/>
    <col min="4870" max="4870" width="16.140625" style="207" customWidth="1"/>
    <col min="4871" max="4871" width="15.5703125" style="207" customWidth="1"/>
    <col min="4872" max="4873" width="16" style="207" customWidth="1"/>
    <col min="4874" max="5120" width="9.140625" style="207"/>
    <col min="5121" max="5121" width="7.7109375" style="207" customWidth="1"/>
    <col min="5122" max="5122" width="31.7109375" style="207" customWidth="1"/>
    <col min="5123" max="5123" width="16.140625" style="207" customWidth="1"/>
    <col min="5124" max="5124" width="16" style="207" customWidth="1"/>
    <col min="5125" max="5125" width="17.140625" style="207" customWidth="1"/>
    <col min="5126" max="5126" width="16.140625" style="207" customWidth="1"/>
    <col min="5127" max="5127" width="15.5703125" style="207" customWidth="1"/>
    <col min="5128" max="5129" width="16" style="207" customWidth="1"/>
    <col min="5130" max="5376" width="9.140625" style="207"/>
    <col min="5377" max="5377" width="7.7109375" style="207" customWidth="1"/>
    <col min="5378" max="5378" width="31.7109375" style="207" customWidth="1"/>
    <col min="5379" max="5379" width="16.140625" style="207" customWidth="1"/>
    <col min="5380" max="5380" width="16" style="207" customWidth="1"/>
    <col min="5381" max="5381" width="17.140625" style="207" customWidth="1"/>
    <col min="5382" max="5382" width="16.140625" style="207" customWidth="1"/>
    <col min="5383" max="5383" width="15.5703125" style="207" customWidth="1"/>
    <col min="5384" max="5385" width="16" style="207" customWidth="1"/>
    <col min="5386" max="5632" width="9.140625" style="207"/>
    <col min="5633" max="5633" width="7.7109375" style="207" customWidth="1"/>
    <col min="5634" max="5634" width="31.7109375" style="207" customWidth="1"/>
    <col min="5635" max="5635" width="16.140625" style="207" customWidth="1"/>
    <col min="5636" max="5636" width="16" style="207" customWidth="1"/>
    <col min="5637" max="5637" width="17.140625" style="207" customWidth="1"/>
    <col min="5638" max="5638" width="16.140625" style="207" customWidth="1"/>
    <col min="5639" max="5639" width="15.5703125" style="207" customWidth="1"/>
    <col min="5640" max="5641" width="16" style="207" customWidth="1"/>
    <col min="5642" max="5888" width="9.140625" style="207"/>
    <col min="5889" max="5889" width="7.7109375" style="207" customWidth="1"/>
    <col min="5890" max="5890" width="31.7109375" style="207" customWidth="1"/>
    <col min="5891" max="5891" width="16.140625" style="207" customWidth="1"/>
    <col min="5892" max="5892" width="16" style="207" customWidth="1"/>
    <col min="5893" max="5893" width="17.140625" style="207" customWidth="1"/>
    <col min="5894" max="5894" width="16.140625" style="207" customWidth="1"/>
    <col min="5895" max="5895" width="15.5703125" style="207" customWidth="1"/>
    <col min="5896" max="5897" width="16" style="207" customWidth="1"/>
    <col min="5898" max="6144" width="9.140625" style="207"/>
    <col min="6145" max="6145" width="7.7109375" style="207" customWidth="1"/>
    <col min="6146" max="6146" width="31.7109375" style="207" customWidth="1"/>
    <col min="6147" max="6147" width="16.140625" style="207" customWidth="1"/>
    <col min="6148" max="6148" width="16" style="207" customWidth="1"/>
    <col min="6149" max="6149" width="17.140625" style="207" customWidth="1"/>
    <col min="6150" max="6150" width="16.140625" style="207" customWidth="1"/>
    <col min="6151" max="6151" width="15.5703125" style="207" customWidth="1"/>
    <col min="6152" max="6153" width="16" style="207" customWidth="1"/>
    <col min="6154" max="6400" width="9.140625" style="207"/>
    <col min="6401" max="6401" width="7.7109375" style="207" customWidth="1"/>
    <col min="6402" max="6402" width="31.7109375" style="207" customWidth="1"/>
    <col min="6403" max="6403" width="16.140625" style="207" customWidth="1"/>
    <col min="6404" max="6404" width="16" style="207" customWidth="1"/>
    <col min="6405" max="6405" width="17.140625" style="207" customWidth="1"/>
    <col min="6406" max="6406" width="16.140625" style="207" customWidth="1"/>
    <col min="6407" max="6407" width="15.5703125" style="207" customWidth="1"/>
    <col min="6408" max="6409" width="16" style="207" customWidth="1"/>
    <col min="6410" max="6656" width="9.140625" style="207"/>
    <col min="6657" max="6657" width="7.7109375" style="207" customWidth="1"/>
    <col min="6658" max="6658" width="31.7109375" style="207" customWidth="1"/>
    <col min="6659" max="6659" width="16.140625" style="207" customWidth="1"/>
    <col min="6660" max="6660" width="16" style="207" customWidth="1"/>
    <col min="6661" max="6661" width="17.140625" style="207" customWidth="1"/>
    <col min="6662" max="6662" width="16.140625" style="207" customWidth="1"/>
    <col min="6663" max="6663" width="15.5703125" style="207" customWidth="1"/>
    <col min="6664" max="6665" width="16" style="207" customWidth="1"/>
    <col min="6666" max="6912" width="9.140625" style="207"/>
    <col min="6913" max="6913" width="7.7109375" style="207" customWidth="1"/>
    <col min="6914" max="6914" width="31.7109375" style="207" customWidth="1"/>
    <col min="6915" max="6915" width="16.140625" style="207" customWidth="1"/>
    <col min="6916" max="6916" width="16" style="207" customWidth="1"/>
    <col min="6917" max="6917" width="17.140625" style="207" customWidth="1"/>
    <col min="6918" max="6918" width="16.140625" style="207" customWidth="1"/>
    <col min="6919" max="6919" width="15.5703125" style="207" customWidth="1"/>
    <col min="6920" max="6921" width="16" style="207" customWidth="1"/>
    <col min="6922" max="7168" width="9.140625" style="207"/>
    <col min="7169" max="7169" width="7.7109375" style="207" customWidth="1"/>
    <col min="7170" max="7170" width="31.7109375" style="207" customWidth="1"/>
    <col min="7171" max="7171" width="16.140625" style="207" customWidth="1"/>
    <col min="7172" max="7172" width="16" style="207" customWidth="1"/>
    <col min="7173" max="7173" width="17.140625" style="207" customWidth="1"/>
    <col min="7174" max="7174" width="16.140625" style="207" customWidth="1"/>
    <col min="7175" max="7175" width="15.5703125" style="207" customWidth="1"/>
    <col min="7176" max="7177" width="16" style="207" customWidth="1"/>
    <col min="7178" max="7424" width="9.140625" style="207"/>
    <col min="7425" max="7425" width="7.7109375" style="207" customWidth="1"/>
    <col min="7426" max="7426" width="31.7109375" style="207" customWidth="1"/>
    <col min="7427" max="7427" width="16.140625" style="207" customWidth="1"/>
    <col min="7428" max="7428" width="16" style="207" customWidth="1"/>
    <col min="7429" max="7429" width="17.140625" style="207" customWidth="1"/>
    <col min="7430" max="7430" width="16.140625" style="207" customWidth="1"/>
    <col min="7431" max="7431" width="15.5703125" style="207" customWidth="1"/>
    <col min="7432" max="7433" width="16" style="207" customWidth="1"/>
    <col min="7434" max="7680" width="9.140625" style="207"/>
    <col min="7681" max="7681" width="7.7109375" style="207" customWidth="1"/>
    <col min="7682" max="7682" width="31.7109375" style="207" customWidth="1"/>
    <col min="7683" max="7683" width="16.140625" style="207" customWidth="1"/>
    <col min="7684" max="7684" width="16" style="207" customWidth="1"/>
    <col min="7685" max="7685" width="17.140625" style="207" customWidth="1"/>
    <col min="7686" max="7686" width="16.140625" style="207" customWidth="1"/>
    <col min="7687" max="7687" width="15.5703125" style="207" customWidth="1"/>
    <col min="7688" max="7689" width="16" style="207" customWidth="1"/>
    <col min="7690" max="7936" width="9.140625" style="207"/>
    <col min="7937" max="7937" width="7.7109375" style="207" customWidth="1"/>
    <col min="7938" max="7938" width="31.7109375" style="207" customWidth="1"/>
    <col min="7939" max="7939" width="16.140625" style="207" customWidth="1"/>
    <col min="7940" max="7940" width="16" style="207" customWidth="1"/>
    <col min="7941" max="7941" width="17.140625" style="207" customWidth="1"/>
    <col min="7942" max="7942" width="16.140625" style="207" customWidth="1"/>
    <col min="7943" max="7943" width="15.5703125" style="207" customWidth="1"/>
    <col min="7944" max="7945" width="16" style="207" customWidth="1"/>
    <col min="7946" max="8192" width="9.140625" style="207"/>
    <col min="8193" max="8193" width="7.7109375" style="207" customWidth="1"/>
    <col min="8194" max="8194" width="31.7109375" style="207" customWidth="1"/>
    <col min="8195" max="8195" width="16.140625" style="207" customWidth="1"/>
    <col min="8196" max="8196" width="16" style="207" customWidth="1"/>
    <col min="8197" max="8197" width="17.140625" style="207" customWidth="1"/>
    <col min="8198" max="8198" width="16.140625" style="207" customWidth="1"/>
    <col min="8199" max="8199" width="15.5703125" style="207" customWidth="1"/>
    <col min="8200" max="8201" width="16" style="207" customWidth="1"/>
    <col min="8202" max="8448" width="9.140625" style="207"/>
    <col min="8449" max="8449" width="7.7109375" style="207" customWidth="1"/>
    <col min="8450" max="8450" width="31.7109375" style="207" customWidth="1"/>
    <col min="8451" max="8451" width="16.140625" style="207" customWidth="1"/>
    <col min="8452" max="8452" width="16" style="207" customWidth="1"/>
    <col min="8453" max="8453" width="17.140625" style="207" customWidth="1"/>
    <col min="8454" max="8454" width="16.140625" style="207" customWidth="1"/>
    <col min="8455" max="8455" width="15.5703125" style="207" customWidth="1"/>
    <col min="8456" max="8457" width="16" style="207" customWidth="1"/>
    <col min="8458" max="8704" width="9.140625" style="207"/>
    <col min="8705" max="8705" width="7.7109375" style="207" customWidth="1"/>
    <col min="8706" max="8706" width="31.7109375" style="207" customWidth="1"/>
    <col min="8707" max="8707" width="16.140625" style="207" customWidth="1"/>
    <col min="8708" max="8708" width="16" style="207" customWidth="1"/>
    <col min="8709" max="8709" width="17.140625" style="207" customWidth="1"/>
    <col min="8710" max="8710" width="16.140625" style="207" customWidth="1"/>
    <col min="8711" max="8711" width="15.5703125" style="207" customWidth="1"/>
    <col min="8712" max="8713" width="16" style="207" customWidth="1"/>
    <col min="8714" max="8960" width="9.140625" style="207"/>
    <col min="8961" max="8961" width="7.7109375" style="207" customWidth="1"/>
    <col min="8962" max="8962" width="31.7109375" style="207" customWidth="1"/>
    <col min="8963" max="8963" width="16.140625" style="207" customWidth="1"/>
    <col min="8964" max="8964" width="16" style="207" customWidth="1"/>
    <col min="8965" max="8965" width="17.140625" style="207" customWidth="1"/>
    <col min="8966" max="8966" width="16.140625" style="207" customWidth="1"/>
    <col min="8967" max="8967" width="15.5703125" style="207" customWidth="1"/>
    <col min="8968" max="8969" width="16" style="207" customWidth="1"/>
    <col min="8970" max="9216" width="9.140625" style="207"/>
    <col min="9217" max="9217" width="7.7109375" style="207" customWidth="1"/>
    <col min="9218" max="9218" width="31.7109375" style="207" customWidth="1"/>
    <col min="9219" max="9219" width="16.140625" style="207" customWidth="1"/>
    <col min="9220" max="9220" width="16" style="207" customWidth="1"/>
    <col min="9221" max="9221" width="17.140625" style="207" customWidth="1"/>
    <col min="9222" max="9222" width="16.140625" style="207" customWidth="1"/>
    <col min="9223" max="9223" width="15.5703125" style="207" customWidth="1"/>
    <col min="9224" max="9225" width="16" style="207" customWidth="1"/>
    <col min="9226" max="9472" width="9.140625" style="207"/>
    <col min="9473" max="9473" width="7.7109375" style="207" customWidth="1"/>
    <col min="9474" max="9474" width="31.7109375" style="207" customWidth="1"/>
    <col min="9475" max="9475" width="16.140625" style="207" customWidth="1"/>
    <col min="9476" max="9476" width="16" style="207" customWidth="1"/>
    <col min="9477" max="9477" width="17.140625" style="207" customWidth="1"/>
    <col min="9478" max="9478" width="16.140625" style="207" customWidth="1"/>
    <col min="9479" max="9479" width="15.5703125" style="207" customWidth="1"/>
    <col min="9480" max="9481" width="16" style="207" customWidth="1"/>
    <col min="9482" max="9728" width="9.140625" style="207"/>
    <col min="9729" max="9729" width="7.7109375" style="207" customWidth="1"/>
    <col min="9730" max="9730" width="31.7109375" style="207" customWidth="1"/>
    <col min="9731" max="9731" width="16.140625" style="207" customWidth="1"/>
    <col min="9732" max="9732" width="16" style="207" customWidth="1"/>
    <col min="9733" max="9733" width="17.140625" style="207" customWidth="1"/>
    <col min="9734" max="9734" width="16.140625" style="207" customWidth="1"/>
    <col min="9735" max="9735" width="15.5703125" style="207" customWidth="1"/>
    <col min="9736" max="9737" width="16" style="207" customWidth="1"/>
    <col min="9738" max="9984" width="9.140625" style="207"/>
    <col min="9985" max="9985" width="7.7109375" style="207" customWidth="1"/>
    <col min="9986" max="9986" width="31.7109375" style="207" customWidth="1"/>
    <col min="9987" max="9987" width="16.140625" style="207" customWidth="1"/>
    <col min="9988" max="9988" width="16" style="207" customWidth="1"/>
    <col min="9989" max="9989" width="17.140625" style="207" customWidth="1"/>
    <col min="9990" max="9990" width="16.140625" style="207" customWidth="1"/>
    <col min="9991" max="9991" width="15.5703125" style="207" customWidth="1"/>
    <col min="9992" max="9993" width="16" style="207" customWidth="1"/>
    <col min="9994" max="10240" width="9.140625" style="207"/>
    <col min="10241" max="10241" width="7.7109375" style="207" customWidth="1"/>
    <col min="10242" max="10242" width="31.7109375" style="207" customWidth="1"/>
    <col min="10243" max="10243" width="16.140625" style="207" customWidth="1"/>
    <col min="10244" max="10244" width="16" style="207" customWidth="1"/>
    <col min="10245" max="10245" width="17.140625" style="207" customWidth="1"/>
    <col min="10246" max="10246" width="16.140625" style="207" customWidth="1"/>
    <col min="10247" max="10247" width="15.5703125" style="207" customWidth="1"/>
    <col min="10248" max="10249" width="16" style="207" customWidth="1"/>
    <col min="10250" max="10496" width="9.140625" style="207"/>
    <col min="10497" max="10497" width="7.7109375" style="207" customWidth="1"/>
    <col min="10498" max="10498" width="31.7109375" style="207" customWidth="1"/>
    <col min="10499" max="10499" width="16.140625" style="207" customWidth="1"/>
    <col min="10500" max="10500" width="16" style="207" customWidth="1"/>
    <col min="10501" max="10501" width="17.140625" style="207" customWidth="1"/>
    <col min="10502" max="10502" width="16.140625" style="207" customWidth="1"/>
    <col min="10503" max="10503" width="15.5703125" style="207" customWidth="1"/>
    <col min="10504" max="10505" width="16" style="207" customWidth="1"/>
    <col min="10506" max="10752" width="9.140625" style="207"/>
    <col min="10753" max="10753" width="7.7109375" style="207" customWidth="1"/>
    <col min="10754" max="10754" width="31.7109375" style="207" customWidth="1"/>
    <col min="10755" max="10755" width="16.140625" style="207" customWidth="1"/>
    <col min="10756" max="10756" width="16" style="207" customWidth="1"/>
    <col min="10757" max="10757" width="17.140625" style="207" customWidth="1"/>
    <col min="10758" max="10758" width="16.140625" style="207" customWidth="1"/>
    <col min="10759" max="10759" width="15.5703125" style="207" customWidth="1"/>
    <col min="10760" max="10761" width="16" style="207" customWidth="1"/>
    <col min="10762" max="11008" width="9.140625" style="207"/>
    <col min="11009" max="11009" width="7.7109375" style="207" customWidth="1"/>
    <col min="11010" max="11010" width="31.7109375" style="207" customWidth="1"/>
    <col min="11011" max="11011" width="16.140625" style="207" customWidth="1"/>
    <col min="11012" max="11012" width="16" style="207" customWidth="1"/>
    <col min="11013" max="11013" width="17.140625" style="207" customWidth="1"/>
    <col min="11014" max="11014" width="16.140625" style="207" customWidth="1"/>
    <col min="11015" max="11015" width="15.5703125" style="207" customWidth="1"/>
    <col min="11016" max="11017" width="16" style="207" customWidth="1"/>
    <col min="11018" max="11264" width="9.140625" style="207"/>
    <col min="11265" max="11265" width="7.7109375" style="207" customWidth="1"/>
    <col min="11266" max="11266" width="31.7109375" style="207" customWidth="1"/>
    <col min="11267" max="11267" width="16.140625" style="207" customWidth="1"/>
    <col min="11268" max="11268" width="16" style="207" customWidth="1"/>
    <col min="11269" max="11269" width="17.140625" style="207" customWidth="1"/>
    <col min="11270" max="11270" width="16.140625" style="207" customWidth="1"/>
    <col min="11271" max="11271" width="15.5703125" style="207" customWidth="1"/>
    <col min="11272" max="11273" width="16" style="207" customWidth="1"/>
    <col min="11274" max="11520" width="9.140625" style="207"/>
    <col min="11521" max="11521" width="7.7109375" style="207" customWidth="1"/>
    <col min="11522" max="11522" width="31.7109375" style="207" customWidth="1"/>
    <col min="11523" max="11523" width="16.140625" style="207" customWidth="1"/>
    <col min="11524" max="11524" width="16" style="207" customWidth="1"/>
    <col min="11525" max="11525" width="17.140625" style="207" customWidth="1"/>
    <col min="11526" max="11526" width="16.140625" style="207" customWidth="1"/>
    <col min="11527" max="11527" width="15.5703125" style="207" customWidth="1"/>
    <col min="11528" max="11529" width="16" style="207" customWidth="1"/>
    <col min="11530" max="11776" width="9.140625" style="207"/>
    <col min="11777" max="11777" width="7.7109375" style="207" customWidth="1"/>
    <col min="11778" max="11778" width="31.7109375" style="207" customWidth="1"/>
    <col min="11779" max="11779" width="16.140625" style="207" customWidth="1"/>
    <col min="11780" max="11780" width="16" style="207" customWidth="1"/>
    <col min="11781" max="11781" width="17.140625" style="207" customWidth="1"/>
    <col min="11782" max="11782" width="16.140625" style="207" customWidth="1"/>
    <col min="11783" max="11783" width="15.5703125" style="207" customWidth="1"/>
    <col min="11784" max="11785" width="16" style="207" customWidth="1"/>
    <col min="11786" max="12032" width="9.140625" style="207"/>
    <col min="12033" max="12033" width="7.7109375" style="207" customWidth="1"/>
    <col min="12034" max="12034" width="31.7109375" style="207" customWidth="1"/>
    <col min="12035" max="12035" width="16.140625" style="207" customWidth="1"/>
    <col min="12036" max="12036" width="16" style="207" customWidth="1"/>
    <col min="12037" max="12037" width="17.140625" style="207" customWidth="1"/>
    <col min="12038" max="12038" width="16.140625" style="207" customWidth="1"/>
    <col min="12039" max="12039" width="15.5703125" style="207" customWidth="1"/>
    <col min="12040" max="12041" width="16" style="207" customWidth="1"/>
    <col min="12042" max="12288" width="9.140625" style="207"/>
    <col min="12289" max="12289" width="7.7109375" style="207" customWidth="1"/>
    <col min="12290" max="12290" width="31.7109375" style="207" customWidth="1"/>
    <col min="12291" max="12291" width="16.140625" style="207" customWidth="1"/>
    <col min="12292" max="12292" width="16" style="207" customWidth="1"/>
    <col min="12293" max="12293" width="17.140625" style="207" customWidth="1"/>
    <col min="12294" max="12294" width="16.140625" style="207" customWidth="1"/>
    <col min="12295" max="12295" width="15.5703125" style="207" customWidth="1"/>
    <col min="12296" max="12297" width="16" style="207" customWidth="1"/>
    <col min="12298" max="12544" width="9.140625" style="207"/>
    <col min="12545" max="12545" width="7.7109375" style="207" customWidth="1"/>
    <col min="12546" max="12546" width="31.7109375" style="207" customWidth="1"/>
    <col min="12547" max="12547" width="16.140625" style="207" customWidth="1"/>
    <col min="12548" max="12548" width="16" style="207" customWidth="1"/>
    <col min="12549" max="12549" width="17.140625" style="207" customWidth="1"/>
    <col min="12550" max="12550" width="16.140625" style="207" customWidth="1"/>
    <col min="12551" max="12551" width="15.5703125" style="207" customWidth="1"/>
    <col min="12552" max="12553" width="16" style="207" customWidth="1"/>
    <col min="12554" max="12800" width="9.140625" style="207"/>
    <col min="12801" max="12801" width="7.7109375" style="207" customWidth="1"/>
    <col min="12802" max="12802" width="31.7109375" style="207" customWidth="1"/>
    <col min="12803" max="12803" width="16.140625" style="207" customWidth="1"/>
    <col min="12804" max="12804" width="16" style="207" customWidth="1"/>
    <col min="12805" max="12805" width="17.140625" style="207" customWidth="1"/>
    <col min="12806" max="12806" width="16.140625" style="207" customWidth="1"/>
    <col min="12807" max="12807" width="15.5703125" style="207" customWidth="1"/>
    <col min="12808" max="12809" width="16" style="207" customWidth="1"/>
    <col min="12810" max="13056" width="9.140625" style="207"/>
    <col min="13057" max="13057" width="7.7109375" style="207" customWidth="1"/>
    <col min="13058" max="13058" width="31.7109375" style="207" customWidth="1"/>
    <col min="13059" max="13059" width="16.140625" style="207" customWidth="1"/>
    <col min="13060" max="13060" width="16" style="207" customWidth="1"/>
    <col min="13061" max="13061" width="17.140625" style="207" customWidth="1"/>
    <col min="13062" max="13062" width="16.140625" style="207" customWidth="1"/>
    <col min="13063" max="13063" width="15.5703125" style="207" customWidth="1"/>
    <col min="13064" max="13065" width="16" style="207" customWidth="1"/>
    <col min="13066" max="13312" width="9.140625" style="207"/>
    <col min="13313" max="13313" width="7.7109375" style="207" customWidth="1"/>
    <col min="13314" max="13314" width="31.7109375" style="207" customWidth="1"/>
    <col min="13315" max="13315" width="16.140625" style="207" customWidth="1"/>
    <col min="13316" max="13316" width="16" style="207" customWidth="1"/>
    <col min="13317" max="13317" width="17.140625" style="207" customWidth="1"/>
    <col min="13318" max="13318" width="16.140625" style="207" customWidth="1"/>
    <col min="13319" max="13319" width="15.5703125" style="207" customWidth="1"/>
    <col min="13320" max="13321" width="16" style="207" customWidth="1"/>
    <col min="13322" max="13568" width="9.140625" style="207"/>
    <col min="13569" max="13569" width="7.7109375" style="207" customWidth="1"/>
    <col min="13570" max="13570" width="31.7109375" style="207" customWidth="1"/>
    <col min="13571" max="13571" width="16.140625" style="207" customWidth="1"/>
    <col min="13572" max="13572" width="16" style="207" customWidth="1"/>
    <col min="13573" max="13573" width="17.140625" style="207" customWidth="1"/>
    <col min="13574" max="13574" width="16.140625" style="207" customWidth="1"/>
    <col min="13575" max="13575" width="15.5703125" style="207" customWidth="1"/>
    <col min="13576" max="13577" width="16" style="207" customWidth="1"/>
    <col min="13578" max="13824" width="9.140625" style="207"/>
    <col min="13825" max="13825" width="7.7109375" style="207" customWidth="1"/>
    <col min="13826" max="13826" width="31.7109375" style="207" customWidth="1"/>
    <col min="13827" max="13827" width="16.140625" style="207" customWidth="1"/>
    <col min="13828" max="13828" width="16" style="207" customWidth="1"/>
    <col min="13829" max="13829" width="17.140625" style="207" customWidth="1"/>
    <col min="13830" max="13830" width="16.140625" style="207" customWidth="1"/>
    <col min="13831" max="13831" width="15.5703125" style="207" customWidth="1"/>
    <col min="13832" max="13833" width="16" style="207" customWidth="1"/>
    <col min="13834" max="14080" width="9.140625" style="207"/>
    <col min="14081" max="14081" width="7.7109375" style="207" customWidth="1"/>
    <col min="14082" max="14082" width="31.7109375" style="207" customWidth="1"/>
    <col min="14083" max="14083" width="16.140625" style="207" customWidth="1"/>
    <col min="14084" max="14084" width="16" style="207" customWidth="1"/>
    <col min="14085" max="14085" width="17.140625" style="207" customWidth="1"/>
    <col min="14086" max="14086" width="16.140625" style="207" customWidth="1"/>
    <col min="14087" max="14087" width="15.5703125" style="207" customWidth="1"/>
    <col min="14088" max="14089" width="16" style="207" customWidth="1"/>
    <col min="14090" max="14336" width="9.140625" style="207"/>
    <col min="14337" max="14337" width="7.7109375" style="207" customWidth="1"/>
    <col min="14338" max="14338" width="31.7109375" style="207" customWidth="1"/>
    <col min="14339" max="14339" width="16.140625" style="207" customWidth="1"/>
    <col min="14340" max="14340" width="16" style="207" customWidth="1"/>
    <col min="14341" max="14341" width="17.140625" style="207" customWidth="1"/>
    <col min="14342" max="14342" width="16.140625" style="207" customWidth="1"/>
    <col min="14343" max="14343" width="15.5703125" style="207" customWidth="1"/>
    <col min="14344" max="14345" width="16" style="207" customWidth="1"/>
    <col min="14346" max="14592" width="9.140625" style="207"/>
    <col min="14593" max="14593" width="7.7109375" style="207" customWidth="1"/>
    <col min="14594" max="14594" width="31.7109375" style="207" customWidth="1"/>
    <col min="14595" max="14595" width="16.140625" style="207" customWidth="1"/>
    <col min="14596" max="14596" width="16" style="207" customWidth="1"/>
    <col min="14597" max="14597" width="17.140625" style="207" customWidth="1"/>
    <col min="14598" max="14598" width="16.140625" style="207" customWidth="1"/>
    <col min="14599" max="14599" width="15.5703125" style="207" customWidth="1"/>
    <col min="14600" max="14601" width="16" style="207" customWidth="1"/>
    <col min="14602" max="14848" width="9.140625" style="207"/>
    <col min="14849" max="14849" width="7.7109375" style="207" customWidth="1"/>
    <col min="14850" max="14850" width="31.7109375" style="207" customWidth="1"/>
    <col min="14851" max="14851" width="16.140625" style="207" customWidth="1"/>
    <col min="14852" max="14852" width="16" style="207" customWidth="1"/>
    <col min="14853" max="14853" width="17.140625" style="207" customWidth="1"/>
    <col min="14854" max="14854" width="16.140625" style="207" customWidth="1"/>
    <col min="14855" max="14855" width="15.5703125" style="207" customWidth="1"/>
    <col min="14856" max="14857" width="16" style="207" customWidth="1"/>
    <col min="14858" max="15104" width="9.140625" style="207"/>
    <col min="15105" max="15105" width="7.7109375" style="207" customWidth="1"/>
    <col min="15106" max="15106" width="31.7109375" style="207" customWidth="1"/>
    <col min="15107" max="15107" width="16.140625" style="207" customWidth="1"/>
    <col min="15108" max="15108" width="16" style="207" customWidth="1"/>
    <col min="15109" max="15109" width="17.140625" style="207" customWidth="1"/>
    <col min="15110" max="15110" width="16.140625" style="207" customWidth="1"/>
    <col min="15111" max="15111" width="15.5703125" style="207" customWidth="1"/>
    <col min="15112" max="15113" width="16" style="207" customWidth="1"/>
    <col min="15114" max="15360" width="9.140625" style="207"/>
    <col min="15361" max="15361" width="7.7109375" style="207" customWidth="1"/>
    <col min="15362" max="15362" width="31.7109375" style="207" customWidth="1"/>
    <col min="15363" max="15363" width="16.140625" style="207" customWidth="1"/>
    <col min="15364" max="15364" width="16" style="207" customWidth="1"/>
    <col min="15365" max="15365" width="17.140625" style="207" customWidth="1"/>
    <col min="15366" max="15366" width="16.140625" style="207" customWidth="1"/>
    <col min="15367" max="15367" width="15.5703125" style="207" customWidth="1"/>
    <col min="15368" max="15369" width="16" style="207" customWidth="1"/>
    <col min="15370" max="15616" width="9.140625" style="207"/>
    <col min="15617" max="15617" width="7.7109375" style="207" customWidth="1"/>
    <col min="15618" max="15618" width="31.7109375" style="207" customWidth="1"/>
    <col min="15619" max="15619" width="16.140625" style="207" customWidth="1"/>
    <col min="15620" max="15620" width="16" style="207" customWidth="1"/>
    <col min="15621" max="15621" width="17.140625" style="207" customWidth="1"/>
    <col min="15622" max="15622" width="16.140625" style="207" customWidth="1"/>
    <col min="15623" max="15623" width="15.5703125" style="207" customWidth="1"/>
    <col min="15624" max="15625" width="16" style="207" customWidth="1"/>
    <col min="15626" max="15872" width="9.140625" style="207"/>
    <col min="15873" max="15873" width="7.7109375" style="207" customWidth="1"/>
    <col min="15874" max="15874" width="31.7109375" style="207" customWidth="1"/>
    <col min="15875" max="15875" width="16.140625" style="207" customWidth="1"/>
    <col min="15876" max="15876" width="16" style="207" customWidth="1"/>
    <col min="15877" max="15877" width="17.140625" style="207" customWidth="1"/>
    <col min="15878" max="15878" width="16.140625" style="207" customWidth="1"/>
    <col min="15879" max="15879" width="15.5703125" style="207" customWidth="1"/>
    <col min="15880" max="15881" width="16" style="207" customWidth="1"/>
    <col min="15882" max="16128" width="9.140625" style="207"/>
    <col min="16129" max="16129" width="7.7109375" style="207" customWidth="1"/>
    <col min="16130" max="16130" width="31.7109375" style="207" customWidth="1"/>
    <col min="16131" max="16131" width="16.140625" style="207" customWidth="1"/>
    <col min="16132" max="16132" width="16" style="207" customWidth="1"/>
    <col min="16133" max="16133" width="17.140625" style="207" customWidth="1"/>
    <col min="16134" max="16134" width="16.140625" style="207" customWidth="1"/>
    <col min="16135" max="16135" width="15.5703125" style="207" customWidth="1"/>
    <col min="16136" max="16137" width="16" style="207" customWidth="1"/>
    <col min="16138" max="16384" width="9.140625" style="207"/>
  </cols>
  <sheetData>
    <row r="1" spans="1:9" ht="13.5" thickBot="1" x14ac:dyDescent="0.25">
      <c r="A1" s="289"/>
      <c r="B1" s="289"/>
      <c r="C1" s="207"/>
      <c r="D1" s="207"/>
      <c r="E1" s="207"/>
      <c r="F1" s="207"/>
      <c r="G1" s="207"/>
      <c r="H1" s="207"/>
      <c r="I1" s="288"/>
    </row>
    <row r="2" spans="1:9" ht="14.25" thickTop="1" thickBot="1" x14ac:dyDescent="0.25">
      <c r="A2" s="281"/>
      <c r="B2" s="281"/>
      <c r="C2" s="281"/>
      <c r="D2" s="281"/>
      <c r="E2" s="281"/>
      <c r="F2" s="281"/>
      <c r="G2" s="281"/>
      <c r="H2" s="281"/>
      <c r="I2" s="287"/>
    </row>
    <row r="3" spans="1:9" ht="13.5" thickTop="1" x14ac:dyDescent="0.2">
      <c r="A3" s="281"/>
      <c r="B3" s="281"/>
      <c r="C3" s="281"/>
      <c r="D3" s="281"/>
      <c r="E3" s="281"/>
      <c r="F3" s="281"/>
      <c r="G3" s="281"/>
      <c r="H3" s="281"/>
      <c r="I3" s="207"/>
    </row>
    <row r="4" spans="1:9" x14ac:dyDescent="0.2">
      <c r="A4" s="285" t="s">
        <v>0</v>
      </c>
      <c r="B4" s="284"/>
      <c r="C4" s="284"/>
      <c r="D4" s="284"/>
      <c r="E4" s="284"/>
      <c r="F4" s="284"/>
      <c r="G4" s="284"/>
      <c r="H4" s="284"/>
      <c r="I4" s="284"/>
    </row>
    <row r="5" spans="1:9" x14ac:dyDescent="0.2">
      <c r="A5" s="285" t="s">
        <v>1</v>
      </c>
      <c r="B5" s="284"/>
      <c r="C5" s="284"/>
      <c r="D5" s="284"/>
      <c r="E5" s="284"/>
      <c r="F5" s="284"/>
      <c r="G5" s="284"/>
      <c r="H5" s="284"/>
      <c r="I5" s="286"/>
    </row>
    <row r="6" spans="1:9" x14ac:dyDescent="0.2">
      <c r="A6" s="285" t="s">
        <v>198</v>
      </c>
      <c r="B6" s="284"/>
      <c r="C6" s="284"/>
      <c r="D6" s="284"/>
      <c r="E6" s="284"/>
      <c r="F6" s="284"/>
      <c r="G6" s="284"/>
      <c r="H6" s="284"/>
      <c r="I6" s="283"/>
    </row>
    <row r="7" spans="1:9" x14ac:dyDescent="0.2">
      <c r="A7" s="285" t="s">
        <v>197</v>
      </c>
      <c r="B7" s="284"/>
      <c r="C7" s="284"/>
      <c r="D7" s="284"/>
      <c r="E7" s="284"/>
      <c r="F7" s="284"/>
      <c r="G7" s="284"/>
      <c r="H7" s="284"/>
      <c r="I7" s="283"/>
    </row>
    <row r="8" spans="1:9" ht="13.5" thickBot="1" x14ac:dyDescent="0.25">
      <c r="A8" s="281"/>
      <c r="B8" s="282"/>
      <c r="C8" s="282"/>
      <c r="D8" s="282"/>
      <c r="E8" s="282"/>
      <c r="F8" s="281"/>
      <c r="G8" s="281"/>
      <c r="H8" s="281"/>
      <c r="I8" s="281"/>
    </row>
    <row r="9" spans="1:9" x14ac:dyDescent="0.2">
      <c r="A9" s="280" t="s">
        <v>2</v>
      </c>
      <c r="B9" s="279" t="s">
        <v>4</v>
      </c>
      <c r="C9" s="278" t="s">
        <v>154</v>
      </c>
      <c r="D9" s="277"/>
      <c r="E9" s="276"/>
      <c r="F9" s="278" t="s">
        <v>175</v>
      </c>
      <c r="G9" s="277"/>
      <c r="H9" s="276"/>
      <c r="I9" s="275" t="s">
        <v>6</v>
      </c>
    </row>
    <row r="10" spans="1:9" ht="25.5" x14ac:dyDescent="0.2">
      <c r="A10" s="274" t="s">
        <v>3</v>
      </c>
      <c r="B10" s="273"/>
      <c r="C10" s="272" t="s">
        <v>174</v>
      </c>
      <c r="D10" s="271" t="s">
        <v>173</v>
      </c>
      <c r="E10" s="270" t="s">
        <v>172</v>
      </c>
      <c r="F10" s="272" t="s">
        <v>174</v>
      </c>
      <c r="G10" s="271" t="s">
        <v>173</v>
      </c>
      <c r="H10" s="270" t="s">
        <v>172</v>
      </c>
      <c r="I10" s="269"/>
    </row>
    <row r="11" spans="1:9" ht="13.5" thickBot="1" x14ac:dyDescent="0.25">
      <c r="A11" s="268"/>
      <c r="B11" s="267"/>
      <c r="C11" s="266" t="s">
        <v>54</v>
      </c>
      <c r="D11" s="265" t="s">
        <v>18</v>
      </c>
      <c r="E11" s="264" t="s">
        <v>171</v>
      </c>
      <c r="F11" s="266" t="s">
        <v>20</v>
      </c>
      <c r="G11" s="265" t="s">
        <v>56</v>
      </c>
      <c r="H11" s="264" t="s">
        <v>170</v>
      </c>
      <c r="I11" s="264" t="s">
        <v>169</v>
      </c>
    </row>
    <row r="12" spans="1:9" ht="4.9000000000000004" customHeight="1" thickTop="1" thickBot="1" x14ac:dyDescent="0.25">
      <c r="A12" s="263"/>
      <c r="B12" s="262"/>
      <c r="C12" s="221"/>
      <c r="D12" s="221"/>
      <c r="E12" s="221"/>
      <c r="F12" s="221"/>
      <c r="G12" s="221"/>
      <c r="H12" s="221"/>
      <c r="I12" s="221"/>
    </row>
    <row r="13" spans="1:9" x14ac:dyDescent="0.2">
      <c r="A13" s="261">
        <v>1</v>
      </c>
      <c r="B13" s="260" t="s">
        <v>168</v>
      </c>
      <c r="C13" s="259"/>
      <c r="D13" s="258"/>
      <c r="E13" s="257"/>
      <c r="F13" s="256"/>
      <c r="G13" s="255"/>
      <c r="H13" s="254"/>
      <c r="I13" s="253"/>
    </row>
    <row r="14" spans="1:9" x14ac:dyDescent="0.2">
      <c r="A14" s="239">
        <f t="shared" ref="A14:A22" si="0">+A13+1</f>
        <v>2</v>
      </c>
      <c r="B14" s="251" t="s">
        <v>167</v>
      </c>
      <c r="C14" s="449">
        <f>ROUND('Electric wage increase ratios'!E15,5)</f>
        <v>6.1510000000000002E-2</v>
      </c>
      <c r="D14" s="248">
        <f>'Incent &amp; Related PR Tax - TY'!C21</f>
        <v>8580199.3425786905</v>
      </c>
      <c r="E14" s="236">
        <f t="shared" ref="E14:E20" si="1">C14*D14</f>
        <v>527768.06156201533</v>
      </c>
      <c r="F14" s="249">
        <f>ROUND('Electric wage increase ratios'!H15,6)</f>
        <v>6.1539000000000003E-2</v>
      </c>
      <c r="G14" s="248">
        <f>'4 Yr Avg'!N21</f>
        <v>8366056.312447899</v>
      </c>
      <c r="H14" s="233">
        <f t="shared" ref="H14:H21" si="2">F14*G14</f>
        <v>514838.73941173131</v>
      </c>
      <c r="I14" s="252">
        <f t="shared" ref="I14:I21" si="3">H14-E14</f>
        <v>-12929.322150284017</v>
      </c>
    </row>
    <row r="15" spans="1:9" x14ac:dyDescent="0.2">
      <c r="A15" s="239">
        <f t="shared" si="0"/>
        <v>3</v>
      </c>
      <c r="B15" s="251" t="s">
        <v>166</v>
      </c>
      <c r="C15" s="449">
        <f>ROUND('Electric wage increase ratios'!E16,6)</f>
        <v>0.200734</v>
      </c>
      <c r="D15" s="234">
        <f t="shared" ref="D15:D22" si="4">D14</f>
        <v>8580199.3425786905</v>
      </c>
      <c r="E15" s="250">
        <f t="shared" si="1"/>
        <v>1722337.7348331909</v>
      </c>
      <c r="F15" s="249">
        <f>ROUND('Electric wage increase ratios'!H16,6)</f>
        <v>0.20069200000000001</v>
      </c>
      <c r="G15" s="234">
        <f t="shared" ref="G15:G21" si="5">G14</f>
        <v>8366056.312447899</v>
      </c>
      <c r="H15" s="247">
        <f t="shared" si="2"/>
        <v>1679000.5734577938</v>
      </c>
      <c r="I15" s="246">
        <f t="shared" si="3"/>
        <v>-43337.161375397118</v>
      </c>
    </row>
    <row r="16" spans="1:9" x14ac:dyDescent="0.2">
      <c r="A16" s="239">
        <f t="shared" si="0"/>
        <v>4</v>
      </c>
      <c r="B16" s="251" t="s">
        <v>165</v>
      </c>
      <c r="C16" s="449">
        <f>ROUND('Electric wage increase ratios'!E17,6)</f>
        <v>8.7825E-2</v>
      </c>
      <c r="D16" s="234">
        <f t="shared" si="4"/>
        <v>8580199.3425786905</v>
      </c>
      <c r="E16" s="250">
        <f t="shared" si="1"/>
        <v>753556.00726197346</v>
      </c>
      <c r="F16" s="249">
        <f>ROUND('Electric wage increase ratios'!H17,6)</f>
        <v>8.7836999999999998E-2</v>
      </c>
      <c r="G16" s="234">
        <f t="shared" si="5"/>
        <v>8366056.312447899</v>
      </c>
      <c r="H16" s="247">
        <f t="shared" si="2"/>
        <v>734849.28831648605</v>
      </c>
      <c r="I16" s="246">
        <f t="shared" si="3"/>
        <v>-18706.718945487402</v>
      </c>
    </row>
    <row r="17" spans="1:11" x14ac:dyDescent="0.2">
      <c r="A17" s="239">
        <f t="shared" si="0"/>
        <v>5</v>
      </c>
      <c r="B17" s="251" t="s">
        <v>164</v>
      </c>
      <c r="C17" s="449">
        <f>ROUND('Electric wage increase ratios'!E18,5)</f>
        <v>0.26205000000000001</v>
      </c>
      <c r="D17" s="234">
        <f t="shared" si="4"/>
        <v>8580199.3425786905</v>
      </c>
      <c r="E17" s="250">
        <f t="shared" si="1"/>
        <v>2248441.2377227461</v>
      </c>
      <c r="F17" s="249">
        <f>ROUND('Electric wage increase ratios'!H18,6)</f>
        <v>0.261959</v>
      </c>
      <c r="G17" s="234">
        <f t="shared" si="5"/>
        <v>8366056.312447899</v>
      </c>
      <c r="H17" s="247">
        <f t="shared" si="2"/>
        <v>2191563.7455525394</v>
      </c>
      <c r="I17" s="246">
        <f t="shared" si="3"/>
        <v>-56877.492170206737</v>
      </c>
    </row>
    <row r="18" spans="1:11" x14ac:dyDescent="0.2">
      <c r="A18" s="239">
        <f t="shared" si="0"/>
        <v>6</v>
      </c>
      <c r="B18" s="251" t="s">
        <v>163</v>
      </c>
      <c r="C18" s="449">
        <f>ROUND('Electric wage increase ratios'!E19,5)</f>
        <v>0.10187</v>
      </c>
      <c r="D18" s="234">
        <f t="shared" si="4"/>
        <v>8580199.3425786905</v>
      </c>
      <c r="E18" s="250">
        <f t="shared" si="1"/>
        <v>874064.90702849126</v>
      </c>
      <c r="F18" s="249">
        <f>ROUND('Electric wage increase ratios'!H19,6)</f>
        <v>0.101843</v>
      </c>
      <c r="G18" s="234">
        <f t="shared" si="5"/>
        <v>8366056.312447899</v>
      </c>
      <c r="H18" s="247">
        <f t="shared" si="2"/>
        <v>852024.27302863146</v>
      </c>
      <c r="I18" s="246">
        <f t="shared" si="3"/>
        <v>-22040.633999859798</v>
      </c>
    </row>
    <row r="19" spans="1:11" x14ac:dyDescent="0.2">
      <c r="A19" s="239">
        <f t="shared" si="0"/>
        <v>7</v>
      </c>
      <c r="B19" s="251" t="s">
        <v>162</v>
      </c>
      <c r="C19" s="449">
        <f>ROUND('Electric wage increase ratios'!E20,5)</f>
        <v>1.2670000000000001E-2</v>
      </c>
      <c r="D19" s="234">
        <f t="shared" si="4"/>
        <v>8580199.3425786905</v>
      </c>
      <c r="E19" s="250">
        <f t="shared" si="1"/>
        <v>108711.12567047201</v>
      </c>
      <c r="F19" s="249">
        <f>ROUND('Electric wage increase ratios'!H20,6)</f>
        <v>1.2675000000000001E-2</v>
      </c>
      <c r="G19" s="234">
        <f t="shared" si="5"/>
        <v>8366056.312447899</v>
      </c>
      <c r="H19" s="247">
        <f t="shared" si="2"/>
        <v>106039.76376027713</v>
      </c>
      <c r="I19" s="246">
        <f t="shared" si="3"/>
        <v>-2671.3619101948861</v>
      </c>
    </row>
    <row r="20" spans="1:11" x14ac:dyDescent="0.2">
      <c r="A20" s="239">
        <f t="shared" si="0"/>
        <v>8</v>
      </c>
      <c r="B20" s="251" t="s">
        <v>161</v>
      </c>
      <c r="C20" s="449">
        <f>ROUND('Electric wage increase ratios'!E21,5)</f>
        <v>4.6100000000000004E-3</v>
      </c>
      <c r="D20" s="234">
        <f t="shared" si="4"/>
        <v>8580199.3425786905</v>
      </c>
      <c r="E20" s="250">
        <f t="shared" si="1"/>
        <v>39554.718969287766</v>
      </c>
      <c r="F20" s="249">
        <f>ROUND('Electric wage increase ratios'!H21,6)</f>
        <v>4.6160000000000003E-3</v>
      </c>
      <c r="G20" s="234">
        <f t="shared" si="5"/>
        <v>8366056.312447899</v>
      </c>
      <c r="H20" s="247">
        <f t="shared" si="2"/>
        <v>38617.715938259505</v>
      </c>
      <c r="I20" s="246">
        <f t="shared" si="3"/>
        <v>-937.00303102826001</v>
      </c>
    </row>
    <row r="21" spans="1:11" x14ac:dyDescent="0.2">
      <c r="A21" s="245">
        <f t="shared" si="0"/>
        <v>9</v>
      </c>
      <c r="B21" s="244" t="s">
        <v>160</v>
      </c>
      <c r="C21" s="450">
        <f>ROUND('Electric wage increase ratios'!E22,5)</f>
        <v>0.26873000000000002</v>
      </c>
      <c r="D21" s="243">
        <f t="shared" si="4"/>
        <v>8580199.3425786905</v>
      </c>
      <c r="E21" s="455">
        <f>C21*D21+9</f>
        <v>2305765.9693311718</v>
      </c>
      <c r="F21" s="242">
        <f>ROUND('Electric wage increase ratios'!H22,6)</f>
        <v>0.26883899999999999</v>
      </c>
      <c r="G21" s="243">
        <f t="shared" si="5"/>
        <v>8366056.312447899</v>
      </c>
      <c r="H21" s="241">
        <f t="shared" si="2"/>
        <v>2249122.2129821805</v>
      </c>
      <c r="I21" s="240">
        <f t="shared" si="3"/>
        <v>-56643.756348991301</v>
      </c>
    </row>
    <row r="22" spans="1:11" x14ac:dyDescent="0.2">
      <c r="A22" s="239">
        <f t="shared" si="0"/>
        <v>10</v>
      </c>
      <c r="B22" s="238" t="s">
        <v>7</v>
      </c>
      <c r="C22" s="237">
        <f>SUM(C13:C21)</f>
        <v>0.99999899999999997</v>
      </c>
      <c r="D22" s="234">
        <f t="shared" si="4"/>
        <v>8580199.3425786905</v>
      </c>
      <c r="E22" s="236">
        <f>SUM(E14:E21)</f>
        <v>8580199.7623793483</v>
      </c>
      <c r="F22" s="235">
        <f>SUM(F13:F21)</f>
        <v>1</v>
      </c>
      <c r="G22" s="234">
        <f>+G21</f>
        <v>8366056.312447899</v>
      </c>
      <c r="H22" s="233">
        <f>SUM(H13:H21)</f>
        <v>8366056.3124479</v>
      </c>
      <c r="I22" s="232">
        <f>SUM(I13:I21)</f>
        <v>-214143.44993144952</v>
      </c>
      <c r="K22" s="231"/>
    </row>
    <row r="23" spans="1:11" ht="13.5" thickBot="1" x14ac:dyDescent="0.25">
      <c r="A23" s="230"/>
      <c r="B23" s="229"/>
      <c r="C23" s="228"/>
      <c r="D23" s="227"/>
      <c r="E23" s="226"/>
      <c r="F23" s="225"/>
      <c r="G23" s="224"/>
      <c r="H23" s="223"/>
      <c r="I23" s="222"/>
    </row>
    <row r="24" spans="1:11" x14ac:dyDescent="0.2">
      <c r="A24" s="221"/>
      <c r="B24" s="221"/>
      <c r="C24" s="216"/>
      <c r="D24" s="216"/>
      <c r="E24" s="216"/>
      <c r="F24" s="216"/>
      <c r="G24" s="216"/>
      <c r="H24" s="216"/>
      <c r="I24" s="216"/>
    </row>
    <row r="25" spans="1:11" x14ac:dyDescent="0.2">
      <c r="C25" s="216"/>
      <c r="D25" s="216"/>
      <c r="E25" s="216"/>
      <c r="F25" s="216"/>
      <c r="G25" s="216"/>
      <c r="H25" s="216"/>
      <c r="I25" s="216"/>
    </row>
    <row r="26" spans="1:11" x14ac:dyDescent="0.2">
      <c r="A26" s="221"/>
      <c r="B26" s="221"/>
      <c r="C26" s="216"/>
      <c r="D26" s="216"/>
      <c r="E26" s="216"/>
      <c r="F26" s="216"/>
      <c r="G26" s="216"/>
      <c r="H26" s="216"/>
      <c r="I26" s="216"/>
    </row>
    <row r="27" spans="1:11" x14ac:dyDescent="0.2">
      <c r="C27" s="216"/>
      <c r="D27" s="220"/>
      <c r="E27" s="216"/>
      <c r="F27" s="216"/>
      <c r="G27" s="216"/>
      <c r="H27" s="216"/>
      <c r="I27" s="216"/>
    </row>
    <row r="28" spans="1:11" x14ac:dyDescent="0.2">
      <c r="C28" s="215"/>
      <c r="D28" s="215"/>
      <c r="E28" s="215"/>
      <c r="F28" s="215"/>
      <c r="G28" s="215"/>
      <c r="H28" s="215"/>
      <c r="I28" s="215"/>
    </row>
    <row r="29" spans="1:11" x14ac:dyDescent="0.2">
      <c r="C29" s="212"/>
      <c r="D29" s="212"/>
      <c r="E29" s="212"/>
      <c r="F29" s="212"/>
      <c r="G29" s="212"/>
      <c r="H29" s="212"/>
      <c r="I29" s="212"/>
    </row>
    <row r="30" spans="1:11" x14ac:dyDescent="0.2">
      <c r="C30" s="214"/>
      <c r="D30" s="214"/>
      <c r="E30" s="214"/>
      <c r="F30" s="214"/>
      <c r="G30" s="214"/>
      <c r="H30" s="214"/>
      <c r="I30" s="213"/>
    </row>
    <row r="31" spans="1:11" x14ac:dyDescent="0.2">
      <c r="A31" s="219"/>
      <c r="B31" s="219"/>
      <c r="C31" s="212"/>
      <c r="D31" s="212"/>
      <c r="E31" s="212"/>
      <c r="F31" s="212"/>
      <c r="G31" s="212"/>
      <c r="H31" s="212"/>
      <c r="I31" s="212"/>
    </row>
    <row r="32" spans="1:11" x14ac:dyDescent="0.2">
      <c r="C32" s="211"/>
      <c r="D32" s="211"/>
      <c r="E32" s="211"/>
      <c r="F32" s="211"/>
      <c r="G32" s="211"/>
      <c r="H32" s="211"/>
      <c r="I32" s="210"/>
    </row>
    <row r="33" spans="1:9" x14ac:dyDescent="0.2">
      <c r="C33" s="217"/>
      <c r="D33" s="217"/>
      <c r="E33" s="217"/>
      <c r="F33" s="217"/>
      <c r="G33" s="217"/>
      <c r="H33" s="217"/>
      <c r="I33" s="217"/>
    </row>
    <row r="34" spans="1:9" x14ac:dyDescent="0.2">
      <c r="C34" s="217"/>
      <c r="D34" s="217"/>
      <c r="E34" s="217"/>
      <c r="F34" s="217"/>
      <c r="G34" s="217"/>
      <c r="H34" s="217"/>
      <c r="I34" s="217"/>
    </row>
    <row r="35" spans="1:9" x14ac:dyDescent="0.2">
      <c r="C35" s="218"/>
      <c r="D35" s="218"/>
      <c r="E35" s="218"/>
      <c r="F35" s="217"/>
      <c r="G35" s="217"/>
      <c r="H35" s="217"/>
      <c r="I35" s="217"/>
    </row>
    <row r="36" spans="1:9" x14ac:dyDescent="0.2">
      <c r="C36" s="215"/>
      <c r="D36" s="215"/>
      <c r="E36" s="215"/>
      <c r="F36" s="215"/>
      <c r="G36" s="215"/>
      <c r="H36" s="215"/>
      <c r="I36" s="215"/>
    </row>
    <row r="37" spans="1:9" x14ac:dyDescent="0.2">
      <c r="C37" s="216"/>
      <c r="D37" s="216"/>
      <c r="E37" s="216"/>
      <c r="F37" s="216"/>
      <c r="G37" s="216"/>
      <c r="H37" s="216"/>
      <c r="I37" s="216"/>
    </row>
    <row r="38" spans="1:9" x14ac:dyDescent="0.2">
      <c r="C38" s="216"/>
      <c r="D38" s="216"/>
      <c r="E38" s="216"/>
      <c r="F38" s="216"/>
      <c r="G38" s="216"/>
      <c r="H38" s="216"/>
      <c r="I38" s="216"/>
    </row>
    <row r="39" spans="1:9" x14ac:dyDescent="0.2">
      <c r="C39" s="216"/>
      <c r="D39" s="216"/>
      <c r="E39" s="216"/>
      <c r="F39" s="216"/>
      <c r="G39" s="216"/>
      <c r="H39" s="216"/>
      <c r="I39" s="216"/>
    </row>
    <row r="40" spans="1:9" x14ac:dyDescent="0.2">
      <c r="C40" s="216"/>
      <c r="D40" s="216"/>
      <c r="E40" s="216"/>
      <c r="F40" s="216"/>
      <c r="G40" s="216"/>
      <c r="H40" s="216"/>
      <c r="I40" s="216"/>
    </row>
    <row r="41" spans="1:9" x14ac:dyDescent="0.2">
      <c r="C41" s="216"/>
      <c r="D41" s="216"/>
      <c r="E41" s="216"/>
      <c r="F41" s="216"/>
      <c r="G41" s="216"/>
      <c r="H41" s="216"/>
      <c r="I41" s="216"/>
    </row>
    <row r="42" spans="1:9" x14ac:dyDescent="0.2">
      <c r="C42" s="216"/>
      <c r="D42" s="216"/>
      <c r="E42" s="216"/>
      <c r="F42" s="216"/>
      <c r="G42" s="216"/>
      <c r="H42" s="216"/>
      <c r="I42" s="216"/>
    </row>
    <row r="43" spans="1:9" x14ac:dyDescent="0.2">
      <c r="C43" s="216"/>
      <c r="D43" s="216"/>
      <c r="E43" s="216"/>
      <c r="F43" s="216"/>
      <c r="G43" s="216"/>
      <c r="H43" s="216"/>
      <c r="I43" s="216"/>
    </row>
    <row r="44" spans="1:9" x14ac:dyDescent="0.2">
      <c r="C44" s="216"/>
      <c r="D44" s="216"/>
      <c r="E44" s="216"/>
      <c r="F44" s="216"/>
      <c r="G44" s="216"/>
      <c r="H44" s="216"/>
      <c r="I44" s="216"/>
    </row>
    <row r="45" spans="1:9" x14ac:dyDescent="0.2">
      <c r="C45" s="216"/>
      <c r="D45" s="216"/>
      <c r="E45" s="216"/>
      <c r="F45" s="216"/>
      <c r="G45" s="216"/>
      <c r="H45" s="216"/>
      <c r="I45" s="216"/>
    </row>
    <row r="46" spans="1:9" x14ac:dyDescent="0.2">
      <c r="C46" s="216"/>
      <c r="D46" s="216"/>
      <c r="E46" s="216"/>
      <c r="F46" s="216"/>
      <c r="G46" s="216"/>
      <c r="H46" s="216"/>
      <c r="I46" s="216"/>
    </row>
    <row r="47" spans="1:9" x14ac:dyDescent="0.2">
      <c r="A47" s="209"/>
      <c r="B47" s="209"/>
      <c r="C47" s="215"/>
      <c r="D47" s="215"/>
      <c r="E47" s="215"/>
      <c r="F47" s="215"/>
      <c r="G47" s="215"/>
      <c r="H47" s="215"/>
      <c r="I47" s="215"/>
    </row>
    <row r="48" spans="1:9" x14ac:dyDescent="0.2">
      <c r="A48" s="209"/>
      <c r="B48" s="209"/>
      <c r="C48" s="212"/>
      <c r="D48" s="212"/>
      <c r="E48" s="212"/>
      <c r="F48" s="212"/>
      <c r="G48" s="212"/>
      <c r="H48" s="212"/>
      <c r="I48" s="212"/>
    </row>
    <row r="49" spans="1:9" x14ac:dyDescent="0.2">
      <c r="A49" s="209"/>
      <c r="B49" s="209"/>
      <c r="C49" s="214"/>
      <c r="D49" s="214"/>
      <c r="E49" s="214"/>
      <c r="F49" s="214"/>
      <c r="G49" s="214"/>
      <c r="H49" s="214"/>
      <c r="I49" s="213"/>
    </row>
    <row r="50" spans="1:9" x14ac:dyDescent="0.2">
      <c r="A50" s="209"/>
      <c r="B50" s="209"/>
      <c r="C50" s="212"/>
      <c r="D50" s="212"/>
      <c r="E50" s="212"/>
      <c r="F50" s="212"/>
      <c r="G50" s="212"/>
      <c r="H50" s="212"/>
      <c r="I50" s="212"/>
    </row>
    <row r="51" spans="1:9" x14ac:dyDescent="0.2">
      <c r="A51" s="209"/>
      <c r="B51" s="209"/>
      <c r="C51" s="211"/>
      <c r="D51" s="211"/>
      <c r="E51" s="211"/>
      <c r="F51" s="211"/>
      <c r="G51" s="211"/>
      <c r="H51" s="211"/>
      <c r="I51" s="210"/>
    </row>
    <row r="52" spans="1:9" x14ac:dyDescent="0.2">
      <c r="A52" s="209"/>
      <c r="B52" s="209"/>
    </row>
    <row r="53" spans="1:9" x14ac:dyDescent="0.2">
      <c r="A53" s="209"/>
      <c r="B53" s="209"/>
    </row>
  </sheetData>
  <pageMargins left="0.86" right="0.5" top="1" bottom="0.88" header="0.5" footer="0.5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G18" sqref="G18"/>
    </sheetView>
  </sheetViews>
  <sheetFormatPr defaultRowHeight="12.75" x14ac:dyDescent="0.2"/>
  <cols>
    <col min="1" max="1" width="5.85546875" style="208" customWidth="1"/>
    <col min="2" max="2" width="29" style="208" customWidth="1"/>
    <col min="3" max="3" width="15.28515625" style="208" customWidth="1"/>
    <col min="4" max="4" width="19.7109375" style="208" customWidth="1"/>
    <col min="5" max="5" width="15.42578125" style="208" customWidth="1"/>
    <col min="6" max="6" width="15.28515625" style="208" customWidth="1"/>
    <col min="7" max="7" width="17.5703125" style="208" customWidth="1"/>
    <col min="8" max="8" width="14.42578125" style="208" customWidth="1"/>
    <col min="9" max="9" width="15.42578125" style="208" customWidth="1"/>
    <col min="10" max="256" width="9.140625" style="207"/>
    <col min="257" max="257" width="5.85546875" style="207" customWidth="1"/>
    <col min="258" max="258" width="30.85546875" style="207" customWidth="1"/>
    <col min="259" max="259" width="16.7109375" style="207" customWidth="1"/>
    <col min="260" max="260" width="19.7109375" style="207" customWidth="1"/>
    <col min="261" max="261" width="15.42578125" style="207" customWidth="1"/>
    <col min="262" max="262" width="16.5703125" style="207" customWidth="1"/>
    <col min="263" max="263" width="19.7109375" style="207" customWidth="1"/>
    <col min="264" max="264" width="14.42578125" style="207" customWidth="1"/>
    <col min="265" max="265" width="15.42578125" style="207" customWidth="1"/>
    <col min="266" max="512" width="9.140625" style="207"/>
    <col min="513" max="513" width="5.85546875" style="207" customWidth="1"/>
    <col min="514" max="514" width="30.85546875" style="207" customWidth="1"/>
    <col min="515" max="515" width="16.7109375" style="207" customWidth="1"/>
    <col min="516" max="516" width="19.7109375" style="207" customWidth="1"/>
    <col min="517" max="517" width="15.42578125" style="207" customWidth="1"/>
    <col min="518" max="518" width="16.5703125" style="207" customWidth="1"/>
    <col min="519" max="519" width="19.7109375" style="207" customWidth="1"/>
    <col min="520" max="520" width="14.42578125" style="207" customWidth="1"/>
    <col min="521" max="521" width="15.42578125" style="207" customWidth="1"/>
    <col min="522" max="768" width="9.140625" style="207"/>
    <col min="769" max="769" width="5.85546875" style="207" customWidth="1"/>
    <col min="770" max="770" width="30.85546875" style="207" customWidth="1"/>
    <col min="771" max="771" width="16.7109375" style="207" customWidth="1"/>
    <col min="772" max="772" width="19.7109375" style="207" customWidth="1"/>
    <col min="773" max="773" width="15.42578125" style="207" customWidth="1"/>
    <col min="774" max="774" width="16.5703125" style="207" customWidth="1"/>
    <col min="775" max="775" width="19.7109375" style="207" customWidth="1"/>
    <col min="776" max="776" width="14.42578125" style="207" customWidth="1"/>
    <col min="777" max="777" width="15.42578125" style="207" customWidth="1"/>
    <col min="778" max="1024" width="9.140625" style="207"/>
    <col min="1025" max="1025" width="5.85546875" style="207" customWidth="1"/>
    <col min="1026" max="1026" width="30.85546875" style="207" customWidth="1"/>
    <col min="1027" max="1027" width="16.7109375" style="207" customWidth="1"/>
    <col min="1028" max="1028" width="19.7109375" style="207" customWidth="1"/>
    <col min="1029" max="1029" width="15.42578125" style="207" customWidth="1"/>
    <col min="1030" max="1030" width="16.5703125" style="207" customWidth="1"/>
    <col min="1031" max="1031" width="19.7109375" style="207" customWidth="1"/>
    <col min="1032" max="1032" width="14.42578125" style="207" customWidth="1"/>
    <col min="1033" max="1033" width="15.42578125" style="207" customWidth="1"/>
    <col min="1034" max="1280" width="9.140625" style="207"/>
    <col min="1281" max="1281" width="5.85546875" style="207" customWidth="1"/>
    <col min="1282" max="1282" width="30.85546875" style="207" customWidth="1"/>
    <col min="1283" max="1283" width="16.7109375" style="207" customWidth="1"/>
    <col min="1284" max="1284" width="19.7109375" style="207" customWidth="1"/>
    <col min="1285" max="1285" width="15.42578125" style="207" customWidth="1"/>
    <col min="1286" max="1286" width="16.5703125" style="207" customWidth="1"/>
    <col min="1287" max="1287" width="19.7109375" style="207" customWidth="1"/>
    <col min="1288" max="1288" width="14.42578125" style="207" customWidth="1"/>
    <col min="1289" max="1289" width="15.42578125" style="207" customWidth="1"/>
    <col min="1290" max="1536" width="9.140625" style="207"/>
    <col min="1537" max="1537" width="5.85546875" style="207" customWidth="1"/>
    <col min="1538" max="1538" width="30.85546875" style="207" customWidth="1"/>
    <col min="1539" max="1539" width="16.7109375" style="207" customWidth="1"/>
    <col min="1540" max="1540" width="19.7109375" style="207" customWidth="1"/>
    <col min="1541" max="1541" width="15.42578125" style="207" customWidth="1"/>
    <col min="1542" max="1542" width="16.5703125" style="207" customWidth="1"/>
    <col min="1543" max="1543" width="19.7109375" style="207" customWidth="1"/>
    <col min="1544" max="1544" width="14.42578125" style="207" customWidth="1"/>
    <col min="1545" max="1545" width="15.42578125" style="207" customWidth="1"/>
    <col min="1546" max="1792" width="9.140625" style="207"/>
    <col min="1793" max="1793" width="5.85546875" style="207" customWidth="1"/>
    <col min="1794" max="1794" width="30.85546875" style="207" customWidth="1"/>
    <col min="1795" max="1795" width="16.7109375" style="207" customWidth="1"/>
    <col min="1796" max="1796" width="19.7109375" style="207" customWidth="1"/>
    <col min="1797" max="1797" width="15.42578125" style="207" customWidth="1"/>
    <col min="1798" max="1798" width="16.5703125" style="207" customWidth="1"/>
    <col min="1799" max="1799" width="19.7109375" style="207" customWidth="1"/>
    <col min="1800" max="1800" width="14.42578125" style="207" customWidth="1"/>
    <col min="1801" max="1801" width="15.42578125" style="207" customWidth="1"/>
    <col min="1802" max="2048" width="9.140625" style="207"/>
    <col min="2049" max="2049" width="5.85546875" style="207" customWidth="1"/>
    <col min="2050" max="2050" width="30.85546875" style="207" customWidth="1"/>
    <col min="2051" max="2051" width="16.7109375" style="207" customWidth="1"/>
    <col min="2052" max="2052" width="19.7109375" style="207" customWidth="1"/>
    <col min="2053" max="2053" width="15.42578125" style="207" customWidth="1"/>
    <col min="2054" max="2054" width="16.5703125" style="207" customWidth="1"/>
    <col min="2055" max="2055" width="19.7109375" style="207" customWidth="1"/>
    <col min="2056" max="2056" width="14.42578125" style="207" customWidth="1"/>
    <col min="2057" max="2057" width="15.42578125" style="207" customWidth="1"/>
    <col min="2058" max="2304" width="9.140625" style="207"/>
    <col min="2305" max="2305" width="5.85546875" style="207" customWidth="1"/>
    <col min="2306" max="2306" width="30.85546875" style="207" customWidth="1"/>
    <col min="2307" max="2307" width="16.7109375" style="207" customWidth="1"/>
    <col min="2308" max="2308" width="19.7109375" style="207" customWidth="1"/>
    <col min="2309" max="2309" width="15.42578125" style="207" customWidth="1"/>
    <col min="2310" max="2310" width="16.5703125" style="207" customWidth="1"/>
    <col min="2311" max="2311" width="19.7109375" style="207" customWidth="1"/>
    <col min="2312" max="2312" width="14.42578125" style="207" customWidth="1"/>
    <col min="2313" max="2313" width="15.42578125" style="207" customWidth="1"/>
    <col min="2314" max="2560" width="9.140625" style="207"/>
    <col min="2561" max="2561" width="5.85546875" style="207" customWidth="1"/>
    <col min="2562" max="2562" width="30.85546875" style="207" customWidth="1"/>
    <col min="2563" max="2563" width="16.7109375" style="207" customWidth="1"/>
    <col min="2564" max="2564" width="19.7109375" style="207" customWidth="1"/>
    <col min="2565" max="2565" width="15.42578125" style="207" customWidth="1"/>
    <col min="2566" max="2566" width="16.5703125" style="207" customWidth="1"/>
    <col min="2567" max="2567" width="19.7109375" style="207" customWidth="1"/>
    <col min="2568" max="2568" width="14.42578125" style="207" customWidth="1"/>
    <col min="2569" max="2569" width="15.42578125" style="207" customWidth="1"/>
    <col min="2570" max="2816" width="9.140625" style="207"/>
    <col min="2817" max="2817" width="5.85546875" style="207" customWidth="1"/>
    <col min="2818" max="2818" width="30.85546875" style="207" customWidth="1"/>
    <col min="2819" max="2819" width="16.7109375" style="207" customWidth="1"/>
    <col min="2820" max="2820" width="19.7109375" style="207" customWidth="1"/>
    <col min="2821" max="2821" width="15.42578125" style="207" customWidth="1"/>
    <col min="2822" max="2822" width="16.5703125" style="207" customWidth="1"/>
    <col min="2823" max="2823" width="19.7109375" style="207" customWidth="1"/>
    <col min="2824" max="2824" width="14.42578125" style="207" customWidth="1"/>
    <col min="2825" max="2825" width="15.42578125" style="207" customWidth="1"/>
    <col min="2826" max="3072" width="9.140625" style="207"/>
    <col min="3073" max="3073" width="5.85546875" style="207" customWidth="1"/>
    <col min="3074" max="3074" width="30.85546875" style="207" customWidth="1"/>
    <col min="3075" max="3075" width="16.7109375" style="207" customWidth="1"/>
    <col min="3076" max="3076" width="19.7109375" style="207" customWidth="1"/>
    <col min="3077" max="3077" width="15.42578125" style="207" customWidth="1"/>
    <col min="3078" max="3078" width="16.5703125" style="207" customWidth="1"/>
    <col min="3079" max="3079" width="19.7109375" style="207" customWidth="1"/>
    <col min="3080" max="3080" width="14.42578125" style="207" customWidth="1"/>
    <col min="3081" max="3081" width="15.42578125" style="207" customWidth="1"/>
    <col min="3082" max="3328" width="9.140625" style="207"/>
    <col min="3329" max="3329" width="5.85546875" style="207" customWidth="1"/>
    <col min="3330" max="3330" width="30.85546875" style="207" customWidth="1"/>
    <col min="3331" max="3331" width="16.7109375" style="207" customWidth="1"/>
    <col min="3332" max="3332" width="19.7109375" style="207" customWidth="1"/>
    <col min="3333" max="3333" width="15.42578125" style="207" customWidth="1"/>
    <col min="3334" max="3334" width="16.5703125" style="207" customWidth="1"/>
    <col min="3335" max="3335" width="19.7109375" style="207" customWidth="1"/>
    <col min="3336" max="3336" width="14.42578125" style="207" customWidth="1"/>
    <col min="3337" max="3337" width="15.42578125" style="207" customWidth="1"/>
    <col min="3338" max="3584" width="9.140625" style="207"/>
    <col min="3585" max="3585" width="5.85546875" style="207" customWidth="1"/>
    <col min="3586" max="3586" width="30.85546875" style="207" customWidth="1"/>
    <col min="3587" max="3587" width="16.7109375" style="207" customWidth="1"/>
    <col min="3588" max="3588" width="19.7109375" style="207" customWidth="1"/>
    <col min="3589" max="3589" width="15.42578125" style="207" customWidth="1"/>
    <col min="3590" max="3590" width="16.5703125" style="207" customWidth="1"/>
    <col min="3591" max="3591" width="19.7109375" style="207" customWidth="1"/>
    <col min="3592" max="3592" width="14.42578125" style="207" customWidth="1"/>
    <col min="3593" max="3593" width="15.42578125" style="207" customWidth="1"/>
    <col min="3594" max="3840" width="9.140625" style="207"/>
    <col min="3841" max="3841" width="5.85546875" style="207" customWidth="1"/>
    <col min="3842" max="3842" width="30.85546875" style="207" customWidth="1"/>
    <col min="3843" max="3843" width="16.7109375" style="207" customWidth="1"/>
    <col min="3844" max="3844" width="19.7109375" style="207" customWidth="1"/>
    <col min="3845" max="3845" width="15.42578125" style="207" customWidth="1"/>
    <col min="3846" max="3846" width="16.5703125" style="207" customWidth="1"/>
    <col min="3847" max="3847" width="19.7109375" style="207" customWidth="1"/>
    <col min="3848" max="3848" width="14.42578125" style="207" customWidth="1"/>
    <col min="3849" max="3849" width="15.42578125" style="207" customWidth="1"/>
    <col min="3850" max="4096" width="9.140625" style="207"/>
    <col min="4097" max="4097" width="5.85546875" style="207" customWidth="1"/>
    <col min="4098" max="4098" width="30.85546875" style="207" customWidth="1"/>
    <col min="4099" max="4099" width="16.7109375" style="207" customWidth="1"/>
    <col min="4100" max="4100" width="19.7109375" style="207" customWidth="1"/>
    <col min="4101" max="4101" width="15.42578125" style="207" customWidth="1"/>
    <col min="4102" max="4102" width="16.5703125" style="207" customWidth="1"/>
    <col min="4103" max="4103" width="19.7109375" style="207" customWidth="1"/>
    <col min="4104" max="4104" width="14.42578125" style="207" customWidth="1"/>
    <col min="4105" max="4105" width="15.42578125" style="207" customWidth="1"/>
    <col min="4106" max="4352" width="9.140625" style="207"/>
    <col min="4353" max="4353" width="5.85546875" style="207" customWidth="1"/>
    <col min="4354" max="4354" width="30.85546875" style="207" customWidth="1"/>
    <col min="4355" max="4355" width="16.7109375" style="207" customWidth="1"/>
    <col min="4356" max="4356" width="19.7109375" style="207" customWidth="1"/>
    <col min="4357" max="4357" width="15.42578125" style="207" customWidth="1"/>
    <col min="4358" max="4358" width="16.5703125" style="207" customWidth="1"/>
    <col min="4359" max="4359" width="19.7109375" style="207" customWidth="1"/>
    <col min="4360" max="4360" width="14.42578125" style="207" customWidth="1"/>
    <col min="4361" max="4361" width="15.42578125" style="207" customWidth="1"/>
    <col min="4362" max="4608" width="9.140625" style="207"/>
    <col min="4609" max="4609" width="5.85546875" style="207" customWidth="1"/>
    <col min="4610" max="4610" width="30.85546875" style="207" customWidth="1"/>
    <col min="4611" max="4611" width="16.7109375" style="207" customWidth="1"/>
    <col min="4612" max="4612" width="19.7109375" style="207" customWidth="1"/>
    <col min="4613" max="4613" width="15.42578125" style="207" customWidth="1"/>
    <col min="4614" max="4614" width="16.5703125" style="207" customWidth="1"/>
    <col min="4615" max="4615" width="19.7109375" style="207" customWidth="1"/>
    <col min="4616" max="4616" width="14.42578125" style="207" customWidth="1"/>
    <col min="4617" max="4617" width="15.42578125" style="207" customWidth="1"/>
    <col min="4618" max="4864" width="9.140625" style="207"/>
    <col min="4865" max="4865" width="5.85546875" style="207" customWidth="1"/>
    <col min="4866" max="4866" width="30.85546875" style="207" customWidth="1"/>
    <col min="4867" max="4867" width="16.7109375" style="207" customWidth="1"/>
    <col min="4868" max="4868" width="19.7109375" style="207" customWidth="1"/>
    <col min="4869" max="4869" width="15.42578125" style="207" customWidth="1"/>
    <col min="4870" max="4870" width="16.5703125" style="207" customWidth="1"/>
    <col min="4871" max="4871" width="19.7109375" style="207" customWidth="1"/>
    <col min="4872" max="4872" width="14.42578125" style="207" customWidth="1"/>
    <col min="4873" max="4873" width="15.42578125" style="207" customWidth="1"/>
    <col min="4874" max="5120" width="9.140625" style="207"/>
    <col min="5121" max="5121" width="5.85546875" style="207" customWidth="1"/>
    <col min="5122" max="5122" width="30.85546875" style="207" customWidth="1"/>
    <col min="5123" max="5123" width="16.7109375" style="207" customWidth="1"/>
    <col min="5124" max="5124" width="19.7109375" style="207" customWidth="1"/>
    <col min="5125" max="5125" width="15.42578125" style="207" customWidth="1"/>
    <col min="5126" max="5126" width="16.5703125" style="207" customWidth="1"/>
    <col min="5127" max="5127" width="19.7109375" style="207" customWidth="1"/>
    <col min="5128" max="5128" width="14.42578125" style="207" customWidth="1"/>
    <col min="5129" max="5129" width="15.42578125" style="207" customWidth="1"/>
    <col min="5130" max="5376" width="9.140625" style="207"/>
    <col min="5377" max="5377" width="5.85546875" style="207" customWidth="1"/>
    <col min="5378" max="5378" width="30.85546875" style="207" customWidth="1"/>
    <col min="5379" max="5379" width="16.7109375" style="207" customWidth="1"/>
    <col min="5380" max="5380" width="19.7109375" style="207" customWidth="1"/>
    <col min="5381" max="5381" width="15.42578125" style="207" customWidth="1"/>
    <col min="5382" max="5382" width="16.5703125" style="207" customWidth="1"/>
    <col min="5383" max="5383" width="19.7109375" style="207" customWidth="1"/>
    <col min="5384" max="5384" width="14.42578125" style="207" customWidth="1"/>
    <col min="5385" max="5385" width="15.42578125" style="207" customWidth="1"/>
    <col min="5386" max="5632" width="9.140625" style="207"/>
    <col min="5633" max="5633" width="5.85546875" style="207" customWidth="1"/>
    <col min="5634" max="5634" width="30.85546875" style="207" customWidth="1"/>
    <col min="5635" max="5635" width="16.7109375" style="207" customWidth="1"/>
    <col min="5636" max="5636" width="19.7109375" style="207" customWidth="1"/>
    <col min="5637" max="5637" width="15.42578125" style="207" customWidth="1"/>
    <col min="5638" max="5638" width="16.5703125" style="207" customWidth="1"/>
    <col min="5639" max="5639" width="19.7109375" style="207" customWidth="1"/>
    <col min="5640" max="5640" width="14.42578125" style="207" customWidth="1"/>
    <col min="5641" max="5641" width="15.42578125" style="207" customWidth="1"/>
    <col min="5642" max="5888" width="9.140625" style="207"/>
    <col min="5889" max="5889" width="5.85546875" style="207" customWidth="1"/>
    <col min="5890" max="5890" width="30.85546875" style="207" customWidth="1"/>
    <col min="5891" max="5891" width="16.7109375" style="207" customWidth="1"/>
    <col min="5892" max="5892" width="19.7109375" style="207" customWidth="1"/>
    <col min="5893" max="5893" width="15.42578125" style="207" customWidth="1"/>
    <col min="5894" max="5894" width="16.5703125" style="207" customWidth="1"/>
    <col min="5895" max="5895" width="19.7109375" style="207" customWidth="1"/>
    <col min="5896" max="5896" width="14.42578125" style="207" customWidth="1"/>
    <col min="5897" max="5897" width="15.42578125" style="207" customWidth="1"/>
    <col min="5898" max="6144" width="9.140625" style="207"/>
    <col min="6145" max="6145" width="5.85546875" style="207" customWidth="1"/>
    <col min="6146" max="6146" width="30.85546875" style="207" customWidth="1"/>
    <col min="6147" max="6147" width="16.7109375" style="207" customWidth="1"/>
    <col min="6148" max="6148" width="19.7109375" style="207" customWidth="1"/>
    <col min="6149" max="6149" width="15.42578125" style="207" customWidth="1"/>
    <col min="6150" max="6150" width="16.5703125" style="207" customWidth="1"/>
    <col min="6151" max="6151" width="19.7109375" style="207" customWidth="1"/>
    <col min="6152" max="6152" width="14.42578125" style="207" customWidth="1"/>
    <col min="6153" max="6153" width="15.42578125" style="207" customWidth="1"/>
    <col min="6154" max="6400" width="9.140625" style="207"/>
    <col min="6401" max="6401" width="5.85546875" style="207" customWidth="1"/>
    <col min="6402" max="6402" width="30.85546875" style="207" customWidth="1"/>
    <col min="6403" max="6403" width="16.7109375" style="207" customWidth="1"/>
    <col min="6404" max="6404" width="19.7109375" style="207" customWidth="1"/>
    <col min="6405" max="6405" width="15.42578125" style="207" customWidth="1"/>
    <col min="6406" max="6406" width="16.5703125" style="207" customWidth="1"/>
    <col min="6407" max="6407" width="19.7109375" style="207" customWidth="1"/>
    <col min="6408" max="6408" width="14.42578125" style="207" customWidth="1"/>
    <col min="6409" max="6409" width="15.42578125" style="207" customWidth="1"/>
    <col min="6410" max="6656" width="9.140625" style="207"/>
    <col min="6657" max="6657" width="5.85546875" style="207" customWidth="1"/>
    <col min="6658" max="6658" width="30.85546875" style="207" customWidth="1"/>
    <col min="6659" max="6659" width="16.7109375" style="207" customWidth="1"/>
    <col min="6660" max="6660" width="19.7109375" style="207" customWidth="1"/>
    <col min="6661" max="6661" width="15.42578125" style="207" customWidth="1"/>
    <col min="6662" max="6662" width="16.5703125" style="207" customWidth="1"/>
    <col min="6663" max="6663" width="19.7109375" style="207" customWidth="1"/>
    <col min="6664" max="6664" width="14.42578125" style="207" customWidth="1"/>
    <col min="6665" max="6665" width="15.42578125" style="207" customWidth="1"/>
    <col min="6666" max="6912" width="9.140625" style="207"/>
    <col min="6913" max="6913" width="5.85546875" style="207" customWidth="1"/>
    <col min="6914" max="6914" width="30.85546875" style="207" customWidth="1"/>
    <col min="6915" max="6915" width="16.7109375" style="207" customWidth="1"/>
    <col min="6916" max="6916" width="19.7109375" style="207" customWidth="1"/>
    <col min="6917" max="6917" width="15.42578125" style="207" customWidth="1"/>
    <col min="6918" max="6918" width="16.5703125" style="207" customWidth="1"/>
    <col min="6919" max="6919" width="19.7109375" style="207" customWidth="1"/>
    <col min="6920" max="6920" width="14.42578125" style="207" customWidth="1"/>
    <col min="6921" max="6921" width="15.42578125" style="207" customWidth="1"/>
    <col min="6922" max="7168" width="9.140625" style="207"/>
    <col min="7169" max="7169" width="5.85546875" style="207" customWidth="1"/>
    <col min="7170" max="7170" width="30.85546875" style="207" customWidth="1"/>
    <col min="7171" max="7171" width="16.7109375" style="207" customWidth="1"/>
    <col min="7172" max="7172" width="19.7109375" style="207" customWidth="1"/>
    <col min="7173" max="7173" width="15.42578125" style="207" customWidth="1"/>
    <col min="7174" max="7174" width="16.5703125" style="207" customWidth="1"/>
    <col min="7175" max="7175" width="19.7109375" style="207" customWidth="1"/>
    <col min="7176" max="7176" width="14.42578125" style="207" customWidth="1"/>
    <col min="7177" max="7177" width="15.42578125" style="207" customWidth="1"/>
    <col min="7178" max="7424" width="9.140625" style="207"/>
    <col min="7425" max="7425" width="5.85546875" style="207" customWidth="1"/>
    <col min="7426" max="7426" width="30.85546875" style="207" customWidth="1"/>
    <col min="7427" max="7427" width="16.7109375" style="207" customWidth="1"/>
    <col min="7428" max="7428" width="19.7109375" style="207" customWidth="1"/>
    <col min="7429" max="7429" width="15.42578125" style="207" customWidth="1"/>
    <col min="7430" max="7430" width="16.5703125" style="207" customWidth="1"/>
    <col min="7431" max="7431" width="19.7109375" style="207" customWidth="1"/>
    <col min="7432" max="7432" width="14.42578125" style="207" customWidth="1"/>
    <col min="7433" max="7433" width="15.42578125" style="207" customWidth="1"/>
    <col min="7434" max="7680" width="9.140625" style="207"/>
    <col min="7681" max="7681" width="5.85546875" style="207" customWidth="1"/>
    <col min="7682" max="7682" width="30.85546875" style="207" customWidth="1"/>
    <col min="7683" max="7683" width="16.7109375" style="207" customWidth="1"/>
    <col min="7684" max="7684" width="19.7109375" style="207" customWidth="1"/>
    <col min="7685" max="7685" width="15.42578125" style="207" customWidth="1"/>
    <col min="7686" max="7686" width="16.5703125" style="207" customWidth="1"/>
    <col min="7687" max="7687" width="19.7109375" style="207" customWidth="1"/>
    <col min="7688" max="7688" width="14.42578125" style="207" customWidth="1"/>
    <col min="7689" max="7689" width="15.42578125" style="207" customWidth="1"/>
    <col min="7690" max="7936" width="9.140625" style="207"/>
    <col min="7937" max="7937" width="5.85546875" style="207" customWidth="1"/>
    <col min="7938" max="7938" width="30.85546875" style="207" customWidth="1"/>
    <col min="7939" max="7939" width="16.7109375" style="207" customWidth="1"/>
    <col min="7940" max="7940" width="19.7109375" style="207" customWidth="1"/>
    <col min="7941" max="7941" width="15.42578125" style="207" customWidth="1"/>
    <col min="7942" max="7942" width="16.5703125" style="207" customWidth="1"/>
    <col min="7943" max="7943" width="19.7109375" style="207" customWidth="1"/>
    <col min="7944" max="7944" width="14.42578125" style="207" customWidth="1"/>
    <col min="7945" max="7945" width="15.42578125" style="207" customWidth="1"/>
    <col min="7946" max="8192" width="9.140625" style="207"/>
    <col min="8193" max="8193" width="5.85546875" style="207" customWidth="1"/>
    <col min="8194" max="8194" width="30.85546875" style="207" customWidth="1"/>
    <col min="8195" max="8195" width="16.7109375" style="207" customWidth="1"/>
    <col min="8196" max="8196" width="19.7109375" style="207" customWidth="1"/>
    <col min="8197" max="8197" width="15.42578125" style="207" customWidth="1"/>
    <col min="8198" max="8198" width="16.5703125" style="207" customWidth="1"/>
    <col min="8199" max="8199" width="19.7109375" style="207" customWidth="1"/>
    <col min="8200" max="8200" width="14.42578125" style="207" customWidth="1"/>
    <col min="8201" max="8201" width="15.42578125" style="207" customWidth="1"/>
    <col min="8202" max="8448" width="9.140625" style="207"/>
    <col min="8449" max="8449" width="5.85546875" style="207" customWidth="1"/>
    <col min="8450" max="8450" width="30.85546875" style="207" customWidth="1"/>
    <col min="8451" max="8451" width="16.7109375" style="207" customWidth="1"/>
    <col min="8452" max="8452" width="19.7109375" style="207" customWidth="1"/>
    <col min="8453" max="8453" width="15.42578125" style="207" customWidth="1"/>
    <col min="8454" max="8454" width="16.5703125" style="207" customWidth="1"/>
    <col min="8455" max="8455" width="19.7109375" style="207" customWidth="1"/>
    <col min="8456" max="8456" width="14.42578125" style="207" customWidth="1"/>
    <col min="8457" max="8457" width="15.42578125" style="207" customWidth="1"/>
    <col min="8458" max="8704" width="9.140625" style="207"/>
    <col min="8705" max="8705" width="5.85546875" style="207" customWidth="1"/>
    <col min="8706" max="8706" width="30.85546875" style="207" customWidth="1"/>
    <col min="8707" max="8707" width="16.7109375" style="207" customWidth="1"/>
    <col min="8708" max="8708" width="19.7109375" style="207" customWidth="1"/>
    <col min="8709" max="8709" width="15.42578125" style="207" customWidth="1"/>
    <col min="8710" max="8710" width="16.5703125" style="207" customWidth="1"/>
    <col min="8711" max="8711" width="19.7109375" style="207" customWidth="1"/>
    <col min="8712" max="8712" width="14.42578125" style="207" customWidth="1"/>
    <col min="8713" max="8713" width="15.42578125" style="207" customWidth="1"/>
    <col min="8714" max="8960" width="9.140625" style="207"/>
    <col min="8961" max="8961" width="5.85546875" style="207" customWidth="1"/>
    <col min="8962" max="8962" width="30.85546875" style="207" customWidth="1"/>
    <col min="8963" max="8963" width="16.7109375" style="207" customWidth="1"/>
    <col min="8964" max="8964" width="19.7109375" style="207" customWidth="1"/>
    <col min="8965" max="8965" width="15.42578125" style="207" customWidth="1"/>
    <col min="8966" max="8966" width="16.5703125" style="207" customWidth="1"/>
    <col min="8967" max="8967" width="19.7109375" style="207" customWidth="1"/>
    <col min="8968" max="8968" width="14.42578125" style="207" customWidth="1"/>
    <col min="8969" max="8969" width="15.42578125" style="207" customWidth="1"/>
    <col min="8970" max="9216" width="9.140625" style="207"/>
    <col min="9217" max="9217" width="5.85546875" style="207" customWidth="1"/>
    <col min="9218" max="9218" width="30.85546875" style="207" customWidth="1"/>
    <col min="9219" max="9219" width="16.7109375" style="207" customWidth="1"/>
    <col min="9220" max="9220" width="19.7109375" style="207" customWidth="1"/>
    <col min="9221" max="9221" width="15.42578125" style="207" customWidth="1"/>
    <col min="9222" max="9222" width="16.5703125" style="207" customWidth="1"/>
    <col min="9223" max="9223" width="19.7109375" style="207" customWidth="1"/>
    <col min="9224" max="9224" width="14.42578125" style="207" customWidth="1"/>
    <col min="9225" max="9225" width="15.42578125" style="207" customWidth="1"/>
    <col min="9226" max="9472" width="9.140625" style="207"/>
    <col min="9473" max="9473" width="5.85546875" style="207" customWidth="1"/>
    <col min="9474" max="9474" width="30.85546875" style="207" customWidth="1"/>
    <col min="9475" max="9475" width="16.7109375" style="207" customWidth="1"/>
    <col min="9476" max="9476" width="19.7109375" style="207" customWidth="1"/>
    <col min="9477" max="9477" width="15.42578125" style="207" customWidth="1"/>
    <col min="9478" max="9478" width="16.5703125" style="207" customWidth="1"/>
    <col min="9479" max="9479" width="19.7109375" style="207" customWidth="1"/>
    <col min="9480" max="9480" width="14.42578125" style="207" customWidth="1"/>
    <col min="9481" max="9481" width="15.42578125" style="207" customWidth="1"/>
    <col min="9482" max="9728" width="9.140625" style="207"/>
    <col min="9729" max="9729" width="5.85546875" style="207" customWidth="1"/>
    <col min="9730" max="9730" width="30.85546875" style="207" customWidth="1"/>
    <col min="9731" max="9731" width="16.7109375" style="207" customWidth="1"/>
    <col min="9732" max="9732" width="19.7109375" style="207" customWidth="1"/>
    <col min="9733" max="9733" width="15.42578125" style="207" customWidth="1"/>
    <col min="9734" max="9734" width="16.5703125" style="207" customWidth="1"/>
    <col min="9735" max="9735" width="19.7109375" style="207" customWidth="1"/>
    <col min="9736" max="9736" width="14.42578125" style="207" customWidth="1"/>
    <col min="9737" max="9737" width="15.42578125" style="207" customWidth="1"/>
    <col min="9738" max="9984" width="9.140625" style="207"/>
    <col min="9985" max="9985" width="5.85546875" style="207" customWidth="1"/>
    <col min="9986" max="9986" width="30.85546875" style="207" customWidth="1"/>
    <col min="9987" max="9987" width="16.7109375" style="207" customWidth="1"/>
    <col min="9988" max="9988" width="19.7109375" style="207" customWidth="1"/>
    <col min="9989" max="9989" width="15.42578125" style="207" customWidth="1"/>
    <col min="9990" max="9990" width="16.5703125" style="207" customWidth="1"/>
    <col min="9991" max="9991" width="19.7109375" style="207" customWidth="1"/>
    <col min="9992" max="9992" width="14.42578125" style="207" customWidth="1"/>
    <col min="9993" max="9993" width="15.42578125" style="207" customWidth="1"/>
    <col min="9994" max="10240" width="9.140625" style="207"/>
    <col min="10241" max="10241" width="5.85546875" style="207" customWidth="1"/>
    <col min="10242" max="10242" width="30.85546875" style="207" customWidth="1"/>
    <col min="10243" max="10243" width="16.7109375" style="207" customWidth="1"/>
    <col min="10244" max="10244" width="19.7109375" style="207" customWidth="1"/>
    <col min="10245" max="10245" width="15.42578125" style="207" customWidth="1"/>
    <col min="10246" max="10246" width="16.5703125" style="207" customWidth="1"/>
    <col min="10247" max="10247" width="19.7109375" style="207" customWidth="1"/>
    <col min="10248" max="10248" width="14.42578125" style="207" customWidth="1"/>
    <col min="10249" max="10249" width="15.42578125" style="207" customWidth="1"/>
    <col min="10250" max="10496" width="9.140625" style="207"/>
    <col min="10497" max="10497" width="5.85546875" style="207" customWidth="1"/>
    <col min="10498" max="10498" width="30.85546875" style="207" customWidth="1"/>
    <col min="10499" max="10499" width="16.7109375" style="207" customWidth="1"/>
    <col min="10500" max="10500" width="19.7109375" style="207" customWidth="1"/>
    <col min="10501" max="10501" width="15.42578125" style="207" customWidth="1"/>
    <col min="10502" max="10502" width="16.5703125" style="207" customWidth="1"/>
    <col min="10503" max="10503" width="19.7109375" style="207" customWidth="1"/>
    <col min="10504" max="10504" width="14.42578125" style="207" customWidth="1"/>
    <col min="10505" max="10505" width="15.42578125" style="207" customWidth="1"/>
    <col min="10506" max="10752" width="9.140625" style="207"/>
    <col min="10753" max="10753" width="5.85546875" style="207" customWidth="1"/>
    <col min="10754" max="10754" width="30.85546875" style="207" customWidth="1"/>
    <col min="10755" max="10755" width="16.7109375" style="207" customWidth="1"/>
    <col min="10756" max="10756" width="19.7109375" style="207" customWidth="1"/>
    <col min="10757" max="10757" width="15.42578125" style="207" customWidth="1"/>
    <col min="10758" max="10758" width="16.5703125" style="207" customWidth="1"/>
    <col min="10759" max="10759" width="19.7109375" style="207" customWidth="1"/>
    <col min="10760" max="10760" width="14.42578125" style="207" customWidth="1"/>
    <col min="10761" max="10761" width="15.42578125" style="207" customWidth="1"/>
    <col min="10762" max="11008" width="9.140625" style="207"/>
    <col min="11009" max="11009" width="5.85546875" style="207" customWidth="1"/>
    <col min="11010" max="11010" width="30.85546875" style="207" customWidth="1"/>
    <col min="11011" max="11011" width="16.7109375" style="207" customWidth="1"/>
    <col min="11012" max="11012" width="19.7109375" style="207" customWidth="1"/>
    <col min="11013" max="11013" width="15.42578125" style="207" customWidth="1"/>
    <col min="11014" max="11014" width="16.5703125" style="207" customWidth="1"/>
    <col min="11015" max="11015" width="19.7109375" style="207" customWidth="1"/>
    <col min="11016" max="11016" width="14.42578125" style="207" customWidth="1"/>
    <col min="11017" max="11017" width="15.42578125" style="207" customWidth="1"/>
    <col min="11018" max="11264" width="9.140625" style="207"/>
    <col min="11265" max="11265" width="5.85546875" style="207" customWidth="1"/>
    <col min="11266" max="11266" width="30.85546875" style="207" customWidth="1"/>
    <col min="11267" max="11267" width="16.7109375" style="207" customWidth="1"/>
    <col min="11268" max="11268" width="19.7109375" style="207" customWidth="1"/>
    <col min="11269" max="11269" width="15.42578125" style="207" customWidth="1"/>
    <col min="11270" max="11270" width="16.5703125" style="207" customWidth="1"/>
    <col min="11271" max="11271" width="19.7109375" style="207" customWidth="1"/>
    <col min="11272" max="11272" width="14.42578125" style="207" customWidth="1"/>
    <col min="11273" max="11273" width="15.42578125" style="207" customWidth="1"/>
    <col min="11274" max="11520" width="9.140625" style="207"/>
    <col min="11521" max="11521" width="5.85546875" style="207" customWidth="1"/>
    <col min="11522" max="11522" width="30.85546875" style="207" customWidth="1"/>
    <col min="11523" max="11523" width="16.7109375" style="207" customWidth="1"/>
    <col min="11524" max="11524" width="19.7109375" style="207" customWidth="1"/>
    <col min="11525" max="11525" width="15.42578125" style="207" customWidth="1"/>
    <col min="11526" max="11526" width="16.5703125" style="207" customWidth="1"/>
    <col min="11527" max="11527" width="19.7109375" style="207" customWidth="1"/>
    <col min="11528" max="11528" width="14.42578125" style="207" customWidth="1"/>
    <col min="11529" max="11529" width="15.42578125" style="207" customWidth="1"/>
    <col min="11530" max="11776" width="9.140625" style="207"/>
    <col min="11777" max="11777" width="5.85546875" style="207" customWidth="1"/>
    <col min="11778" max="11778" width="30.85546875" style="207" customWidth="1"/>
    <col min="11779" max="11779" width="16.7109375" style="207" customWidth="1"/>
    <col min="11780" max="11780" width="19.7109375" style="207" customWidth="1"/>
    <col min="11781" max="11781" width="15.42578125" style="207" customWidth="1"/>
    <col min="11782" max="11782" width="16.5703125" style="207" customWidth="1"/>
    <col min="11783" max="11783" width="19.7109375" style="207" customWidth="1"/>
    <col min="11784" max="11784" width="14.42578125" style="207" customWidth="1"/>
    <col min="11785" max="11785" width="15.42578125" style="207" customWidth="1"/>
    <col min="11786" max="12032" width="9.140625" style="207"/>
    <col min="12033" max="12033" width="5.85546875" style="207" customWidth="1"/>
    <col min="12034" max="12034" width="30.85546875" style="207" customWidth="1"/>
    <col min="12035" max="12035" width="16.7109375" style="207" customWidth="1"/>
    <col min="12036" max="12036" width="19.7109375" style="207" customWidth="1"/>
    <col min="12037" max="12037" width="15.42578125" style="207" customWidth="1"/>
    <col min="12038" max="12038" width="16.5703125" style="207" customWidth="1"/>
    <col min="12039" max="12039" width="19.7109375" style="207" customWidth="1"/>
    <col min="12040" max="12040" width="14.42578125" style="207" customWidth="1"/>
    <col min="12041" max="12041" width="15.42578125" style="207" customWidth="1"/>
    <col min="12042" max="12288" width="9.140625" style="207"/>
    <col min="12289" max="12289" width="5.85546875" style="207" customWidth="1"/>
    <col min="12290" max="12290" width="30.85546875" style="207" customWidth="1"/>
    <col min="12291" max="12291" width="16.7109375" style="207" customWidth="1"/>
    <col min="12292" max="12292" width="19.7109375" style="207" customWidth="1"/>
    <col min="12293" max="12293" width="15.42578125" style="207" customWidth="1"/>
    <col min="12294" max="12294" width="16.5703125" style="207" customWidth="1"/>
    <col min="12295" max="12295" width="19.7109375" style="207" customWidth="1"/>
    <col min="12296" max="12296" width="14.42578125" style="207" customWidth="1"/>
    <col min="12297" max="12297" width="15.42578125" style="207" customWidth="1"/>
    <col min="12298" max="12544" width="9.140625" style="207"/>
    <col min="12545" max="12545" width="5.85546875" style="207" customWidth="1"/>
    <col min="12546" max="12546" width="30.85546875" style="207" customWidth="1"/>
    <col min="12547" max="12547" width="16.7109375" style="207" customWidth="1"/>
    <col min="12548" max="12548" width="19.7109375" style="207" customWidth="1"/>
    <col min="12549" max="12549" width="15.42578125" style="207" customWidth="1"/>
    <col min="12550" max="12550" width="16.5703125" style="207" customWidth="1"/>
    <col min="12551" max="12551" width="19.7109375" style="207" customWidth="1"/>
    <col min="12552" max="12552" width="14.42578125" style="207" customWidth="1"/>
    <col min="12553" max="12553" width="15.42578125" style="207" customWidth="1"/>
    <col min="12554" max="12800" width="9.140625" style="207"/>
    <col min="12801" max="12801" width="5.85546875" style="207" customWidth="1"/>
    <col min="12802" max="12802" width="30.85546875" style="207" customWidth="1"/>
    <col min="12803" max="12803" width="16.7109375" style="207" customWidth="1"/>
    <col min="12804" max="12804" width="19.7109375" style="207" customWidth="1"/>
    <col min="12805" max="12805" width="15.42578125" style="207" customWidth="1"/>
    <col min="12806" max="12806" width="16.5703125" style="207" customWidth="1"/>
    <col min="12807" max="12807" width="19.7109375" style="207" customWidth="1"/>
    <col min="12808" max="12808" width="14.42578125" style="207" customWidth="1"/>
    <col min="12809" max="12809" width="15.42578125" style="207" customWidth="1"/>
    <col min="12810" max="13056" width="9.140625" style="207"/>
    <col min="13057" max="13057" width="5.85546875" style="207" customWidth="1"/>
    <col min="13058" max="13058" width="30.85546875" style="207" customWidth="1"/>
    <col min="13059" max="13059" width="16.7109375" style="207" customWidth="1"/>
    <col min="13060" max="13060" width="19.7109375" style="207" customWidth="1"/>
    <col min="13061" max="13061" width="15.42578125" style="207" customWidth="1"/>
    <col min="13062" max="13062" width="16.5703125" style="207" customWidth="1"/>
    <col min="13063" max="13063" width="19.7109375" style="207" customWidth="1"/>
    <col min="13064" max="13064" width="14.42578125" style="207" customWidth="1"/>
    <col min="13065" max="13065" width="15.42578125" style="207" customWidth="1"/>
    <col min="13066" max="13312" width="9.140625" style="207"/>
    <col min="13313" max="13313" width="5.85546875" style="207" customWidth="1"/>
    <col min="13314" max="13314" width="30.85546875" style="207" customWidth="1"/>
    <col min="13315" max="13315" width="16.7109375" style="207" customWidth="1"/>
    <col min="13316" max="13316" width="19.7109375" style="207" customWidth="1"/>
    <col min="13317" max="13317" width="15.42578125" style="207" customWidth="1"/>
    <col min="13318" max="13318" width="16.5703125" style="207" customWidth="1"/>
    <col min="13319" max="13319" width="19.7109375" style="207" customWidth="1"/>
    <col min="13320" max="13320" width="14.42578125" style="207" customWidth="1"/>
    <col min="13321" max="13321" width="15.42578125" style="207" customWidth="1"/>
    <col min="13322" max="13568" width="9.140625" style="207"/>
    <col min="13569" max="13569" width="5.85546875" style="207" customWidth="1"/>
    <col min="13570" max="13570" width="30.85546875" style="207" customWidth="1"/>
    <col min="13571" max="13571" width="16.7109375" style="207" customWidth="1"/>
    <col min="13572" max="13572" width="19.7109375" style="207" customWidth="1"/>
    <col min="13573" max="13573" width="15.42578125" style="207" customWidth="1"/>
    <col min="13574" max="13574" width="16.5703125" style="207" customWidth="1"/>
    <col min="13575" max="13575" width="19.7109375" style="207" customWidth="1"/>
    <col min="13576" max="13576" width="14.42578125" style="207" customWidth="1"/>
    <col min="13577" max="13577" width="15.42578125" style="207" customWidth="1"/>
    <col min="13578" max="13824" width="9.140625" style="207"/>
    <col min="13825" max="13825" width="5.85546875" style="207" customWidth="1"/>
    <col min="13826" max="13826" width="30.85546875" style="207" customWidth="1"/>
    <col min="13827" max="13827" width="16.7109375" style="207" customWidth="1"/>
    <col min="13828" max="13828" width="19.7109375" style="207" customWidth="1"/>
    <col min="13829" max="13829" width="15.42578125" style="207" customWidth="1"/>
    <col min="13830" max="13830" width="16.5703125" style="207" customWidth="1"/>
    <col min="13831" max="13831" width="19.7109375" style="207" customWidth="1"/>
    <col min="13832" max="13832" width="14.42578125" style="207" customWidth="1"/>
    <col min="13833" max="13833" width="15.42578125" style="207" customWidth="1"/>
    <col min="13834" max="14080" width="9.140625" style="207"/>
    <col min="14081" max="14081" width="5.85546875" style="207" customWidth="1"/>
    <col min="14082" max="14082" width="30.85546875" style="207" customWidth="1"/>
    <col min="14083" max="14083" width="16.7109375" style="207" customWidth="1"/>
    <col min="14084" max="14084" width="19.7109375" style="207" customWidth="1"/>
    <col min="14085" max="14085" width="15.42578125" style="207" customWidth="1"/>
    <col min="14086" max="14086" width="16.5703125" style="207" customWidth="1"/>
    <col min="14087" max="14087" width="19.7109375" style="207" customWidth="1"/>
    <col min="14088" max="14088" width="14.42578125" style="207" customWidth="1"/>
    <col min="14089" max="14089" width="15.42578125" style="207" customWidth="1"/>
    <col min="14090" max="14336" width="9.140625" style="207"/>
    <col min="14337" max="14337" width="5.85546875" style="207" customWidth="1"/>
    <col min="14338" max="14338" width="30.85546875" style="207" customWidth="1"/>
    <col min="14339" max="14339" width="16.7109375" style="207" customWidth="1"/>
    <col min="14340" max="14340" width="19.7109375" style="207" customWidth="1"/>
    <col min="14341" max="14341" width="15.42578125" style="207" customWidth="1"/>
    <col min="14342" max="14342" width="16.5703125" style="207" customWidth="1"/>
    <col min="14343" max="14343" width="19.7109375" style="207" customWidth="1"/>
    <col min="14344" max="14344" width="14.42578125" style="207" customWidth="1"/>
    <col min="14345" max="14345" width="15.42578125" style="207" customWidth="1"/>
    <col min="14346" max="14592" width="9.140625" style="207"/>
    <col min="14593" max="14593" width="5.85546875" style="207" customWidth="1"/>
    <col min="14594" max="14594" width="30.85546875" style="207" customWidth="1"/>
    <col min="14595" max="14595" width="16.7109375" style="207" customWidth="1"/>
    <col min="14596" max="14596" width="19.7109375" style="207" customWidth="1"/>
    <col min="14597" max="14597" width="15.42578125" style="207" customWidth="1"/>
    <col min="14598" max="14598" width="16.5703125" style="207" customWidth="1"/>
    <col min="14599" max="14599" width="19.7109375" style="207" customWidth="1"/>
    <col min="14600" max="14600" width="14.42578125" style="207" customWidth="1"/>
    <col min="14601" max="14601" width="15.42578125" style="207" customWidth="1"/>
    <col min="14602" max="14848" width="9.140625" style="207"/>
    <col min="14849" max="14849" width="5.85546875" style="207" customWidth="1"/>
    <col min="14850" max="14850" width="30.85546875" style="207" customWidth="1"/>
    <col min="14851" max="14851" width="16.7109375" style="207" customWidth="1"/>
    <col min="14852" max="14852" width="19.7109375" style="207" customWidth="1"/>
    <col min="14853" max="14853" width="15.42578125" style="207" customWidth="1"/>
    <col min="14854" max="14854" width="16.5703125" style="207" customWidth="1"/>
    <col min="14855" max="14855" width="19.7109375" style="207" customWidth="1"/>
    <col min="14856" max="14856" width="14.42578125" style="207" customWidth="1"/>
    <col min="14857" max="14857" width="15.42578125" style="207" customWidth="1"/>
    <col min="14858" max="15104" width="9.140625" style="207"/>
    <col min="15105" max="15105" width="5.85546875" style="207" customWidth="1"/>
    <col min="15106" max="15106" width="30.85546875" style="207" customWidth="1"/>
    <col min="15107" max="15107" width="16.7109375" style="207" customWidth="1"/>
    <col min="15108" max="15108" width="19.7109375" style="207" customWidth="1"/>
    <col min="15109" max="15109" width="15.42578125" style="207" customWidth="1"/>
    <col min="15110" max="15110" width="16.5703125" style="207" customWidth="1"/>
    <col min="15111" max="15111" width="19.7109375" style="207" customWidth="1"/>
    <col min="15112" max="15112" width="14.42578125" style="207" customWidth="1"/>
    <col min="15113" max="15113" width="15.42578125" style="207" customWidth="1"/>
    <col min="15114" max="15360" width="9.140625" style="207"/>
    <col min="15361" max="15361" width="5.85546875" style="207" customWidth="1"/>
    <col min="15362" max="15362" width="30.85546875" style="207" customWidth="1"/>
    <col min="15363" max="15363" width="16.7109375" style="207" customWidth="1"/>
    <col min="15364" max="15364" width="19.7109375" style="207" customWidth="1"/>
    <col min="15365" max="15365" width="15.42578125" style="207" customWidth="1"/>
    <col min="15366" max="15366" width="16.5703125" style="207" customWidth="1"/>
    <col min="15367" max="15367" width="19.7109375" style="207" customWidth="1"/>
    <col min="15368" max="15368" width="14.42578125" style="207" customWidth="1"/>
    <col min="15369" max="15369" width="15.42578125" style="207" customWidth="1"/>
    <col min="15370" max="15616" width="9.140625" style="207"/>
    <col min="15617" max="15617" width="5.85546875" style="207" customWidth="1"/>
    <col min="15618" max="15618" width="30.85546875" style="207" customWidth="1"/>
    <col min="15619" max="15619" width="16.7109375" style="207" customWidth="1"/>
    <col min="15620" max="15620" width="19.7109375" style="207" customWidth="1"/>
    <col min="15621" max="15621" width="15.42578125" style="207" customWidth="1"/>
    <col min="15622" max="15622" width="16.5703125" style="207" customWidth="1"/>
    <col min="15623" max="15623" width="19.7109375" style="207" customWidth="1"/>
    <col min="15624" max="15624" width="14.42578125" style="207" customWidth="1"/>
    <col min="15625" max="15625" width="15.42578125" style="207" customWidth="1"/>
    <col min="15626" max="15872" width="9.140625" style="207"/>
    <col min="15873" max="15873" width="5.85546875" style="207" customWidth="1"/>
    <col min="15874" max="15874" width="30.85546875" style="207" customWidth="1"/>
    <col min="15875" max="15875" width="16.7109375" style="207" customWidth="1"/>
    <col min="15876" max="15876" width="19.7109375" style="207" customWidth="1"/>
    <col min="15877" max="15877" width="15.42578125" style="207" customWidth="1"/>
    <col min="15878" max="15878" width="16.5703125" style="207" customWidth="1"/>
    <col min="15879" max="15879" width="19.7109375" style="207" customWidth="1"/>
    <col min="15880" max="15880" width="14.42578125" style="207" customWidth="1"/>
    <col min="15881" max="15881" width="15.42578125" style="207" customWidth="1"/>
    <col min="15882" max="16128" width="9.140625" style="207"/>
    <col min="16129" max="16129" width="5.85546875" style="207" customWidth="1"/>
    <col min="16130" max="16130" width="30.85546875" style="207" customWidth="1"/>
    <col min="16131" max="16131" width="16.7109375" style="207" customWidth="1"/>
    <col min="16132" max="16132" width="19.7109375" style="207" customWidth="1"/>
    <col min="16133" max="16133" width="15.42578125" style="207" customWidth="1"/>
    <col min="16134" max="16134" width="16.5703125" style="207" customWidth="1"/>
    <col min="16135" max="16135" width="19.7109375" style="207" customWidth="1"/>
    <col min="16136" max="16136" width="14.42578125" style="207" customWidth="1"/>
    <col min="16137" max="16137" width="15.42578125" style="207" customWidth="1"/>
    <col min="16138" max="16384" width="9.140625" style="207"/>
  </cols>
  <sheetData>
    <row r="1" spans="1:9" x14ac:dyDescent="0.2">
      <c r="A1" s="221"/>
      <c r="B1" s="221"/>
      <c r="C1" s="216"/>
      <c r="D1" s="216"/>
      <c r="E1" s="216"/>
      <c r="F1" s="216"/>
      <c r="G1" s="216"/>
      <c r="H1" s="216"/>
      <c r="I1" s="216"/>
    </row>
    <row r="2" spans="1:9" x14ac:dyDescent="0.2">
      <c r="A2" s="281"/>
      <c r="B2" s="281"/>
      <c r="C2" s="281"/>
      <c r="D2" s="281"/>
      <c r="E2" s="281"/>
      <c r="F2" s="281"/>
      <c r="G2" s="281"/>
      <c r="H2" s="281"/>
      <c r="I2" s="313"/>
    </row>
    <row r="3" spans="1:9" x14ac:dyDescent="0.2">
      <c r="A3" s="281"/>
      <c r="B3" s="281"/>
      <c r="C3" s="281"/>
      <c r="D3" s="281"/>
      <c r="E3" s="281"/>
      <c r="F3" s="281"/>
      <c r="G3" s="281"/>
      <c r="H3" s="281"/>
      <c r="I3" s="207"/>
    </row>
    <row r="4" spans="1:9" x14ac:dyDescent="0.2">
      <c r="A4" s="285" t="s">
        <v>0</v>
      </c>
      <c r="B4" s="284"/>
      <c r="C4" s="284"/>
      <c r="D4" s="284"/>
      <c r="E4" s="284"/>
      <c r="F4" s="284"/>
      <c r="G4" s="284"/>
      <c r="H4" s="284"/>
      <c r="I4" s="284"/>
    </row>
    <row r="5" spans="1:9" x14ac:dyDescent="0.2">
      <c r="A5" s="285" t="s">
        <v>12</v>
      </c>
      <c r="B5" s="284"/>
      <c r="C5" s="284"/>
      <c r="D5" s="284"/>
      <c r="E5" s="284"/>
      <c r="F5" s="284"/>
      <c r="G5" s="284"/>
      <c r="H5" s="284"/>
      <c r="I5" s="286"/>
    </row>
    <row r="6" spans="1:9" x14ac:dyDescent="0.2">
      <c r="A6" s="285" t="s">
        <v>198</v>
      </c>
      <c r="B6" s="284"/>
      <c r="C6" s="284"/>
      <c r="D6" s="284"/>
      <c r="E6" s="284"/>
      <c r="F6" s="284"/>
      <c r="G6" s="284"/>
      <c r="H6" s="284"/>
      <c r="I6" s="283"/>
    </row>
    <row r="7" spans="1:9" x14ac:dyDescent="0.2">
      <c r="A7" s="285" t="s">
        <v>197</v>
      </c>
      <c r="B7" s="284"/>
      <c r="C7" s="284"/>
      <c r="D7" s="284"/>
      <c r="E7" s="284"/>
      <c r="F7" s="284"/>
      <c r="G7" s="284"/>
      <c r="H7" s="284"/>
      <c r="I7" s="283"/>
    </row>
    <row r="8" spans="1:9" ht="13.5" thickBot="1" x14ac:dyDescent="0.25">
      <c r="A8" s="284"/>
      <c r="B8" s="284"/>
      <c r="C8" s="284"/>
      <c r="D8" s="284"/>
      <c r="E8" s="284"/>
      <c r="F8" s="284"/>
      <c r="G8" s="284"/>
      <c r="H8" s="284"/>
      <c r="I8" s="283"/>
    </row>
    <row r="9" spans="1:9" x14ac:dyDescent="0.2">
      <c r="A9" s="280" t="s">
        <v>2</v>
      </c>
      <c r="B9" s="279" t="s">
        <v>4</v>
      </c>
      <c r="C9" s="278" t="s">
        <v>154</v>
      </c>
      <c r="D9" s="277"/>
      <c r="E9" s="276"/>
      <c r="F9" s="278" t="s">
        <v>175</v>
      </c>
      <c r="G9" s="277"/>
      <c r="H9" s="276"/>
      <c r="I9" s="275" t="s">
        <v>6</v>
      </c>
    </row>
    <row r="10" spans="1:9" ht="25.5" x14ac:dyDescent="0.2">
      <c r="A10" s="274" t="s">
        <v>3</v>
      </c>
      <c r="B10" s="273"/>
      <c r="C10" s="272" t="s">
        <v>174</v>
      </c>
      <c r="D10" s="271" t="s">
        <v>173</v>
      </c>
      <c r="E10" s="270" t="s">
        <v>179</v>
      </c>
      <c r="F10" s="272" t="s">
        <v>174</v>
      </c>
      <c r="G10" s="271" t="s">
        <v>173</v>
      </c>
      <c r="H10" s="270" t="s">
        <v>179</v>
      </c>
      <c r="I10" s="269"/>
    </row>
    <row r="11" spans="1:9" ht="13.5" thickBot="1" x14ac:dyDescent="0.25">
      <c r="A11" s="268"/>
      <c r="B11" s="267"/>
      <c r="C11" s="266" t="s">
        <v>54</v>
      </c>
      <c r="D11" s="265" t="s">
        <v>18</v>
      </c>
      <c r="E11" s="264" t="s">
        <v>171</v>
      </c>
      <c r="F11" s="266" t="s">
        <v>20</v>
      </c>
      <c r="G11" s="265" t="s">
        <v>56</v>
      </c>
      <c r="H11" s="264" t="s">
        <v>170</v>
      </c>
      <c r="I11" s="264" t="s">
        <v>169</v>
      </c>
    </row>
    <row r="12" spans="1:9" ht="4.9000000000000004" customHeight="1" thickTop="1" thickBot="1" x14ac:dyDescent="0.25">
      <c r="A12" s="312"/>
      <c r="B12" s="311"/>
      <c r="C12" s="310"/>
      <c r="D12" s="310"/>
      <c r="E12" s="310"/>
      <c r="F12" s="310"/>
      <c r="G12" s="310"/>
      <c r="H12" s="310"/>
      <c r="I12" s="310"/>
    </row>
    <row r="13" spans="1:9" x14ac:dyDescent="0.2">
      <c r="A13" s="261">
        <v>1</v>
      </c>
      <c r="B13" s="260" t="s">
        <v>168</v>
      </c>
      <c r="C13" s="309"/>
      <c r="D13" s="308"/>
      <c r="E13" s="307"/>
      <c r="F13" s="306"/>
      <c r="G13" s="306"/>
      <c r="H13" s="306"/>
      <c r="I13" s="253"/>
    </row>
    <row r="14" spans="1:9" x14ac:dyDescent="0.2">
      <c r="A14" s="239">
        <f t="shared" ref="A14:A23" si="0">A13+1</f>
        <v>2</v>
      </c>
      <c r="B14" s="251" t="s">
        <v>178</v>
      </c>
      <c r="C14" s="303">
        <f>ROUND('Gas wage increase ratios'!E15,6)</f>
        <v>1.678E-3</v>
      </c>
      <c r="D14" s="304">
        <f>'Incent &amp; Related PR Tax - TY'!D21</f>
        <v>3814740.0498376964</v>
      </c>
      <c r="E14" s="305">
        <f t="shared" ref="E14:E22" si="1">C14*D14</f>
        <v>6401.1338036276547</v>
      </c>
      <c r="F14" s="302">
        <f>ROUND('Gas wage increase ratios'!H15,6)</f>
        <v>1.683E-3</v>
      </c>
      <c r="G14" s="304">
        <f>'4 Yr Avg'!N22</f>
        <v>4032317.335226858</v>
      </c>
      <c r="H14" s="301">
        <f t="shared" ref="H14:H21" si="2">F14*G14</f>
        <v>6786.3900751868023</v>
      </c>
      <c r="I14" s="252">
        <f t="shared" ref="I14:I22" si="3">H14-E14</f>
        <v>385.25627155914754</v>
      </c>
    </row>
    <row r="15" spans="1:9" x14ac:dyDescent="0.2">
      <c r="A15" s="239">
        <f t="shared" si="0"/>
        <v>3</v>
      </c>
      <c r="B15" s="251" t="s">
        <v>177</v>
      </c>
      <c r="C15" s="303">
        <f>ROUND('Gas wage increase ratios'!E16,6)</f>
        <v>3.4778999999999997E-2</v>
      </c>
      <c r="D15" s="294">
        <f t="shared" ref="D15:D23" si="4">D14</f>
        <v>3814740.0498376964</v>
      </c>
      <c r="E15" s="301">
        <f t="shared" si="1"/>
        <v>132672.84419330524</v>
      </c>
      <c r="F15" s="302">
        <f>ROUND('Gas wage increase ratios'!H16,5)</f>
        <v>3.4520000000000002E-2</v>
      </c>
      <c r="G15" s="294">
        <f t="shared" ref="G15:G23" si="5">G14</f>
        <v>4032317.335226858</v>
      </c>
      <c r="H15" s="301">
        <f t="shared" si="2"/>
        <v>139195.59441203115</v>
      </c>
      <c r="I15" s="246">
        <f t="shared" si="3"/>
        <v>6522.7502187259088</v>
      </c>
    </row>
    <row r="16" spans="1:9" x14ac:dyDescent="0.2">
      <c r="A16" s="239">
        <f t="shared" si="0"/>
        <v>4</v>
      </c>
      <c r="B16" s="251" t="s">
        <v>176</v>
      </c>
      <c r="C16" s="303">
        <f>ROUND('Gas wage increase ratios'!E17,6)</f>
        <v>2.7837000000000001E-2</v>
      </c>
      <c r="D16" s="294">
        <f t="shared" si="4"/>
        <v>3814740.0498376964</v>
      </c>
      <c r="E16" s="301">
        <f t="shared" si="1"/>
        <v>106190.91876733195</v>
      </c>
      <c r="F16" s="302">
        <f>ROUND('Gas wage increase ratios'!H17,6)</f>
        <v>2.7671000000000001E-2</v>
      </c>
      <c r="G16" s="294">
        <f t="shared" si="5"/>
        <v>4032317.335226858</v>
      </c>
      <c r="H16" s="301">
        <f t="shared" si="2"/>
        <v>111578.2529830624</v>
      </c>
      <c r="I16" s="246">
        <f t="shared" si="3"/>
        <v>5387.3342157304432</v>
      </c>
    </row>
    <row r="17" spans="1:10" x14ac:dyDescent="0.2">
      <c r="A17" s="239">
        <f t="shared" si="0"/>
        <v>5</v>
      </c>
      <c r="B17" s="251" t="s">
        <v>165</v>
      </c>
      <c r="C17" s="303">
        <f>ROUND('Gas wage increase ratios'!E18,6)</f>
        <v>0</v>
      </c>
      <c r="D17" s="294">
        <f t="shared" si="4"/>
        <v>3814740.0498376964</v>
      </c>
      <c r="E17" s="301">
        <f t="shared" si="1"/>
        <v>0</v>
      </c>
      <c r="F17" s="302">
        <f>ROUND('Gas wage increase ratios'!H18,6)</f>
        <v>0</v>
      </c>
      <c r="G17" s="294">
        <f t="shared" si="5"/>
        <v>4032317.335226858</v>
      </c>
      <c r="H17" s="301">
        <f t="shared" si="2"/>
        <v>0</v>
      </c>
      <c r="I17" s="246">
        <f t="shared" si="3"/>
        <v>0</v>
      </c>
    </row>
    <row r="18" spans="1:10" x14ac:dyDescent="0.2">
      <c r="A18" s="239">
        <f t="shared" si="0"/>
        <v>6</v>
      </c>
      <c r="B18" s="251" t="s">
        <v>164</v>
      </c>
      <c r="C18" s="303">
        <f>ROUND('Gas wage increase ratios'!E19,6)</f>
        <v>0.48908800000000002</v>
      </c>
      <c r="D18" s="294">
        <f t="shared" si="4"/>
        <v>3814740.0498376964</v>
      </c>
      <c r="E18" s="301">
        <f t="shared" si="1"/>
        <v>1865743.5814950194</v>
      </c>
      <c r="F18" s="302">
        <f>ROUND('Gas wage increase ratios'!H19,6)</f>
        <v>0.49266399999999999</v>
      </c>
      <c r="G18" s="294">
        <f t="shared" si="5"/>
        <v>4032317.335226858</v>
      </c>
      <c r="H18" s="301">
        <f t="shared" si="2"/>
        <v>1986577.5876422047</v>
      </c>
      <c r="I18" s="246">
        <f t="shared" si="3"/>
        <v>120834.00614718534</v>
      </c>
    </row>
    <row r="19" spans="1:10" x14ac:dyDescent="0.2">
      <c r="A19" s="239">
        <f t="shared" si="0"/>
        <v>7</v>
      </c>
      <c r="B19" s="251" t="s">
        <v>163</v>
      </c>
      <c r="C19" s="303">
        <f>ROUND('Gas wage increase ratios'!E20,6)</f>
        <v>0.154783</v>
      </c>
      <c r="D19" s="294">
        <f t="shared" si="4"/>
        <v>3814740.0498376964</v>
      </c>
      <c r="E19" s="301">
        <f t="shared" si="1"/>
        <v>590456.90913402813</v>
      </c>
      <c r="F19" s="302">
        <f>ROUND('Gas wage increase ratios'!H20,6)</f>
        <v>0.15374099999999999</v>
      </c>
      <c r="G19" s="294">
        <f t="shared" si="5"/>
        <v>4032317.335226858</v>
      </c>
      <c r="H19" s="301">
        <f t="shared" si="2"/>
        <v>619932.49943511235</v>
      </c>
      <c r="I19" s="246">
        <f t="shared" si="3"/>
        <v>29475.590301084216</v>
      </c>
    </row>
    <row r="20" spans="1:10" x14ac:dyDescent="0.2">
      <c r="A20" s="239">
        <f t="shared" si="0"/>
        <v>8</v>
      </c>
      <c r="B20" s="251" t="s">
        <v>162</v>
      </c>
      <c r="C20" s="303">
        <f>ROUND('Gas wage increase ratios'!E21,6)</f>
        <v>1.6275000000000001E-2</v>
      </c>
      <c r="D20" s="294">
        <f t="shared" si="4"/>
        <v>3814740.0498376964</v>
      </c>
      <c r="E20" s="301">
        <f t="shared" si="1"/>
        <v>62084.89431110851</v>
      </c>
      <c r="F20" s="302">
        <f>ROUND('Gas wage increase ratios'!H21,5)</f>
        <v>1.6150000000000001E-2</v>
      </c>
      <c r="G20" s="294">
        <f t="shared" si="5"/>
        <v>4032317.335226858</v>
      </c>
      <c r="H20" s="301">
        <f t="shared" si="2"/>
        <v>65121.924963913763</v>
      </c>
      <c r="I20" s="246">
        <f t="shared" si="3"/>
        <v>3037.0306528052533</v>
      </c>
    </row>
    <row r="21" spans="1:10" x14ac:dyDescent="0.2">
      <c r="A21" s="239">
        <f t="shared" si="0"/>
        <v>9</v>
      </c>
      <c r="B21" s="251" t="s">
        <v>161</v>
      </c>
      <c r="C21" s="303">
        <f>ROUND('Gas wage increase ratios'!E22,6)</f>
        <v>0</v>
      </c>
      <c r="D21" s="294">
        <f t="shared" si="4"/>
        <v>3814740.0498376964</v>
      </c>
      <c r="E21" s="301">
        <f t="shared" si="1"/>
        <v>0</v>
      </c>
      <c r="F21" s="302">
        <f>ROUND('Gas wage increase ratios'!H22,6)</f>
        <v>0</v>
      </c>
      <c r="G21" s="294">
        <f t="shared" si="5"/>
        <v>4032317.335226858</v>
      </c>
      <c r="H21" s="301">
        <f t="shared" si="2"/>
        <v>0</v>
      </c>
      <c r="I21" s="246">
        <f t="shared" si="3"/>
        <v>0</v>
      </c>
    </row>
    <row r="22" spans="1:10" x14ac:dyDescent="0.2">
      <c r="A22" s="245">
        <f t="shared" si="0"/>
        <v>10</v>
      </c>
      <c r="B22" s="244" t="s">
        <v>160</v>
      </c>
      <c r="C22" s="300">
        <f>ROUND('Gas wage increase ratios'!E23,6)</f>
        <v>0.27556000000000003</v>
      </c>
      <c r="D22" s="299">
        <f t="shared" si="4"/>
        <v>3814740.0498376964</v>
      </c>
      <c r="E22" s="298">
        <f t="shared" si="1"/>
        <v>1051189.7681332757</v>
      </c>
      <c r="F22" s="456">
        <f>ROUND('Gas wage increase ratios'!H23,6)</f>
        <v>0.27358300000000002</v>
      </c>
      <c r="G22" s="299">
        <f t="shared" si="5"/>
        <v>4032317.335226858</v>
      </c>
      <c r="H22" s="298">
        <f>F22*G22-48</f>
        <v>1103125.4735233695</v>
      </c>
      <c r="I22" s="240">
        <f t="shared" si="3"/>
        <v>51935.705390093848</v>
      </c>
    </row>
    <row r="23" spans="1:10" x14ac:dyDescent="0.2">
      <c r="A23" s="239">
        <f t="shared" si="0"/>
        <v>11</v>
      </c>
      <c r="B23" s="238" t="s">
        <v>7</v>
      </c>
      <c r="C23" s="297">
        <f>SUM(C14:C22)</f>
        <v>1</v>
      </c>
      <c r="D23" s="294">
        <f t="shared" si="4"/>
        <v>3814740.0498376964</v>
      </c>
      <c r="E23" s="296">
        <f>SUM(E14:E22)</f>
        <v>3814740.0498376964</v>
      </c>
      <c r="F23" s="295">
        <f>SUM(F14:F22)</f>
        <v>1.0000119999999999</v>
      </c>
      <c r="G23" s="294">
        <f t="shared" si="5"/>
        <v>4032317.335226858</v>
      </c>
      <c r="H23" s="457">
        <f>SUM(H14:H22)</f>
        <v>4032317.7230348806</v>
      </c>
      <c r="I23" s="232">
        <f>SUM(I14:I22)</f>
        <v>217577.67319718417</v>
      </c>
      <c r="J23" s="231"/>
    </row>
    <row r="24" spans="1:10" ht="13.5" thickBot="1" x14ac:dyDescent="0.25">
      <c r="A24" s="293"/>
      <c r="B24" s="293"/>
      <c r="C24" s="292"/>
      <c r="D24" s="290"/>
      <c r="E24" s="291"/>
      <c r="F24" s="290"/>
      <c r="G24" s="290"/>
      <c r="H24" s="290"/>
      <c r="I24" s="222"/>
    </row>
    <row r="25" spans="1:10" x14ac:dyDescent="0.2">
      <c r="C25" s="216"/>
      <c r="D25" s="216"/>
      <c r="E25" s="216"/>
      <c r="F25" s="216"/>
      <c r="G25" s="216"/>
      <c r="H25" s="216"/>
      <c r="I25" s="216"/>
    </row>
    <row r="26" spans="1:10" x14ac:dyDescent="0.2">
      <c r="C26" s="216"/>
      <c r="D26" s="216"/>
      <c r="E26" s="216"/>
      <c r="F26" s="216"/>
      <c r="G26" s="216"/>
      <c r="H26" s="216"/>
      <c r="I26" s="216"/>
    </row>
    <row r="27" spans="1:10" x14ac:dyDescent="0.2">
      <c r="A27" s="221"/>
      <c r="B27" s="221"/>
      <c r="C27" s="216"/>
      <c r="D27" s="216"/>
      <c r="E27" s="216"/>
      <c r="F27" s="216"/>
      <c r="G27" s="216"/>
      <c r="H27" s="216"/>
      <c r="I27" s="216"/>
    </row>
    <row r="28" spans="1:10" x14ac:dyDescent="0.2">
      <c r="C28" s="216"/>
      <c r="D28" s="216"/>
      <c r="E28" s="216"/>
      <c r="F28" s="216"/>
      <c r="G28" s="216"/>
      <c r="H28" s="216"/>
      <c r="I28" s="216"/>
    </row>
    <row r="29" spans="1:10" x14ac:dyDescent="0.2">
      <c r="C29" s="215"/>
      <c r="D29" s="215"/>
      <c r="E29" s="215"/>
      <c r="F29" s="215"/>
      <c r="G29" s="215"/>
      <c r="H29" s="215"/>
      <c r="I29" s="215"/>
    </row>
    <row r="30" spans="1:10" x14ac:dyDescent="0.2">
      <c r="C30" s="212"/>
      <c r="D30" s="212"/>
      <c r="E30" s="212"/>
      <c r="F30" s="212"/>
      <c r="G30" s="212"/>
      <c r="H30" s="212"/>
      <c r="I30" s="212"/>
    </row>
    <row r="31" spans="1:10" x14ac:dyDescent="0.2">
      <c r="C31" s="214"/>
      <c r="D31" s="214"/>
      <c r="E31" s="214"/>
      <c r="F31" s="214"/>
      <c r="G31" s="214"/>
      <c r="H31" s="214"/>
      <c r="I31" s="213"/>
    </row>
    <row r="32" spans="1:10" x14ac:dyDescent="0.2">
      <c r="A32" s="219"/>
      <c r="B32" s="219"/>
      <c r="C32" s="212"/>
      <c r="D32" s="212"/>
      <c r="E32" s="212"/>
      <c r="F32" s="212"/>
      <c r="G32" s="212"/>
      <c r="H32" s="212"/>
      <c r="I32" s="212"/>
    </row>
    <row r="33" spans="1:9" x14ac:dyDescent="0.2">
      <c r="C33" s="211"/>
      <c r="D33" s="211"/>
      <c r="E33" s="211"/>
      <c r="F33" s="211"/>
      <c r="G33" s="211"/>
      <c r="H33" s="211"/>
      <c r="I33" s="210"/>
    </row>
    <row r="34" spans="1:9" x14ac:dyDescent="0.2">
      <c r="C34" s="217"/>
      <c r="D34" s="217"/>
      <c r="E34" s="217"/>
      <c r="F34" s="217"/>
      <c r="G34" s="217"/>
      <c r="H34" s="217"/>
      <c r="I34" s="217"/>
    </row>
    <row r="35" spans="1:9" x14ac:dyDescent="0.2">
      <c r="C35" s="217"/>
      <c r="D35" s="217"/>
      <c r="E35" s="217"/>
      <c r="F35" s="217"/>
      <c r="G35" s="217"/>
      <c r="H35" s="217"/>
      <c r="I35" s="217"/>
    </row>
    <row r="36" spans="1:9" x14ac:dyDescent="0.2">
      <c r="C36" s="218"/>
      <c r="D36" s="218"/>
      <c r="E36" s="218"/>
      <c r="F36" s="217"/>
      <c r="G36" s="217"/>
      <c r="H36" s="217"/>
      <c r="I36" s="217"/>
    </row>
    <row r="37" spans="1:9" x14ac:dyDescent="0.2">
      <c r="C37" s="215"/>
      <c r="D37" s="215"/>
      <c r="E37" s="215"/>
      <c r="F37" s="215"/>
      <c r="G37" s="215"/>
      <c r="H37" s="215"/>
      <c r="I37" s="215"/>
    </row>
    <row r="38" spans="1:9" x14ac:dyDescent="0.2">
      <c r="C38" s="216"/>
      <c r="D38" s="216"/>
      <c r="E38" s="216"/>
      <c r="F38" s="216"/>
      <c r="G38" s="216"/>
      <c r="H38" s="216"/>
      <c r="I38" s="216"/>
    </row>
    <row r="39" spans="1:9" x14ac:dyDescent="0.2">
      <c r="C39" s="216"/>
      <c r="D39" s="216"/>
      <c r="E39" s="216"/>
      <c r="F39" s="216"/>
      <c r="G39" s="216"/>
      <c r="H39" s="216"/>
      <c r="I39" s="216"/>
    </row>
    <row r="40" spans="1:9" x14ac:dyDescent="0.2">
      <c r="C40" s="216"/>
      <c r="D40" s="216"/>
      <c r="E40" s="216"/>
      <c r="F40" s="216"/>
      <c r="G40" s="216"/>
      <c r="H40" s="216"/>
      <c r="I40" s="216"/>
    </row>
    <row r="41" spans="1:9" x14ac:dyDescent="0.2">
      <c r="C41" s="216"/>
      <c r="D41" s="216"/>
      <c r="E41" s="216"/>
      <c r="F41" s="216"/>
      <c r="G41" s="216"/>
      <c r="H41" s="216"/>
      <c r="I41" s="216"/>
    </row>
    <row r="42" spans="1:9" x14ac:dyDescent="0.2">
      <c r="C42" s="216"/>
      <c r="D42" s="216"/>
      <c r="E42" s="216"/>
      <c r="F42" s="216"/>
      <c r="G42" s="216"/>
      <c r="H42" s="216"/>
      <c r="I42" s="216"/>
    </row>
    <row r="43" spans="1:9" x14ac:dyDescent="0.2">
      <c r="C43" s="216"/>
      <c r="D43" s="216"/>
      <c r="E43" s="216"/>
      <c r="F43" s="216"/>
      <c r="G43" s="216"/>
      <c r="H43" s="216"/>
      <c r="I43" s="216"/>
    </row>
    <row r="44" spans="1:9" x14ac:dyDescent="0.2">
      <c r="C44" s="216"/>
      <c r="D44" s="216"/>
      <c r="E44" s="216"/>
      <c r="F44" s="216"/>
      <c r="G44" s="216"/>
      <c r="H44" s="216"/>
      <c r="I44" s="216"/>
    </row>
    <row r="45" spans="1:9" x14ac:dyDescent="0.2">
      <c r="C45" s="216"/>
      <c r="D45" s="216"/>
      <c r="E45" s="216"/>
      <c r="F45" s="216"/>
      <c r="G45" s="216"/>
      <c r="H45" s="216"/>
      <c r="I45" s="216"/>
    </row>
    <row r="46" spans="1:9" x14ac:dyDescent="0.2">
      <c r="C46" s="216"/>
      <c r="D46" s="216"/>
      <c r="E46" s="216"/>
      <c r="F46" s="216"/>
      <c r="G46" s="216"/>
      <c r="H46" s="216"/>
      <c r="I46" s="216"/>
    </row>
    <row r="47" spans="1:9" x14ac:dyDescent="0.2">
      <c r="C47" s="216"/>
      <c r="D47" s="216"/>
      <c r="E47" s="216"/>
      <c r="F47" s="216"/>
      <c r="G47" s="216"/>
      <c r="H47" s="216"/>
      <c r="I47" s="216"/>
    </row>
    <row r="48" spans="1:9" x14ac:dyDescent="0.2">
      <c r="A48" s="209"/>
      <c r="B48" s="209"/>
      <c r="C48" s="215"/>
      <c r="D48" s="215"/>
      <c r="E48" s="215"/>
      <c r="F48" s="215"/>
      <c r="G48" s="215"/>
      <c r="H48" s="215"/>
      <c r="I48" s="215"/>
    </row>
    <row r="49" spans="1:9" x14ac:dyDescent="0.2">
      <c r="A49" s="209"/>
      <c r="B49" s="209"/>
      <c r="C49" s="212"/>
      <c r="D49" s="212"/>
      <c r="E49" s="212"/>
      <c r="F49" s="212"/>
      <c r="G49" s="212"/>
      <c r="H49" s="212"/>
      <c r="I49" s="212"/>
    </row>
    <row r="50" spans="1:9" x14ac:dyDescent="0.2">
      <c r="A50" s="209"/>
      <c r="B50" s="209"/>
      <c r="C50" s="214"/>
      <c r="D50" s="214"/>
      <c r="E50" s="214"/>
      <c r="F50" s="214"/>
      <c r="G50" s="214"/>
      <c r="H50" s="214"/>
      <c r="I50" s="213"/>
    </row>
    <row r="51" spans="1:9" x14ac:dyDescent="0.2">
      <c r="A51" s="209"/>
      <c r="B51" s="209"/>
      <c r="C51" s="212"/>
      <c r="D51" s="212"/>
      <c r="E51" s="212"/>
      <c r="F51" s="212"/>
      <c r="G51" s="212"/>
      <c r="H51" s="212"/>
      <c r="I51" s="212"/>
    </row>
    <row r="52" spans="1:9" x14ac:dyDescent="0.2">
      <c r="A52" s="209"/>
      <c r="B52" s="209"/>
      <c r="C52" s="211"/>
      <c r="D52" s="211"/>
      <c r="E52" s="211"/>
      <c r="F52" s="211"/>
      <c r="G52" s="211"/>
      <c r="H52" s="211"/>
      <c r="I52" s="210"/>
    </row>
    <row r="53" spans="1:9" x14ac:dyDescent="0.2">
      <c r="A53" s="209"/>
      <c r="B53" s="209"/>
    </row>
    <row r="54" spans="1:9" x14ac:dyDescent="0.2">
      <c r="A54" s="209"/>
      <c r="B54" s="209"/>
    </row>
  </sheetData>
  <pageMargins left="0.77" right="0.39" top="1" bottom="1" header="0.5" footer="0.5"/>
  <pageSetup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F29" sqref="F29"/>
    </sheetView>
  </sheetViews>
  <sheetFormatPr defaultRowHeight="12.75" x14ac:dyDescent="0.2"/>
  <cols>
    <col min="1" max="1" width="5.85546875" style="221" customWidth="1"/>
    <col min="2" max="2" width="23.28515625" style="221" bestFit="1" customWidth="1"/>
    <col min="3" max="4" width="15.42578125" style="221" customWidth="1"/>
    <col min="5" max="5" width="12.42578125" style="221" customWidth="1"/>
    <col min="6" max="6" width="15.42578125" style="221" customWidth="1"/>
    <col min="7" max="7" width="14.85546875" style="221" customWidth="1"/>
    <col min="8" max="8" width="12.140625" style="221" customWidth="1"/>
    <col min="9" max="9" width="14.140625" style="221" customWidth="1"/>
    <col min="10" max="256" width="9.140625" style="289"/>
    <col min="257" max="257" width="5.85546875" style="289" customWidth="1"/>
    <col min="258" max="258" width="23.28515625" style="289" bestFit="1" customWidth="1"/>
    <col min="259" max="265" width="15.42578125" style="289" customWidth="1"/>
    <col min="266" max="512" width="9.140625" style="289"/>
    <col min="513" max="513" width="5.85546875" style="289" customWidth="1"/>
    <col min="514" max="514" width="23.28515625" style="289" bestFit="1" customWidth="1"/>
    <col min="515" max="521" width="15.42578125" style="289" customWidth="1"/>
    <col min="522" max="768" width="9.140625" style="289"/>
    <col min="769" max="769" width="5.85546875" style="289" customWidth="1"/>
    <col min="770" max="770" width="23.28515625" style="289" bestFit="1" customWidth="1"/>
    <col min="771" max="777" width="15.42578125" style="289" customWidth="1"/>
    <col min="778" max="1024" width="9.140625" style="289"/>
    <col min="1025" max="1025" width="5.85546875" style="289" customWidth="1"/>
    <col min="1026" max="1026" width="23.28515625" style="289" bestFit="1" customWidth="1"/>
    <col min="1027" max="1033" width="15.42578125" style="289" customWidth="1"/>
    <col min="1034" max="1280" width="9.140625" style="289"/>
    <col min="1281" max="1281" width="5.85546875" style="289" customWidth="1"/>
    <col min="1282" max="1282" width="23.28515625" style="289" bestFit="1" customWidth="1"/>
    <col min="1283" max="1289" width="15.42578125" style="289" customWidth="1"/>
    <col min="1290" max="1536" width="9.140625" style="289"/>
    <col min="1537" max="1537" width="5.85546875" style="289" customWidth="1"/>
    <col min="1538" max="1538" width="23.28515625" style="289" bestFit="1" customWidth="1"/>
    <col min="1539" max="1545" width="15.42578125" style="289" customWidth="1"/>
    <col min="1546" max="1792" width="9.140625" style="289"/>
    <col min="1793" max="1793" width="5.85546875" style="289" customWidth="1"/>
    <col min="1794" max="1794" width="23.28515625" style="289" bestFit="1" customWidth="1"/>
    <col min="1795" max="1801" width="15.42578125" style="289" customWidth="1"/>
    <col min="1802" max="2048" width="9.140625" style="289"/>
    <col min="2049" max="2049" width="5.85546875" style="289" customWidth="1"/>
    <col min="2050" max="2050" width="23.28515625" style="289" bestFit="1" customWidth="1"/>
    <col min="2051" max="2057" width="15.42578125" style="289" customWidth="1"/>
    <col min="2058" max="2304" width="9.140625" style="289"/>
    <col min="2305" max="2305" width="5.85546875" style="289" customWidth="1"/>
    <col min="2306" max="2306" width="23.28515625" style="289" bestFit="1" customWidth="1"/>
    <col min="2307" max="2313" width="15.42578125" style="289" customWidth="1"/>
    <col min="2314" max="2560" width="9.140625" style="289"/>
    <col min="2561" max="2561" width="5.85546875" style="289" customWidth="1"/>
    <col min="2562" max="2562" width="23.28515625" style="289" bestFit="1" customWidth="1"/>
    <col min="2563" max="2569" width="15.42578125" style="289" customWidth="1"/>
    <col min="2570" max="2816" width="9.140625" style="289"/>
    <col min="2817" max="2817" width="5.85546875" style="289" customWidth="1"/>
    <col min="2818" max="2818" width="23.28515625" style="289" bestFit="1" customWidth="1"/>
    <col min="2819" max="2825" width="15.42578125" style="289" customWidth="1"/>
    <col min="2826" max="3072" width="9.140625" style="289"/>
    <col min="3073" max="3073" width="5.85546875" style="289" customWidth="1"/>
    <col min="3074" max="3074" width="23.28515625" style="289" bestFit="1" customWidth="1"/>
    <col min="3075" max="3081" width="15.42578125" style="289" customWidth="1"/>
    <col min="3082" max="3328" width="9.140625" style="289"/>
    <col min="3329" max="3329" width="5.85546875" style="289" customWidth="1"/>
    <col min="3330" max="3330" width="23.28515625" style="289" bestFit="1" customWidth="1"/>
    <col min="3331" max="3337" width="15.42578125" style="289" customWidth="1"/>
    <col min="3338" max="3584" width="9.140625" style="289"/>
    <col min="3585" max="3585" width="5.85546875" style="289" customWidth="1"/>
    <col min="3586" max="3586" width="23.28515625" style="289" bestFit="1" customWidth="1"/>
    <col min="3587" max="3593" width="15.42578125" style="289" customWidth="1"/>
    <col min="3594" max="3840" width="9.140625" style="289"/>
    <col min="3841" max="3841" width="5.85546875" style="289" customWidth="1"/>
    <col min="3842" max="3842" width="23.28515625" style="289" bestFit="1" customWidth="1"/>
    <col min="3843" max="3849" width="15.42578125" style="289" customWidth="1"/>
    <col min="3850" max="4096" width="9.140625" style="289"/>
    <col min="4097" max="4097" width="5.85546875" style="289" customWidth="1"/>
    <col min="4098" max="4098" width="23.28515625" style="289" bestFit="1" customWidth="1"/>
    <col min="4099" max="4105" width="15.42578125" style="289" customWidth="1"/>
    <col min="4106" max="4352" width="9.140625" style="289"/>
    <col min="4353" max="4353" width="5.85546875" style="289" customWidth="1"/>
    <col min="4354" max="4354" width="23.28515625" style="289" bestFit="1" customWidth="1"/>
    <col min="4355" max="4361" width="15.42578125" style="289" customWidth="1"/>
    <col min="4362" max="4608" width="9.140625" style="289"/>
    <col min="4609" max="4609" width="5.85546875" style="289" customWidth="1"/>
    <col min="4610" max="4610" width="23.28515625" style="289" bestFit="1" customWidth="1"/>
    <col min="4611" max="4617" width="15.42578125" style="289" customWidth="1"/>
    <col min="4618" max="4864" width="9.140625" style="289"/>
    <col min="4865" max="4865" width="5.85546875" style="289" customWidth="1"/>
    <col min="4866" max="4866" width="23.28515625" style="289" bestFit="1" customWidth="1"/>
    <col min="4867" max="4873" width="15.42578125" style="289" customWidth="1"/>
    <col min="4874" max="5120" width="9.140625" style="289"/>
    <col min="5121" max="5121" width="5.85546875" style="289" customWidth="1"/>
    <col min="5122" max="5122" width="23.28515625" style="289" bestFit="1" customWidth="1"/>
    <col min="5123" max="5129" width="15.42578125" style="289" customWidth="1"/>
    <col min="5130" max="5376" width="9.140625" style="289"/>
    <col min="5377" max="5377" width="5.85546875" style="289" customWidth="1"/>
    <col min="5378" max="5378" width="23.28515625" style="289" bestFit="1" customWidth="1"/>
    <col min="5379" max="5385" width="15.42578125" style="289" customWidth="1"/>
    <col min="5386" max="5632" width="9.140625" style="289"/>
    <col min="5633" max="5633" width="5.85546875" style="289" customWidth="1"/>
    <col min="5634" max="5634" width="23.28515625" style="289" bestFit="1" customWidth="1"/>
    <col min="5635" max="5641" width="15.42578125" style="289" customWidth="1"/>
    <col min="5642" max="5888" width="9.140625" style="289"/>
    <col min="5889" max="5889" width="5.85546875" style="289" customWidth="1"/>
    <col min="5890" max="5890" width="23.28515625" style="289" bestFit="1" customWidth="1"/>
    <col min="5891" max="5897" width="15.42578125" style="289" customWidth="1"/>
    <col min="5898" max="6144" width="9.140625" style="289"/>
    <col min="6145" max="6145" width="5.85546875" style="289" customWidth="1"/>
    <col min="6146" max="6146" width="23.28515625" style="289" bestFit="1" customWidth="1"/>
    <col min="6147" max="6153" width="15.42578125" style="289" customWidth="1"/>
    <col min="6154" max="6400" width="9.140625" style="289"/>
    <col min="6401" max="6401" width="5.85546875" style="289" customWidth="1"/>
    <col min="6402" max="6402" width="23.28515625" style="289" bestFit="1" customWidth="1"/>
    <col min="6403" max="6409" width="15.42578125" style="289" customWidth="1"/>
    <col min="6410" max="6656" width="9.140625" style="289"/>
    <col min="6657" max="6657" width="5.85546875" style="289" customWidth="1"/>
    <col min="6658" max="6658" width="23.28515625" style="289" bestFit="1" customWidth="1"/>
    <col min="6659" max="6665" width="15.42578125" style="289" customWidth="1"/>
    <col min="6666" max="6912" width="9.140625" style="289"/>
    <col min="6913" max="6913" width="5.85546875" style="289" customWidth="1"/>
    <col min="6914" max="6914" width="23.28515625" style="289" bestFit="1" customWidth="1"/>
    <col min="6915" max="6921" width="15.42578125" style="289" customWidth="1"/>
    <col min="6922" max="7168" width="9.140625" style="289"/>
    <col min="7169" max="7169" width="5.85546875" style="289" customWidth="1"/>
    <col min="7170" max="7170" width="23.28515625" style="289" bestFit="1" customWidth="1"/>
    <col min="7171" max="7177" width="15.42578125" style="289" customWidth="1"/>
    <col min="7178" max="7424" width="9.140625" style="289"/>
    <col min="7425" max="7425" width="5.85546875" style="289" customWidth="1"/>
    <col min="7426" max="7426" width="23.28515625" style="289" bestFit="1" customWidth="1"/>
    <col min="7427" max="7433" width="15.42578125" style="289" customWidth="1"/>
    <col min="7434" max="7680" width="9.140625" style="289"/>
    <col min="7681" max="7681" width="5.85546875" style="289" customWidth="1"/>
    <col min="7682" max="7682" width="23.28515625" style="289" bestFit="1" customWidth="1"/>
    <col min="7683" max="7689" width="15.42578125" style="289" customWidth="1"/>
    <col min="7690" max="7936" width="9.140625" style="289"/>
    <col min="7937" max="7937" width="5.85546875" style="289" customWidth="1"/>
    <col min="7938" max="7938" width="23.28515625" style="289" bestFit="1" customWidth="1"/>
    <col min="7939" max="7945" width="15.42578125" style="289" customWidth="1"/>
    <col min="7946" max="8192" width="9.140625" style="289"/>
    <col min="8193" max="8193" width="5.85546875" style="289" customWidth="1"/>
    <col min="8194" max="8194" width="23.28515625" style="289" bestFit="1" customWidth="1"/>
    <col min="8195" max="8201" width="15.42578125" style="289" customWidth="1"/>
    <col min="8202" max="8448" width="9.140625" style="289"/>
    <col min="8449" max="8449" width="5.85546875" style="289" customWidth="1"/>
    <col min="8450" max="8450" width="23.28515625" style="289" bestFit="1" customWidth="1"/>
    <col min="8451" max="8457" width="15.42578125" style="289" customWidth="1"/>
    <col min="8458" max="8704" width="9.140625" style="289"/>
    <col min="8705" max="8705" width="5.85546875" style="289" customWidth="1"/>
    <col min="8706" max="8706" width="23.28515625" style="289" bestFit="1" customWidth="1"/>
    <col min="8707" max="8713" width="15.42578125" style="289" customWidth="1"/>
    <col min="8714" max="8960" width="9.140625" style="289"/>
    <col min="8961" max="8961" width="5.85546875" style="289" customWidth="1"/>
    <col min="8962" max="8962" width="23.28515625" style="289" bestFit="1" customWidth="1"/>
    <col min="8963" max="8969" width="15.42578125" style="289" customWidth="1"/>
    <col min="8970" max="9216" width="9.140625" style="289"/>
    <col min="9217" max="9217" width="5.85546875" style="289" customWidth="1"/>
    <col min="9218" max="9218" width="23.28515625" style="289" bestFit="1" customWidth="1"/>
    <col min="9219" max="9225" width="15.42578125" style="289" customWidth="1"/>
    <col min="9226" max="9472" width="9.140625" style="289"/>
    <col min="9473" max="9473" width="5.85546875" style="289" customWidth="1"/>
    <col min="9474" max="9474" width="23.28515625" style="289" bestFit="1" customWidth="1"/>
    <col min="9475" max="9481" width="15.42578125" style="289" customWidth="1"/>
    <col min="9482" max="9728" width="9.140625" style="289"/>
    <col min="9729" max="9729" width="5.85546875" style="289" customWidth="1"/>
    <col min="9730" max="9730" width="23.28515625" style="289" bestFit="1" customWidth="1"/>
    <col min="9731" max="9737" width="15.42578125" style="289" customWidth="1"/>
    <col min="9738" max="9984" width="9.140625" style="289"/>
    <col min="9985" max="9985" width="5.85546875" style="289" customWidth="1"/>
    <col min="9986" max="9986" width="23.28515625" style="289" bestFit="1" customWidth="1"/>
    <col min="9987" max="9993" width="15.42578125" style="289" customWidth="1"/>
    <col min="9994" max="10240" width="9.140625" style="289"/>
    <col min="10241" max="10241" width="5.85546875" style="289" customWidth="1"/>
    <col min="10242" max="10242" width="23.28515625" style="289" bestFit="1" customWidth="1"/>
    <col min="10243" max="10249" width="15.42578125" style="289" customWidth="1"/>
    <col min="10250" max="10496" width="9.140625" style="289"/>
    <col min="10497" max="10497" width="5.85546875" style="289" customWidth="1"/>
    <col min="10498" max="10498" width="23.28515625" style="289" bestFit="1" customWidth="1"/>
    <col min="10499" max="10505" width="15.42578125" style="289" customWidth="1"/>
    <col min="10506" max="10752" width="9.140625" style="289"/>
    <col min="10753" max="10753" width="5.85546875" style="289" customWidth="1"/>
    <col min="10754" max="10754" width="23.28515625" style="289" bestFit="1" customWidth="1"/>
    <col min="10755" max="10761" width="15.42578125" style="289" customWidth="1"/>
    <col min="10762" max="11008" width="9.140625" style="289"/>
    <col min="11009" max="11009" width="5.85546875" style="289" customWidth="1"/>
    <col min="11010" max="11010" width="23.28515625" style="289" bestFit="1" customWidth="1"/>
    <col min="11011" max="11017" width="15.42578125" style="289" customWidth="1"/>
    <col min="11018" max="11264" width="9.140625" style="289"/>
    <col min="11265" max="11265" width="5.85546875" style="289" customWidth="1"/>
    <col min="11266" max="11266" width="23.28515625" style="289" bestFit="1" customWidth="1"/>
    <col min="11267" max="11273" width="15.42578125" style="289" customWidth="1"/>
    <col min="11274" max="11520" width="9.140625" style="289"/>
    <col min="11521" max="11521" width="5.85546875" style="289" customWidth="1"/>
    <col min="11522" max="11522" width="23.28515625" style="289" bestFit="1" customWidth="1"/>
    <col min="11523" max="11529" width="15.42578125" style="289" customWidth="1"/>
    <col min="11530" max="11776" width="9.140625" style="289"/>
    <col min="11777" max="11777" width="5.85546875" style="289" customWidth="1"/>
    <col min="11778" max="11778" width="23.28515625" style="289" bestFit="1" customWidth="1"/>
    <col min="11779" max="11785" width="15.42578125" style="289" customWidth="1"/>
    <col min="11786" max="12032" width="9.140625" style="289"/>
    <col min="12033" max="12033" width="5.85546875" style="289" customWidth="1"/>
    <col min="12034" max="12034" width="23.28515625" style="289" bestFit="1" customWidth="1"/>
    <col min="12035" max="12041" width="15.42578125" style="289" customWidth="1"/>
    <col min="12042" max="12288" width="9.140625" style="289"/>
    <col min="12289" max="12289" width="5.85546875" style="289" customWidth="1"/>
    <col min="12290" max="12290" width="23.28515625" style="289" bestFit="1" customWidth="1"/>
    <col min="12291" max="12297" width="15.42578125" style="289" customWidth="1"/>
    <col min="12298" max="12544" width="9.140625" style="289"/>
    <col min="12545" max="12545" width="5.85546875" style="289" customWidth="1"/>
    <col min="12546" max="12546" width="23.28515625" style="289" bestFit="1" customWidth="1"/>
    <col min="12547" max="12553" width="15.42578125" style="289" customWidth="1"/>
    <col min="12554" max="12800" width="9.140625" style="289"/>
    <col min="12801" max="12801" width="5.85546875" style="289" customWidth="1"/>
    <col min="12802" max="12802" width="23.28515625" style="289" bestFit="1" customWidth="1"/>
    <col min="12803" max="12809" width="15.42578125" style="289" customWidth="1"/>
    <col min="12810" max="13056" width="9.140625" style="289"/>
    <col min="13057" max="13057" width="5.85546875" style="289" customWidth="1"/>
    <col min="13058" max="13058" width="23.28515625" style="289" bestFit="1" customWidth="1"/>
    <col min="13059" max="13065" width="15.42578125" style="289" customWidth="1"/>
    <col min="13066" max="13312" width="9.140625" style="289"/>
    <col min="13313" max="13313" width="5.85546875" style="289" customWidth="1"/>
    <col min="13314" max="13314" width="23.28515625" style="289" bestFit="1" customWidth="1"/>
    <col min="13315" max="13321" width="15.42578125" style="289" customWidth="1"/>
    <col min="13322" max="13568" width="9.140625" style="289"/>
    <col min="13569" max="13569" width="5.85546875" style="289" customWidth="1"/>
    <col min="13570" max="13570" width="23.28515625" style="289" bestFit="1" customWidth="1"/>
    <col min="13571" max="13577" width="15.42578125" style="289" customWidth="1"/>
    <col min="13578" max="13824" width="9.140625" style="289"/>
    <col min="13825" max="13825" width="5.85546875" style="289" customWidth="1"/>
    <col min="13826" max="13826" width="23.28515625" style="289" bestFit="1" customWidth="1"/>
    <col min="13827" max="13833" width="15.42578125" style="289" customWidth="1"/>
    <col min="13834" max="14080" width="9.140625" style="289"/>
    <col min="14081" max="14081" width="5.85546875" style="289" customWidth="1"/>
    <col min="14082" max="14082" width="23.28515625" style="289" bestFit="1" customWidth="1"/>
    <col min="14083" max="14089" width="15.42578125" style="289" customWidth="1"/>
    <col min="14090" max="14336" width="9.140625" style="289"/>
    <col min="14337" max="14337" width="5.85546875" style="289" customWidth="1"/>
    <col min="14338" max="14338" width="23.28515625" style="289" bestFit="1" customWidth="1"/>
    <col min="14339" max="14345" width="15.42578125" style="289" customWidth="1"/>
    <col min="14346" max="14592" width="9.140625" style="289"/>
    <col min="14593" max="14593" width="5.85546875" style="289" customWidth="1"/>
    <col min="14594" max="14594" width="23.28515625" style="289" bestFit="1" customWidth="1"/>
    <col min="14595" max="14601" width="15.42578125" style="289" customWidth="1"/>
    <col min="14602" max="14848" width="9.140625" style="289"/>
    <col min="14849" max="14849" width="5.85546875" style="289" customWidth="1"/>
    <col min="14850" max="14850" width="23.28515625" style="289" bestFit="1" customWidth="1"/>
    <col min="14851" max="14857" width="15.42578125" style="289" customWidth="1"/>
    <col min="14858" max="15104" width="9.140625" style="289"/>
    <col min="15105" max="15105" width="5.85546875" style="289" customWidth="1"/>
    <col min="15106" max="15106" width="23.28515625" style="289" bestFit="1" customWidth="1"/>
    <col min="15107" max="15113" width="15.42578125" style="289" customWidth="1"/>
    <col min="15114" max="15360" width="9.140625" style="289"/>
    <col min="15361" max="15361" width="5.85546875" style="289" customWidth="1"/>
    <col min="15362" max="15362" width="23.28515625" style="289" bestFit="1" customWidth="1"/>
    <col min="15363" max="15369" width="15.42578125" style="289" customWidth="1"/>
    <col min="15370" max="15616" width="9.140625" style="289"/>
    <col min="15617" max="15617" width="5.85546875" style="289" customWidth="1"/>
    <col min="15618" max="15618" width="23.28515625" style="289" bestFit="1" customWidth="1"/>
    <col min="15619" max="15625" width="15.42578125" style="289" customWidth="1"/>
    <col min="15626" max="15872" width="9.140625" style="289"/>
    <col min="15873" max="15873" width="5.85546875" style="289" customWidth="1"/>
    <col min="15874" max="15874" width="23.28515625" style="289" bestFit="1" customWidth="1"/>
    <col min="15875" max="15881" width="15.42578125" style="289" customWidth="1"/>
    <col min="15882" max="16128" width="9.140625" style="289"/>
    <col min="16129" max="16129" width="5.85546875" style="289" customWidth="1"/>
    <col min="16130" max="16130" width="23.28515625" style="289" bestFit="1" customWidth="1"/>
    <col min="16131" max="16137" width="15.42578125" style="289" customWidth="1"/>
    <col min="16138" max="16384" width="9.140625" style="289"/>
  </cols>
  <sheetData>
    <row r="1" spans="1:11" x14ac:dyDescent="0.2">
      <c r="A1" s="335"/>
      <c r="B1" s="289"/>
      <c r="C1" s="289"/>
      <c r="D1" s="289"/>
      <c r="E1" s="289"/>
      <c r="F1" s="289"/>
      <c r="G1" s="289"/>
      <c r="H1" s="289"/>
      <c r="I1" s="288"/>
    </row>
    <row r="2" spans="1:11" x14ac:dyDescent="0.2">
      <c r="A2" s="289"/>
      <c r="B2" s="289"/>
      <c r="C2" s="289"/>
      <c r="D2" s="289"/>
      <c r="E2" s="289"/>
      <c r="F2" s="289"/>
      <c r="G2" s="289"/>
      <c r="H2" s="289"/>
      <c r="I2" s="289"/>
    </row>
    <row r="3" spans="1:11" x14ac:dyDescent="0.2">
      <c r="A3" s="281"/>
      <c r="B3" s="281"/>
      <c r="C3" s="281"/>
      <c r="D3" s="281"/>
      <c r="E3" s="281"/>
      <c r="F3" s="281"/>
      <c r="G3" s="281"/>
      <c r="H3" s="281"/>
      <c r="I3" s="289"/>
    </row>
    <row r="4" spans="1:11" x14ac:dyDescent="0.2">
      <c r="A4" s="281"/>
      <c r="B4" s="281"/>
      <c r="C4" s="281"/>
      <c r="D4" s="281"/>
      <c r="E4" s="281"/>
      <c r="F4" s="281"/>
      <c r="G4" s="281"/>
      <c r="H4" s="281"/>
      <c r="I4" s="289"/>
    </row>
    <row r="5" spans="1:11" x14ac:dyDescent="0.2">
      <c r="A5" s="6" t="s">
        <v>195</v>
      </c>
      <c r="B5" s="284"/>
      <c r="C5" s="284"/>
      <c r="D5" s="284"/>
      <c r="E5" s="284"/>
      <c r="F5" s="284"/>
      <c r="G5" s="284"/>
      <c r="H5" s="284"/>
      <c r="I5" s="284"/>
    </row>
    <row r="6" spans="1:11" x14ac:dyDescent="0.2">
      <c r="A6" s="7" t="s">
        <v>196</v>
      </c>
      <c r="B6" s="284"/>
      <c r="C6" s="284"/>
      <c r="D6" s="284"/>
      <c r="E6" s="284"/>
      <c r="F6" s="284"/>
      <c r="G6" s="284"/>
      <c r="H6" s="284"/>
      <c r="I6" s="286"/>
    </row>
    <row r="7" spans="1:11" x14ac:dyDescent="0.2">
      <c r="A7" s="7" t="s">
        <v>150</v>
      </c>
      <c r="B7" s="284"/>
      <c r="C7" s="284"/>
      <c r="D7" s="284"/>
      <c r="E7" s="284"/>
      <c r="F7" s="284"/>
      <c r="G7" s="284"/>
      <c r="H7" s="284"/>
      <c r="I7" s="283"/>
    </row>
    <row r="8" spans="1:11" x14ac:dyDescent="0.2">
      <c r="A8" s="6" t="s">
        <v>197</v>
      </c>
      <c r="B8" s="284"/>
      <c r="C8" s="284"/>
      <c r="D8" s="284"/>
      <c r="E8" s="284"/>
      <c r="F8" s="284"/>
      <c r="G8" s="284"/>
      <c r="H8" s="284"/>
      <c r="I8" s="283"/>
    </row>
    <row r="9" spans="1:11" ht="13.5" thickBot="1" x14ac:dyDescent="0.25">
      <c r="A9" s="281"/>
      <c r="B9" s="282"/>
      <c r="C9" s="282"/>
      <c r="D9" s="282"/>
      <c r="E9" s="282"/>
      <c r="F9" s="281"/>
      <c r="G9" s="281"/>
      <c r="H9" s="281"/>
      <c r="I9" s="281"/>
    </row>
    <row r="10" spans="1:11" x14ac:dyDescent="0.2">
      <c r="A10" s="280" t="s">
        <v>2</v>
      </c>
      <c r="B10" s="279" t="s">
        <v>4</v>
      </c>
      <c r="C10" s="278" t="s">
        <v>154</v>
      </c>
      <c r="D10" s="277"/>
      <c r="E10" s="276"/>
      <c r="F10" s="278" t="s">
        <v>175</v>
      </c>
      <c r="G10" s="277"/>
      <c r="H10" s="276"/>
      <c r="I10" s="275" t="s">
        <v>6</v>
      </c>
    </row>
    <row r="11" spans="1:11" x14ac:dyDescent="0.2">
      <c r="A11" s="274" t="s">
        <v>3</v>
      </c>
      <c r="B11" s="273"/>
      <c r="C11" s="334" t="s">
        <v>187</v>
      </c>
      <c r="D11" s="271" t="s">
        <v>186</v>
      </c>
      <c r="E11" s="269" t="s">
        <v>185</v>
      </c>
      <c r="F11" s="334" t="s">
        <v>187</v>
      </c>
      <c r="G11" s="271" t="s">
        <v>186</v>
      </c>
      <c r="H11" s="269" t="s">
        <v>185</v>
      </c>
      <c r="I11" s="269"/>
    </row>
    <row r="12" spans="1:11" ht="13.5" thickBot="1" x14ac:dyDescent="0.25">
      <c r="A12" s="268"/>
      <c r="B12" s="267"/>
      <c r="C12" s="266" t="s">
        <v>54</v>
      </c>
      <c r="D12" s="265" t="s">
        <v>18</v>
      </c>
      <c r="E12" s="264" t="s">
        <v>184</v>
      </c>
      <c r="F12" s="266" t="s">
        <v>20</v>
      </c>
      <c r="G12" s="265" t="s">
        <v>56</v>
      </c>
      <c r="H12" s="264" t="s">
        <v>183</v>
      </c>
      <c r="I12" s="264" t="s">
        <v>182</v>
      </c>
    </row>
    <row r="13" spans="1:11" ht="4.9000000000000004" customHeight="1" thickTop="1" thickBot="1" x14ac:dyDescent="0.25">
      <c r="A13" s="263"/>
      <c r="B13" s="333"/>
    </row>
    <row r="14" spans="1:11" x14ac:dyDescent="0.2">
      <c r="A14" s="261">
        <v>1</v>
      </c>
      <c r="B14" s="332" t="s">
        <v>181</v>
      </c>
      <c r="C14" s="259"/>
      <c r="D14" s="258"/>
      <c r="E14" s="257"/>
      <c r="F14" s="256"/>
      <c r="G14" s="255"/>
      <c r="H14" s="254"/>
      <c r="I14" s="253"/>
    </row>
    <row r="15" spans="1:11" x14ac:dyDescent="0.2">
      <c r="A15" s="239">
        <f t="shared" ref="A15:A23" si="0">+A14+1</f>
        <v>2</v>
      </c>
      <c r="B15" s="251" t="s">
        <v>167</v>
      </c>
      <c r="C15" s="330">
        <f>'[2]Electric RS + RP'!$D13</f>
        <v>6435874.2777891876</v>
      </c>
      <c r="D15" s="248">
        <f t="shared" ref="D15:D22" si="1">$C$23</f>
        <v>104626135.31606707</v>
      </c>
      <c r="E15" s="331">
        <f t="shared" ref="E15:E22" si="2">C15/D15</f>
        <v>6.1513065147125366E-2</v>
      </c>
      <c r="F15" s="330">
        <f>'[2]Electric RS + RP'!$E13</f>
        <v>6442215.4155860059</v>
      </c>
      <c r="G15" s="248">
        <f t="shared" ref="G15:G22" si="3">$F$23</f>
        <v>104684964.10209413</v>
      </c>
      <c r="H15" s="327">
        <f t="shared" ref="H15:H22" si="4">F15/G15</f>
        <v>6.1539070781007559E-2</v>
      </c>
      <c r="I15" s="252">
        <f t="shared" ref="I15:I22" si="5">F15-C15</f>
        <v>6341.1377968182787</v>
      </c>
      <c r="K15" s="446"/>
    </row>
    <row r="16" spans="1:11" x14ac:dyDescent="0.2">
      <c r="A16" s="239">
        <f t="shared" si="0"/>
        <v>3</v>
      </c>
      <c r="B16" s="251" t="s">
        <v>166</v>
      </c>
      <c r="C16" s="447">
        <f>'[2]Electric RS + RP'!$D14</f>
        <v>21002062.650665939</v>
      </c>
      <c r="D16" s="328">
        <f t="shared" si="1"/>
        <v>104626135.31606707</v>
      </c>
      <c r="E16" s="329">
        <f t="shared" si="2"/>
        <v>0.20073438235313204</v>
      </c>
      <c r="F16" s="447">
        <f>'[2]Electric RS + RP'!$E14</f>
        <v>21009444.612224907</v>
      </c>
      <c r="G16" s="328">
        <f t="shared" si="3"/>
        <v>104684964.10209413</v>
      </c>
      <c r="H16" s="327">
        <f t="shared" si="4"/>
        <v>0.20069209358218265</v>
      </c>
      <c r="I16" s="326">
        <f t="shared" si="5"/>
        <v>7381.9615589678288</v>
      </c>
      <c r="K16" s="446"/>
    </row>
    <row r="17" spans="1:11" x14ac:dyDescent="0.2">
      <c r="A17" s="239">
        <f t="shared" si="0"/>
        <v>4</v>
      </c>
      <c r="B17" s="251" t="s">
        <v>165</v>
      </c>
      <c r="C17" s="447">
        <f>'[2]Electric RS + RP'!$D15</f>
        <v>9188775.2244181</v>
      </c>
      <c r="D17" s="328">
        <f t="shared" si="1"/>
        <v>104626135.31606707</v>
      </c>
      <c r="E17" s="329">
        <f t="shared" si="2"/>
        <v>8.7824855583736844E-2</v>
      </c>
      <c r="F17" s="447">
        <f>'[2]Electric RS + RP'!$E15</f>
        <v>9195193.1657769624</v>
      </c>
      <c r="G17" s="328">
        <f t="shared" si="3"/>
        <v>104684964.10209413</v>
      </c>
      <c r="H17" s="327">
        <f t="shared" si="4"/>
        <v>8.7836808701671237E-2</v>
      </c>
      <c r="I17" s="326">
        <f t="shared" si="5"/>
        <v>6417.9413588624448</v>
      </c>
      <c r="K17" s="446"/>
    </row>
    <row r="18" spans="1:11" x14ac:dyDescent="0.2">
      <c r="A18" s="239">
        <f t="shared" si="0"/>
        <v>5</v>
      </c>
      <c r="B18" s="251" t="s">
        <v>164</v>
      </c>
      <c r="C18" s="447">
        <f>'[2]Electric RS + RP'!$D16</f>
        <v>27417316.113969147</v>
      </c>
      <c r="D18" s="328">
        <f t="shared" si="1"/>
        <v>104626135.31606707</v>
      </c>
      <c r="E18" s="329">
        <f t="shared" si="2"/>
        <v>0.26205035702736851</v>
      </c>
      <c r="F18" s="447">
        <f>'[2]Electric RS + RP'!$E16</f>
        <v>27423128.940563183</v>
      </c>
      <c r="G18" s="328">
        <f t="shared" si="3"/>
        <v>104684964.10209413</v>
      </c>
      <c r="H18" s="327">
        <f t="shared" si="4"/>
        <v>0.26195862200247538</v>
      </c>
      <c r="I18" s="326">
        <f t="shared" si="5"/>
        <v>5812.8265940360725</v>
      </c>
      <c r="K18" s="446"/>
    </row>
    <row r="19" spans="1:11" x14ac:dyDescent="0.2">
      <c r="A19" s="239">
        <f t="shared" si="0"/>
        <v>6</v>
      </c>
      <c r="B19" s="251" t="s">
        <v>163</v>
      </c>
      <c r="C19" s="447">
        <f>'[2]Electric RS + RP'!$D17</f>
        <v>10657780.915169371</v>
      </c>
      <c r="D19" s="328">
        <f t="shared" si="1"/>
        <v>104626135.31606707</v>
      </c>
      <c r="E19" s="329">
        <f t="shared" si="2"/>
        <v>0.1018653788842824</v>
      </c>
      <c r="F19" s="447">
        <f>'[2]Electric RS + RP'!$E17</f>
        <v>10661461.996836899</v>
      </c>
      <c r="G19" s="328">
        <f t="shared" si="3"/>
        <v>104684964.10209413</v>
      </c>
      <c r="H19" s="327">
        <f t="shared" si="4"/>
        <v>0.10184329801593375</v>
      </c>
      <c r="I19" s="326">
        <f t="shared" si="5"/>
        <v>3681.0816675275564</v>
      </c>
      <c r="K19" s="446"/>
    </row>
    <row r="20" spans="1:11" x14ac:dyDescent="0.2">
      <c r="A20" s="239">
        <f t="shared" si="0"/>
        <v>7</v>
      </c>
      <c r="B20" s="251" t="s">
        <v>162</v>
      </c>
      <c r="C20" s="447">
        <f>'[2]Electric RS + RP'!$D18</f>
        <v>1325772.7039111818</v>
      </c>
      <c r="D20" s="328">
        <f t="shared" si="1"/>
        <v>104626135.31606707</v>
      </c>
      <c r="E20" s="329">
        <f t="shared" si="2"/>
        <v>1.267152513954692E-2</v>
      </c>
      <c r="F20" s="447">
        <f>'[2]Electric RS + RP'!$E18</f>
        <v>1326921.5073119954</v>
      </c>
      <c r="G20" s="328">
        <f t="shared" si="3"/>
        <v>104684964.10209413</v>
      </c>
      <c r="H20" s="327">
        <f t="shared" si="4"/>
        <v>1.2675378156675047E-2</v>
      </c>
      <c r="I20" s="326">
        <f t="shared" si="5"/>
        <v>1148.8034008136019</v>
      </c>
      <c r="K20" s="446"/>
    </row>
    <row r="21" spans="1:11" x14ac:dyDescent="0.2">
      <c r="A21" s="239">
        <f t="shared" si="0"/>
        <v>8</v>
      </c>
      <c r="B21" s="251" t="s">
        <v>161</v>
      </c>
      <c r="C21" s="447">
        <f>'[2]Electric RS + RP'!$D19</f>
        <v>482719.13067690859</v>
      </c>
      <c r="D21" s="328">
        <f t="shared" si="1"/>
        <v>104626135.31606707</v>
      </c>
      <c r="E21" s="329">
        <f t="shared" si="2"/>
        <v>4.6137528564794373E-3</v>
      </c>
      <c r="F21" s="447">
        <f>'[2]Electric RS + RP'!$E19</f>
        <v>483201.84980758541</v>
      </c>
      <c r="G21" s="328">
        <f t="shared" si="3"/>
        <v>104684964.10209413</v>
      </c>
      <c r="H21" s="327">
        <f t="shared" si="4"/>
        <v>4.6157712709949663E-3</v>
      </c>
      <c r="I21" s="326">
        <f t="shared" si="5"/>
        <v>482.71913067682181</v>
      </c>
      <c r="K21" s="446"/>
    </row>
    <row r="22" spans="1:11" x14ac:dyDescent="0.2">
      <c r="A22" s="245">
        <f t="shared" si="0"/>
        <v>9</v>
      </c>
      <c r="B22" s="244" t="s">
        <v>160</v>
      </c>
      <c r="C22" s="448">
        <f>'[2]Electric RS + RP'!$D20</f>
        <v>28115834.299467236</v>
      </c>
      <c r="D22" s="324">
        <f t="shared" si="1"/>
        <v>104626135.31606707</v>
      </c>
      <c r="E22" s="325">
        <f t="shared" si="2"/>
        <v>0.26872668300832847</v>
      </c>
      <c r="F22" s="448">
        <f>'[2]Electric RS + RP'!$E20</f>
        <v>28143396.613986582</v>
      </c>
      <c r="G22" s="324">
        <f t="shared" si="3"/>
        <v>104684964.10209413</v>
      </c>
      <c r="H22" s="323">
        <f t="shared" si="4"/>
        <v>0.26883895748905928</v>
      </c>
      <c r="I22" s="322">
        <f t="shared" si="5"/>
        <v>27562.31451934576</v>
      </c>
      <c r="K22" s="446"/>
    </row>
    <row r="23" spans="1:11" x14ac:dyDescent="0.2">
      <c r="A23" s="239">
        <f t="shared" si="0"/>
        <v>10</v>
      </c>
      <c r="B23" s="238" t="s">
        <v>180</v>
      </c>
      <c r="C23" s="321">
        <f>SUM(C14:C22)</f>
        <v>104626135.31606707</v>
      </c>
      <c r="D23" s="318">
        <f>C23</f>
        <v>104626135.31606707</v>
      </c>
      <c r="E23" s="320">
        <f>SUM(E15:E22)</f>
        <v>1</v>
      </c>
      <c r="F23" s="319">
        <f>SUM(F14:F22)</f>
        <v>104684964.10209413</v>
      </c>
      <c r="G23" s="318">
        <f>F23</f>
        <v>104684964.10209413</v>
      </c>
      <c r="H23" s="317">
        <f>SUM(H14:H22)</f>
        <v>1</v>
      </c>
      <c r="I23" s="232">
        <f>SUM(I14:I22)</f>
        <v>58828.786027048365</v>
      </c>
    </row>
    <row r="24" spans="1:11" ht="13.5" thickBot="1" x14ac:dyDescent="0.25">
      <c r="A24" s="230"/>
      <c r="B24" s="229"/>
      <c r="C24" s="228"/>
      <c r="D24" s="227"/>
      <c r="E24" s="226"/>
      <c r="F24" s="225"/>
      <c r="G24" s="224"/>
      <c r="H24" s="223"/>
      <c r="I24" s="222"/>
    </row>
    <row r="25" spans="1:11" x14ac:dyDescent="0.2">
      <c r="C25" s="216"/>
      <c r="D25" s="216"/>
      <c r="E25" s="216"/>
      <c r="F25" s="216"/>
      <c r="G25" s="216"/>
      <c r="H25" s="216"/>
      <c r="I25" s="216"/>
    </row>
    <row r="26" spans="1:11" x14ac:dyDescent="0.2">
      <c r="C26" s="216"/>
      <c r="D26" s="216"/>
      <c r="E26" s="216"/>
      <c r="F26" s="216"/>
      <c r="G26" s="216"/>
      <c r="H26" s="216"/>
      <c r="I26" s="216"/>
    </row>
    <row r="27" spans="1:11" x14ac:dyDescent="0.2">
      <c r="C27" s="216"/>
      <c r="D27" s="216"/>
      <c r="E27" s="216"/>
      <c r="F27" s="216"/>
      <c r="G27" s="216"/>
      <c r="H27" s="216"/>
      <c r="I27" s="216"/>
    </row>
    <row r="28" spans="1:11" x14ac:dyDescent="0.2">
      <c r="C28" s="216"/>
      <c r="D28" s="216"/>
      <c r="E28" s="216"/>
      <c r="F28" s="216"/>
      <c r="G28" s="216"/>
      <c r="H28" s="216"/>
      <c r="I28" s="216"/>
    </row>
    <row r="29" spans="1:11" x14ac:dyDescent="0.2">
      <c r="C29" s="216"/>
      <c r="D29" s="216"/>
      <c r="E29" s="216"/>
      <c r="F29" s="216"/>
      <c r="G29" s="216"/>
      <c r="H29" s="216"/>
      <c r="I29" s="216"/>
    </row>
    <row r="30" spans="1:11" x14ac:dyDescent="0.2">
      <c r="C30" s="216"/>
      <c r="D30" s="216"/>
      <c r="E30" s="216"/>
      <c r="F30" s="216"/>
      <c r="G30" s="216"/>
      <c r="H30" s="216"/>
      <c r="I30" s="216"/>
    </row>
    <row r="31" spans="1:11" x14ac:dyDescent="0.2">
      <c r="C31" s="216"/>
      <c r="D31" s="216"/>
      <c r="E31" s="216"/>
      <c r="F31" s="216"/>
      <c r="G31" s="216"/>
      <c r="H31" s="216"/>
      <c r="I31" s="216"/>
    </row>
    <row r="32" spans="1:11" x14ac:dyDescent="0.2">
      <c r="C32" s="216"/>
      <c r="D32" s="216"/>
      <c r="E32" s="216"/>
      <c r="F32" s="216"/>
      <c r="G32" s="216"/>
      <c r="H32" s="216"/>
      <c r="I32" s="216"/>
    </row>
    <row r="33" spans="1:9" x14ac:dyDescent="0.2">
      <c r="C33" s="215"/>
      <c r="D33" s="215"/>
      <c r="E33" s="215"/>
      <c r="F33" s="215"/>
      <c r="G33" s="215"/>
      <c r="H33" s="215"/>
      <c r="I33" s="215"/>
    </row>
    <row r="34" spans="1:9" x14ac:dyDescent="0.2">
      <c r="C34" s="212"/>
      <c r="D34" s="212"/>
      <c r="E34" s="212"/>
      <c r="F34" s="212"/>
      <c r="G34" s="212"/>
      <c r="H34" s="212"/>
      <c r="I34" s="212"/>
    </row>
    <row r="35" spans="1:9" x14ac:dyDescent="0.2">
      <c r="C35" s="214"/>
      <c r="D35" s="214"/>
      <c r="E35" s="214"/>
      <c r="F35" s="214"/>
      <c r="G35" s="214"/>
      <c r="H35" s="214"/>
      <c r="I35" s="213"/>
    </row>
    <row r="36" spans="1:9" x14ac:dyDescent="0.2">
      <c r="A36" s="316"/>
      <c r="B36" s="316"/>
      <c r="C36" s="212"/>
      <c r="D36" s="212"/>
      <c r="E36" s="212"/>
      <c r="F36" s="212"/>
      <c r="G36" s="212"/>
      <c r="H36" s="212"/>
      <c r="I36" s="212"/>
    </row>
    <row r="37" spans="1:9" x14ac:dyDescent="0.2">
      <c r="C37" s="211"/>
      <c r="D37" s="211"/>
      <c r="E37" s="211"/>
      <c r="F37" s="211"/>
      <c r="G37" s="211"/>
      <c r="H37" s="211"/>
      <c r="I37" s="210"/>
    </row>
    <row r="38" spans="1:9" x14ac:dyDescent="0.2">
      <c r="C38" s="211"/>
      <c r="D38" s="211"/>
      <c r="E38" s="211"/>
      <c r="F38" s="211"/>
      <c r="G38" s="211"/>
      <c r="H38" s="211"/>
      <c r="I38" s="211"/>
    </row>
    <row r="39" spans="1:9" x14ac:dyDescent="0.2">
      <c r="C39" s="211"/>
      <c r="D39" s="211"/>
      <c r="E39" s="211"/>
      <c r="F39" s="211"/>
      <c r="G39" s="211"/>
      <c r="H39" s="211"/>
      <c r="I39" s="211"/>
    </row>
    <row r="40" spans="1:9" x14ac:dyDescent="0.2">
      <c r="C40" s="315"/>
      <c r="D40" s="315"/>
      <c r="E40" s="315"/>
      <c r="F40" s="211"/>
      <c r="G40" s="211"/>
      <c r="H40" s="211"/>
      <c r="I40" s="211"/>
    </row>
    <row r="41" spans="1:9" x14ac:dyDescent="0.2">
      <c r="C41" s="215"/>
      <c r="D41" s="215"/>
      <c r="E41" s="215"/>
      <c r="F41" s="215"/>
      <c r="G41" s="215"/>
      <c r="H41" s="215"/>
      <c r="I41" s="215"/>
    </row>
    <row r="42" spans="1:9" x14ac:dyDescent="0.2">
      <c r="C42" s="216"/>
      <c r="D42" s="216"/>
      <c r="E42" s="216"/>
      <c r="F42" s="216"/>
      <c r="G42" s="216"/>
      <c r="H42" s="216"/>
      <c r="I42" s="216"/>
    </row>
    <row r="43" spans="1:9" x14ac:dyDescent="0.2">
      <c r="C43" s="216"/>
      <c r="D43" s="216"/>
      <c r="E43" s="216"/>
      <c r="F43" s="216"/>
      <c r="G43" s="216"/>
      <c r="H43" s="216"/>
      <c r="I43" s="216"/>
    </row>
    <row r="44" spans="1:9" x14ac:dyDescent="0.2">
      <c r="C44" s="216"/>
      <c r="D44" s="216"/>
      <c r="E44" s="216"/>
      <c r="F44" s="216"/>
      <c r="G44" s="216"/>
      <c r="H44" s="216"/>
      <c r="I44" s="216"/>
    </row>
    <row r="45" spans="1:9" x14ac:dyDescent="0.2">
      <c r="C45" s="216"/>
      <c r="D45" s="216"/>
      <c r="E45" s="216"/>
      <c r="F45" s="216"/>
      <c r="G45" s="216"/>
      <c r="H45" s="216"/>
      <c r="I45" s="216"/>
    </row>
    <row r="46" spans="1:9" x14ac:dyDescent="0.2">
      <c r="C46" s="216"/>
      <c r="D46" s="216"/>
      <c r="E46" s="216"/>
      <c r="F46" s="216"/>
      <c r="G46" s="216"/>
      <c r="H46" s="216"/>
      <c r="I46" s="216"/>
    </row>
    <row r="47" spans="1:9" x14ac:dyDescent="0.2">
      <c r="C47" s="216"/>
      <c r="D47" s="216"/>
      <c r="E47" s="216"/>
      <c r="F47" s="216"/>
      <c r="G47" s="216"/>
      <c r="H47" s="216"/>
      <c r="I47" s="216"/>
    </row>
    <row r="48" spans="1:9" x14ac:dyDescent="0.2">
      <c r="C48" s="216"/>
      <c r="D48" s="216"/>
      <c r="E48" s="216"/>
      <c r="F48" s="216"/>
      <c r="G48" s="216"/>
      <c r="H48" s="216"/>
      <c r="I48" s="216"/>
    </row>
    <row r="49" spans="1:9" x14ac:dyDescent="0.2">
      <c r="C49" s="216"/>
      <c r="D49" s="216"/>
      <c r="E49" s="216"/>
      <c r="F49" s="216"/>
      <c r="G49" s="216"/>
      <c r="H49" s="216"/>
      <c r="I49" s="216"/>
    </row>
    <row r="50" spans="1:9" x14ac:dyDescent="0.2">
      <c r="C50" s="216"/>
      <c r="D50" s="216"/>
      <c r="E50" s="216"/>
      <c r="F50" s="216"/>
      <c r="G50" s="216"/>
      <c r="H50" s="216"/>
      <c r="I50" s="216"/>
    </row>
    <row r="51" spans="1:9" x14ac:dyDescent="0.2">
      <c r="C51" s="216"/>
      <c r="D51" s="216"/>
      <c r="E51" s="216"/>
      <c r="F51" s="216"/>
      <c r="G51" s="216"/>
      <c r="H51" s="216"/>
      <c r="I51" s="216"/>
    </row>
    <row r="52" spans="1:9" x14ac:dyDescent="0.2">
      <c r="A52" s="314"/>
      <c r="B52" s="314"/>
      <c r="C52" s="215"/>
      <c r="D52" s="215"/>
      <c r="E52" s="215"/>
      <c r="F52" s="215"/>
      <c r="G52" s="215"/>
      <c r="H52" s="215"/>
      <c r="I52" s="215"/>
    </row>
    <row r="53" spans="1:9" x14ac:dyDescent="0.2">
      <c r="A53" s="314"/>
      <c r="B53" s="314"/>
      <c r="C53" s="212"/>
      <c r="D53" s="212"/>
      <c r="E53" s="212"/>
      <c r="F53" s="212"/>
      <c r="G53" s="212"/>
      <c r="H53" s="212"/>
      <c r="I53" s="212"/>
    </row>
    <row r="54" spans="1:9" x14ac:dyDescent="0.2">
      <c r="A54" s="314"/>
      <c r="B54" s="314"/>
      <c r="C54" s="214"/>
      <c r="D54" s="214"/>
      <c r="E54" s="214"/>
      <c r="F54" s="214"/>
      <c r="G54" s="214"/>
      <c r="H54" s="214"/>
      <c r="I54" s="213"/>
    </row>
    <row r="55" spans="1:9" x14ac:dyDescent="0.2">
      <c r="A55" s="314"/>
      <c r="B55" s="314"/>
      <c r="C55" s="212"/>
      <c r="D55" s="212"/>
      <c r="E55" s="212"/>
      <c r="F55" s="212"/>
      <c r="G55" s="212"/>
      <c r="H55" s="212"/>
      <c r="I55" s="212"/>
    </row>
    <row r="56" spans="1:9" x14ac:dyDescent="0.2">
      <c r="A56" s="314"/>
      <c r="B56" s="314"/>
      <c r="C56" s="211"/>
      <c r="D56" s="211"/>
      <c r="E56" s="211"/>
      <c r="F56" s="211"/>
      <c r="G56" s="211"/>
      <c r="H56" s="211"/>
      <c r="I56" s="210"/>
    </row>
    <row r="57" spans="1:9" x14ac:dyDescent="0.2">
      <c r="A57" s="314"/>
      <c r="B57" s="314"/>
    </row>
    <row r="58" spans="1:9" x14ac:dyDescent="0.2">
      <c r="A58" s="314"/>
      <c r="B58" s="314"/>
    </row>
  </sheetData>
  <printOptions horizontalCentered="1"/>
  <pageMargins left="0.5" right="0.25" top="0.69" bottom="0.73" header="0.25" footer="0.46"/>
  <pageSetup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C16" sqref="C16"/>
    </sheetView>
  </sheetViews>
  <sheetFormatPr defaultRowHeight="12.75" x14ac:dyDescent="0.2"/>
  <cols>
    <col min="1" max="1" width="5.85546875" style="221" customWidth="1"/>
    <col min="2" max="2" width="26.28515625" style="221" bestFit="1" customWidth="1"/>
    <col min="3" max="3" width="13.140625" style="221" customWidth="1"/>
    <col min="4" max="4" width="13.7109375" style="221" customWidth="1"/>
    <col min="5" max="5" width="12.28515625" style="221" customWidth="1"/>
    <col min="6" max="7" width="15.42578125" style="221" customWidth="1"/>
    <col min="8" max="8" width="11.28515625" style="221" customWidth="1"/>
    <col min="9" max="9" width="13.85546875" style="221" customWidth="1"/>
    <col min="10" max="256" width="9.140625" style="289"/>
    <col min="257" max="257" width="5.85546875" style="289" customWidth="1"/>
    <col min="258" max="258" width="26.28515625" style="289" bestFit="1" customWidth="1"/>
    <col min="259" max="265" width="15.42578125" style="289" customWidth="1"/>
    <col min="266" max="512" width="9.140625" style="289"/>
    <col min="513" max="513" width="5.85546875" style="289" customWidth="1"/>
    <col min="514" max="514" width="26.28515625" style="289" bestFit="1" customWidth="1"/>
    <col min="515" max="521" width="15.42578125" style="289" customWidth="1"/>
    <col min="522" max="768" width="9.140625" style="289"/>
    <col min="769" max="769" width="5.85546875" style="289" customWidth="1"/>
    <col min="770" max="770" width="26.28515625" style="289" bestFit="1" customWidth="1"/>
    <col min="771" max="777" width="15.42578125" style="289" customWidth="1"/>
    <col min="778" max="1024" width="9.140625" style="289"/>
    <col min="1025" max="1025" width="5.85546875" style="289" customWidth="1"/>
    <col min="1026" max="1026" width="26.28515625" style="289" bestFit="1" customWidth="1"/>
    <col min="1027" max="1033" width="15.42578125" style="289" customWidth="1"/>
    <col min="1034" max="1280" width="9.140625" style="289"/>
    <col min="1281" max="1281" width="5.85546875" style="289" customWidth="1"/>
    <col min="1282" max="1282" width="26.28515625" style="289" bestFit="1" customWidth="1"/>
    <col min="1283" max="1289" width="15.42578125" style="289" customWidth="1"/>
    <col min="1290" max="1536" width="9.140625" style="289"/>
    <col min="1537" max="1537" width="5.85546875" style="289" customWidth="1"/>
    <col min="1538" max="1538" width="26.28515625" style="289" bestFit="1" customWidth="1"/>
    <col min="1539" max="1545" width="15.42578125" style="289" customWidth="1"/>
    <col min="1546" max="1792" width="9.140625" style="289"/>
    <col min="1793" max="1793" width="5.85546875" style="289" customWidth="1"/>
    <col min="1794" max="1794" width="26.28515625" style="289" bestFit="1" customWidth="1"/>
    <col min="1795" max="1801" width="15.42578125" style="289" customWidth="1"/>
    <col min="1802" max="2048" width="9.140625" style="289"/>
    <col min="2049" max="2049" width="5.85546875" style="289" customWidth="1"/>
    <col min="2050" max="2050" width="26.28515625" style="289" bestFit="1" customWidth="1"/>
    <col min="2051" max="2057" width="15.42578125" style="289" customWidth="1"/>
    <col min="2058" max="2304" width="9.140625" style="289"/>
    <col min="2305" max="2305" width="5.85546875" style="289" customWidth="1"/>
    <col min="2306" max="2306" width="26.28515625" style="289" bestFit="1" customWidth="1"/>
    <col min="2307" max="2313" width="15.42578125" style="289" customWidth="1"/>
    <col min="2314" max="2560" width="9.140625" style="289"/>
    <col min="2561" max="2561" width="5.85546875" style="289" customWidth="1"/>
    <col min="2562" max="2562" width="26.28515625" style="289" bestFit="1" customWidth="1"/>
    <col min="2563" max="2569" width="15.42578125" style="289" customWidth="1"/>
    <col min="2570" max="2816" width="9.140625" style="289"/>
    <col min="2817" max="2817" width="5.85546875" style="289" customWidth="1"/>
    <col min="2818" max="2818" width="26.28515625" style="289" bestFit="1" customWidth="1"/>
    <col min="2819" max="2825" width="15.42578125" style="289" customWidth="1"/>
    <col min="2826" max="3072" width="9.140625" style="289"/>
    <col min="3073" max="3073" width="5.85546875" style="289" customWidth="1"/>
    <col min="3074" max="3074" width="26.28515625" style="289" bestFit="1" customWidth="1"/>
    <col min="3075" max="3081" width="15.42578125" style="289" customWidth="1"/>
    <col min="3082" max="3328" width="9.140625" style="289"/>
    <col min="3329" max="3329" width="5.85546875" style="289" customWidth="1"/>
    <col min="3330" max="3330" width="26.28515625" style="289" bestFit="1" customWidth="1"/>
    <col min="3331" max="3337" width="15.42578125" style="289" customWidth="1"/>
    <col min="3338" max="3584" width="9.140625" style="289"/>
    <col min="3585" max="3585" width="5.85546875" style="289" customWidth="1"/>
    <col min="3586" max="3586" width="26.28515625" style="289" bestFit="1" customWidth="1"/>
    <col min="3587" max="3593" width="15.42578125" style="289" customWidth="1"/>
    <col min="3594" max="3840" width="9.140625" style="289"/>
    <col min="3841" max="3841" width="5.85546875" style="289" customWidth="1"/>
    <col min="3842" max="3842" width="26.28515625" style="289" bestFit="1" customWidth="1"/>
    <col min="3843" max="3849" width="15.42578125" style="289" customWidth="1"/>
    <col min="3850" max="4096" width="9.140625" style="289"/>
    <col min="4097" max="4097" width="5.85546875" style="289" customWidth="1"/>
    <col min="4098" max="4098" width="26.28515625" style="289" bestFit="1" customWidth="1"/>
    <col min="4099" max="4105" width="15.42578125" style="289" customWidth="1"/>
    <col min="4106" max="4352" width="9.140625" style="289"/>
    <col min="4353" max="4353" width="5.85546875" style="289" customWidth="1"/>
    <col min="4354" max="4354" width="26.28515625" style="289" bestFit="1" customWidth="1"/>
    <col min="4355" max="4361" width="15.42578125" style="289" customWidth="1"/>
    <col min="4362" max="4608" width="9.140625" style="289"/>
    <col min="4609" max="4609" width="5.85546875" style="289" customWidth="1"/>
    <col min="4610" max="4610" width="26.28515625" style="289" bestFit="1" customWidth="1"/>
    <col min="4611" max="4617" width="15.42578125" style="289" customWidth="1"/>
    <col min="4618" max="4864" width="9.140625" style="289"/>
    <col min="4865" max="4865" width="5.85546875" style="289" customWidth="1"/>
    <col min="4866" max="4866" width="26.28515625" style="289" bestFit="1" customWidth="1"/>
    <col min="4867" max="4873" width="15.42578125" style="289" customWidth="1"/>
    <col min="4874" max="5120" width="9.140625" style="289"/>
    <col min="5121" max="5121" width="5.85546875" style="289" customWidth="1"/>
    <col min="5122" max="5122" width="26.28515625" style="289" bestFit="1" customWidth="1"/>
    <col min="5123" max="5129" width="15.42578125" style="289" customWidth="1"/>
    <col min="5130" max="5376" width="9.140625" style="289"/>
    <col min="5377" max="5377" width="5.85546875" style="289" customWidth="1"/>
    <col min="5378" max="5378" width="26.28515625" style="289" bestFit="1" customWidth="1"/>
    <col min="5379" max="5385" width="15.42578125" style="289" customWidth="1"/>
    <col min="5386" max="5632" width="9.140625" style="289"/>
    <col min="5633" max="5633" width="5.85546875" style="289" customWidth="1"/>
    <col min="5634" max="5634" width="26.28515625" style="289" bestFit="1" customWidth="1"/>
    <col min="5635" max="5641" width="15.42578125" style="289" customWidth="1"/>
    <col min="5642" max="5888" width="9.140625" style="289"/>
    <col min="5889" max="5889" width="5.85546875" style="289" customWidth="1"/>
    <col min="5890" max="5890" width="26.28515625" style="289" bestFit="1" customWidth="1"/>
    <col min="5891" max="5897" width="15.42578125" style="289" customWidth="1"/>
    <col min="5898" max="6144" width="9.140625" style="289"/>
    <col min="6145" max="6145" width="5.85546875" style="289" customWidth="1"/>
    <col min="6146" max="6146" width="26.28515625" style="289" bestFit="1" customWidth="1"/>
    <col min="6147" max="6153" width="15.42578125" style="289" customWidth="1"/>
    <col min="6154" max="6400" width="9.140625" style="289"/>
    <col min="6401" max="6401" width="5.85546875" style="289" customWidth="1"/>
    <col min="6402" max="6402" width="26.28515625" style="289" bestFit="1" customWidth="1"/>
    <col min="6403" max="6409" width="15.42578125" style="289" customWidth="1"/>
    <col min="6410" max="6656" width="9.140625" style="289"/>
    <col min="6657" max="6657" width="5.85546875" style="289" customWidth="1"/>
    <col min="6658" max="6658" width="26.28515625" style="289" bestFit="1" customWidth="1"/>
    <col min="6659" max="6665" width="15.42578125" style="289" customWidth="1"/>
    <col min="6666" max="6912" width="9.140625" style="289"/>
    <col min="6913" max="6913" width="5.85546875" style="289" customWidth="1"/>
    <col min="6914" max="6914" width="26.28515625" style="289" bestFit="1" customWidth="1"/>
    <col min="6915" max="6921" width="15.42578125" style="289" customWidth="1"/>
    <col min="6922" max="7168" width="9.140625" style="289"/>
    <col min="7169" max="7169" width="5.85546875" style="289" customWidth="1"/>
    <col min="7170" max="7170" width="26.28515625" style="289" bestFit="1" customWidth="1"/>
    <col min="7171" max="7177" width="15.42578125" style="289" customWidth="1"/>
    <col min="7178" max="7424" width="9.140625" style="289"/>
    <col min="7425" max="7425" width="5.85546875" style="289" customWidth="1"/>
    <col min="7426" max="7426" width="26.28515625" style="289" bestFit="1" customWidth="1"/>
    <col min="7427" max="7433" width="15.42578125" style="289" customWidth="1"/>
    <col min="7434" max="7680" width="9.140625" style="289"/>
    <col min="7681" max="7681" width="5.85546875" style="289" customWidth="1"/>
    <col min="7682" max="7682" width="26.28515625" style="289" bestFit="1" customWidth="1"/>
    <col min="7683" max="7689" width="15.42578125" style="289" customWidth="1"/>
    <col min="7690" max="7936" width="9.140625" style="289"/>
    <col min="7937" max="7937" width="5.85546875" style="289" customWidth="1"/>
    <col min="7938" max="7938" width="26.28515625" style="289" bestFit="1" customWidth="1"/>
    <col min="7939" max="7945" width="15.42578125" style="289" customWidth="1"/>
    <col min="7946" max="8192" width="9.140625" style="289"/>
    <col min="8193" max="8193" width="5.85546875" style="289" customWidth="1"/>
    <col min="8194" max="8194" width="26.28515625" style="289" bestFit="1" customWidth="1"/>
    <col min="8195" max="8201" width="15.42578125" style="289" customWidth="1"/>
    <col min="8202" max="8448" width="9.140625" style="289"/>
    <col min="8449" max="8449" width="5.85546875" style="289" customWidth="1"/>
    <col min="8450" max="8450" width="26.28515625" style="289" bestFit="1" customWidth="1"/>
    <col min="8451" max="8457" width="15.42578125" style="289" customWidth="1"/>
    <col min="8458" max="8704" width="9.140625" style="289"/>
    <col min="8705" max="8705" width="5.85546875" style="289" customWidth="1"/>
    <col min="8706" max="8706" width="26.28515625" style="289" bestFit="1" customWidth="1"/>
    <col min="8707" max="8713" width="15.42578125" style="289" customWidth="1"/>
    <col min="8714" max="8960" width="9.140625" style="289"/>
    <col min="8961" max="8961" width="5.85546875" style="289" customWidth="1"/>
    <col min="8962" max="8962" width="26.28515625" style="289" bestFit="1" customWidth="1"/>
    <col min="8963" max="8969" width="15.42578125" style="289" customWidth="1"/>
    <col min="8970" max="9216" width="9.140625" style="289"/>
    <col min="9217" max="9217" width="5.85546875" style="289" customWidth="1"/>
    <col min="9218" max="9218" width="26.28515625" style="289" bestFit="1" customWidth="1"/>
    <col min="9219" max="9225" width="15.42578125" style="289" customWidth="1"/>
    <col min="9226" max="9472" width="9.140625" style="289"/>
    <col min="9473" max="9473" width="5.85546875" style="289" customWidth="1"/>
    <col min="9474" max="9474" width="26.28515625" style="289" bestFit="1" customWidth="1"/>
    <col min="9475" max="9481" width="15.42578125" style="289" customWidth="1"/>
    <col min="9482" max="9728" width="9.140625" style="289"/>
    <col min="9729" max="9729" width="5.85546875" style="289" customWidth="1"/>
    <col min="9730" max="9730" width="26.28515625" style="289" bestFit="1" customWidth="1"/>
    <col min="9731" max="9737" width="15.42578125" style="289" customWidth="1"/>
    <col min="9738" max="9984" width="9.140625" style="289"/>
    <col min="9985" max="9985" width="5.85546875" style="289" customWidth="1"/>
    <col min="9986" max="9986" width="26.28515625" style="289" bestFit="1" customWidth="1"/>
    <col min="9987" max="9993" width="15.42578125" style="289" customWidth="1"/>
    <col min="9994" max="10240" width="9.140625" style="289"/>
    <col min="10241" max="10241" width="5.85546875" style="289" customWidth="1"/>
    <col min="10242" max="10242" width="26.28515625" style="289" bestFit="1" customWidth="1"/>
    <col min="10243" max="10249" width="15.42578125" style="289" customWidth="1"/>
    <col min="10250" max="10496" width="9.140625" style="289"/>
    <col min="10497" max="10497" width="5.85546875" style="289" customWidth="1"/>
    <col min="10498" max="10498" width="26.28515625" style="289" bestFit="1" customWidth="1"/>
    <col min="10499" max="10505" width="15.42578125" style="289" customWidth="1"/>
    <col min="10506" max="10752" width="9.140625" style="289"/>
    <col min="10753" max="10753" width="5.85546875" style="289" customWidth="1"/>
    <col min="10754" max="10754" width="26.28515625" style="289" bestFit="1" customWidth="1"/>
    <col min="10755" max="10761" width="15.42578125" style="289" customWidth="1"/>
    <col min="10762" max="11008" width="9.140625" style="289"/>
    <col min="11009" max="11009" width="5.85546875" style="289" customWidth="1"/>
    <col min="11010" max="11010" width="26.28515625" style="289" bestFit="1" customWidth="1"/>
    <col min="11011" max="11017" width="15.42578125" style="289" customWidth="1"/>
    <col min="11018" max="11264" width="9.140625" style="289"/>
    <col min="11265" max="11265" width="5.85546875" style="289" customWidth="1"/>
    <col min="11266" max="11266" width="26.28515625" style="289" bestFit="1" customWidth="1"/>
    <col min="11267" max="11273" width="15.42578125" style="289" customWidth="1"/>
    <col min="11274" max="11520" width="9.140625" style="289"/>
    <col min="11521" max="11521" width="5.85546875" style="289" customWidth="1"/>
    <col min="11522" max="11522" width="26.28515625" style="289" bestFit="1" customWidth="1"/>
    <col min="11523" max="11529" width="15.42578125" style="289" customWidth="1"/>
    <col min="11530" max="11776" width="9.140625" style="289"/>
    <col min="11777" max="11777" width="5.85546875" style="289" customWidth="1"/>
    <col min="11778" max="11778" width="26.28515625" style="289" bestFit="1" customWidth="1"/>
    <col min="11779" max="11785" width="15.42578125" style="289" customWidth="1"/>
    <col min="11786" max="12032" width="9.140625" style="289"/>
    <col min="12033" max="12033" width="5.85546875" style="289" customWidth="1"/>
    <col min="12034" max="12034" width="26.28515625" style="289" bestFit="1" customWidth="1"/>
    <col min="12035" max="12041" width="15.42578125" style="289" customWidth="1"/>
    <col min="12042" max="12288" width="9.140625" style="289"/>
    <col min="12289" max="12289" width="5.85546875" style="289" customWidth="1"/>
    <col min="12290" max="12290" width="26.28515625" style="289" bestFit="1" customWidth="1"/>
    <col min="12291" max="12297" width="15.42578125" style="289" customWidth="1"/>
    <col min="12298" max="12544" width="9.140625" style="289"/>
    <col min="12545" max="12545" width="5.85546875" style="289" customWidth="1"/>
    <col min="12546" max="12546" width="26.28515625" style="289" bestFit="1" customWidth="1"/>
    <col min="12547" max="12553" width="15.42578125" style="289" customWidth="1"/>
    <col min="12554" max="12800" width="9.140625" style="289"/>
    <col min="12801" max="12801" width="5.85546875" style="289" customWidth="1"/>
    <col min="12802" max="12802" width="26.28515625" style="289" bestFit="1" customWidth="1"/>
    <col min="12803" max="12809" width="15.42578125" style="289" customWidth="1"/>
    <col min="12810" max="13056" width="9.140625" style="289"/>
    <col min="13057" max="13057" width="5.85546875" style="289" customWidth="1"/>
    <col min="13058" max="13058" width="26.28515625" style="289" bestFit="1" customWidth="1"/>
    <col min="13059" max="13065" width="15.42578125" style="289" customWidth="1"/>
    <col min="13066" max="13312" width="9.140625" style="289"/>
    <col min="13313" max="13313" width="5.85546875" style="289" customWidth="1"/>
    <col min="13314" max="13314" width="26.28515625" style="289" bestFit="1" customWidth="1"/>
    <col min="13315" max="13321" width="15.42578125" style="289" customWidth="1"/>
    <col min="13322" max="13568" width="9.140625" style="289"/>
    <col min="13569" max="13569" width="5.85546875" style="289" customWidth="1"/>
    <col min="13570" max="13570" width="26.28515625" style="289" bestFit="1" customWidth="1"/>
    <col min="13571" max="13577" width="15.42578125" style="289" customWidth="1"/>
    <col min="13578" max="13824" width="9.140625" style="289"/>
    <col min="13825" max="13825" width="5.85546875" style="289" customWidth="1"/>
    <col min="13826" max="13826" width="26.28515625" style="289" bestFit="1" customWidth="1"/>
    <col min="13827" max="13833" width="15.42578125" style="289" customWidth="1"/>
    <col min="13834" max="14080" width="9.140625" style="289"/>
    <col min="14081" max="14081" width="5.85546875" style="289" customWidth="1"/>
    <col min="14082" max="14082" width="26.28515625" style="289" bestFit="1" customWidth="1"/>
    <col min="14083" max="14089" width="15.42578125" style="289" customWidth="1"/>
    <col min="14090" max="14336" width="9.140625" style="289"/>
    <col min="14337" max="14337" width="5.85546875" style="289" customWidth="1"/>
    <col min="14338" max="14338" width="26.28515625" style="289" bestFit="1" customWidth="1"/>
    <col min="14339" max="14345" width="15.42578125" style="289" customWidth="1"/>
    <col min="14346" max="14592" width="9.140625" style="289"/>
    <col min="14593" max="14593" width="5.85546875" style="289" customWidth="1"/>
    <col min="14594" max="14594" width="26.28515625" style="289" bestFit="1" customWidth="1"/>
    <col min="14595" max="14601" width="15.42578125" style="289" customWidth="1"/>
    <col min="14602" max="14848" width="9.140625" style="289"/>
    <col min="14849" max="14849" width="5.85546875" style="289" customWidth="1"/>
    <col min="14850" max="14850" width="26.28515625" style="289" bestFit="1" customWidth="1"/>
    <col min="14851" max="14857" width="15.42578125" style="289" customWidth="1"/>
    <col min="14858" max="15104" width="9.140625" style="289"/>
    <col min="15105" max="15105" width="5.85546875" style="289" customWidth="1"/>
    <col min="15106" max="15106" width="26.28515625" style="289" bestFit="1" customWidth="1"/>
    <col min="15107" max="15113" width="15.42578125" style="289" customWidth="1"/>
    <col min="15114" max="15360" width="9.140625" style="289"/>
    <col min="15361" max="15361" width="5.85546875" style="289" customWidth="1"/>
    <col min="15362" max="15362" width="26.28515625" style="289" bestFit="1" customWidth="1"/>
    <col min="15363" max="15369" width="15.42578125" style="289" customWidth="1"/>
    <col min="15370" max="15616" width="9.140625" style="289"/>
    <col min="15617" max="15617" width="5.85546875" style="289" customWidth="1"/>
    <col min="15618" max="15618" width="26.28515625" style="289" bestFit="1" customWidth="1"/>
    <col min="15619" max="15625" width="15.42578125" style="289" customWidth="1"/>
    <col min="15626" max="15872" width="9.140625" style="289"/>
    <col min="15873" max="15873" width="5.85546875" style="289" customWidth="1"/>
    <col min="15874" max="15874" width="26.28515625" style="289" bestFit="1" customWidth="1"/>
    <col min="15875" max="15881" width="15.42578125" style="289" customWidth="1"/>
    <col min="15882" max="16128" width="9.140625" style="289"/>
    <col min="16129" max="16129" width="5.85546875" style="289" customWidth="1"/>
    <col min="16130" max="16130" width="26.28515625" style="289" bestFit="1" customWidth="1"/>
    <col min="16131" max="16137" width="15.42578125" style="289" customWidth="1"/>
    <col min="16138" max="16384" width="9.140625" style="289"/>
  </cols>
  <sheetData>
    <row r="1" spans="1:9" x14ac:dyDescent="0.2">
      <c r="A1" s="335"/>
      <c r="B1" s="289"/>
      <c r="C1" s="289"/>
      <c r="D1" s="289"/>
      <c r="E1" s="289"/>
      <c r="F1" s="289"/>
      <c r="G1" s="284"/>
      <c r="H1" s="284"/>
      <c r="I1" s="284"/>
    </row>
    <row r="2" spans="1:9" x14ac:dyDescent="0.2">
      <c r="A2" s="289"/>
      <c r="B2" s="289"/>
      <c r="C2" s="289"/>
      <c r="D2" s="289"/>
      <c r="E2" s="289"/>
      <c r="F2" s="289"/>
      <c r="G2" s="284"/>
      <c r="H2" s="284"/>
      <c r="I2" s="284"/>
    </row>
    <row r="3" spans="1:9" x14ac:dyDescent="0.2">
      <c r="A3" s="281"/>
      <c r="B3" s="281"/>
      <c r="C3" s="281"/>
      <c r="D3" s="281"/>
      <c r="E3" s="281"/>
      <c r="F3" s="281"/>
      <c r="G3" s="284"/>
      <c r="H3" s="284"/>
      <c r="I3" s="284"/>
    </row>
    <row r="4" spans="1:9" x14ac:dyDescent="0.2">
      <c r="A4" s="281"/>
      <c r="B4" s="281"/>
      <c r="C4" s="281"/>
      <c r="D4" s="281"/>
      <c r="E4" s="281"/>
      <c r="F4" s="281"/>
      <c r="G4" s="284"/>
      <c r="H4" s="284"/>
      <c r="I4" s="284"/>
    </row>
    <row r="5" spans="1:9" x14ac:dyDescent="0.2">
      <c r="A5" s="6" t="s">
        <v>199</v>
      </c>
      <c r="B5" s="284"/>
      <c r="C5" s="284"/>
      <c r="D5" s="284"/>
      <c r="E5" s="284"/>
      <c r="F5" s="284"/>
      <c r="G5" s="284"/>
      <c r="H5" s="284"/>
      <c r="I5" s="284"/>
    </row>
    <row r="6" spans="1:9" x14ac:dyDescent="0.2">
      <c r="A6" s="7" t="s">
        <v>196</v>
      </c>
      <c r="B6" s="284"/>
      <c r="C6" s="284"/>
      <c r="D6" s="284"/>
      <c r="E6" s="284"/>
      <c r="F6" s="284"/>
      <c r="G6" s="284"/>
      <c r="H6" s="284"/>
      <c r="I6" s="286"/>
    </row>
    <row r="7" spans="1:9" x14ac:dyDescent="0.2">
      <c r="A7" s="7" t="s">
        <v>150</v>
      </c>
      <c r="B7" s="284"/>
      <c r="C7" s="284"/>
      <c r="D7" s="284"/>
      <c r="E7" s="284"/>
      <c r="F7" s="284"/>
      <c r="G7" s="284"/>
      <c r="H7" s="284"/>
      <c r="I7" s="283"/>
    </row>
    <row r="8" spans="1:9" x14ac:dyDescent="0.2">
      <c r="A8" s="6" t="s">
        <v>197</v>
      </c>
      <c r="B8" s="284"/>
      <c r="C8" s="284"/>
      <c r="D8" s="284"/>
      <c r="E8" s="284"/>
      <c r="F8" s="284"/>
      <c r="G8" s="284"/>
      <c r="H8" s="284"/>
      <c r="I8" s="283"/>
    </row>
    <row r="9" spans="1:9" ht="13.5" thickBot="1" x14ac:dyDescent="0.25">
      <c r="A9" s="284"/>
      <c r="B9" s="284"/>
      <c r="C9" s="284"/>
      <c r="D9" s="284"/>
      <c r="E9" s="284"/>
      <c r="F9" s="284"/>
      <c r="G9" s="284"/>
      <c r="H9" s="284"/>
      <c r="I9" s="283"/>
    </row>
    <row r="10" spans="1:9" x14ac:dyDescent="0.2">
      <c r="A10" s="280" t="s">
        <v>2</v>
      </c>
      <c r="B10" s="279" t="s">
        <v>4</v>
      </c>
      <c r="C10" s="278" t="s">
        <v>154</v>
      </c>
      <c r="D10" s="277"/>
      <c r="E10" s="276"/>
      <c r="F10" s="278" t="s">
        <v>175</v>
      </c>
      <c r="G10" s="277"/>
      <c r="H10" s="276"/>
      <c r="I10" s="275" t="s">
        <v>6</v>
      </c>
    </row>
    <row r="11" spans="1:9" x14ac:dyDescent="0.2">
      <c r="A11" s="274" t="s">
        <v>3</v>
      </c>
      <c r="B11" s="273"/>
      <c r="C11" s="334" t="s">
        <v>187</v>
      </c>
      <c r="D11" s="271" t="s">
        <v>186</v>
      </c>
      <c r="E11" s="269" t="s">
        <v>185</v>
      </c>
      <c r="F11" s="334" t="s">
        <v>187</v>
      </c>
      <c r="G11" s="271" t="s">
        <v>186</v>
      </c>
      <c r="H11" s="269" t="s">
        <v>185</v>
      </c>
      <c r="I11" s="269"/>
    </row>
    <row r="12" spans="1:9" ht="13.5" thickBot="1" x14ac:dyDescent="0.25">
      <c r="A12" s="268"/>
      <c r="B12" s="267"/>
      <c r="C12" s="266" t="s">
        <v>54</v>
      </c>
      <c r="D12" s="265" t="s">
        <v>18</v>
      </c>
      <c r="E12" s="264" t="s">
        <v>184</v>
      </c>
      <c r="F12" s="266" t="s">
        <v>20</v>
      </c>
      <c r="G12" s="265" t="s">
        <v>56</v>
      </c>
      <c r="H12" s="264" t="s">
        <v>183</v>
      </c>
      <c r="I12" s="264" t="s">
        <v>182</v>
      </c>
    </row>
    <row r="13" spans="1:9" ht="4.9000000000000004" customHeight="1" thickTop="1" thickBot="1" x14ac:dyDescent="0.25">
      <c r="A13" s="312"/>
      <c r="B13" s="345"/>
      <c r="C13" s="310"/>
      <c r="D13" s="310"/>
      <c r="E13" s="310"/>
      <c r="F13" s="310"/>
      <c r="G13" s="310"/>
      <c r="H13" s="310"/>
      <c r="I13" s="310"/>
    </row>
    <row r="14" spans="1:9" x14ac:dyDescent="0.2">
      <c r="A14" s="261">
        <v>1</v>
      </c>
      <c r="B14" s="332" t="s">
        <v>181</v>
      </c>
      <c r="C14" s="309"/>
      <c r="D14" s="308"/>
      <c r="E14" s="307"/>
      <c r="F14" s="306"/>
      <c r="G14" s="306"/>
      <c r="H14" s="306"/>
      <c r="I14" s="253"/>
    </row>
    <row r="15" spans="1:9" x14ac:dyDescent="0.2">
      <c r="A15" s="239">
        <f t="shared" ref="A15:A24" si="0">A14+1</f>
        <v>2</v>
      </c>
      <c r="B15" s="251" t="s">
        <v>178</v>
      </c>
      <c r="C15" s="304">
        <f>'[2]Gas RS + RP'!$D13</f>
        <v>87900.023997021053</v>
      </c>
      <c r="D15" s="304">
        <f t="shared" ref="D15:D23" si="1">$C$24</f>
        <v>52372190.767207436</v>
      </c>
      <c r="E15" s="344">
        <f t="shared" ref="E15:E23" si="2">C15/D15</f>
        <v>1.6783721037703693E-3</v>
      </c>
      <c r="F15" s="304">
        <f>'[2]Gas RS + RP'!$E13</f>
        <v>88886.105385896954</v>
      </c>
      <c r="G15" s="304">
        <f t="shared" ref="G15:G23" si="3">$F$24</f>
        <v>52811395.507625379</v>
      </c>
      <c r="H15" s="342">
        <f>F15/G15</f>
        <v>1.6830857153370012E-3</v>
      </c>
      <c r="I15" s="252">
        <f t="shared" ref="I15:I23" si="4">F15-C15</f>
        <v>986.0813888759003</v>
      </c>
    </row>
    <row r="16" spans="1:9" x14ac:dyDescent="0.2">
      <c r="A16" s="239">
        <f t="shared" si="0"/>
        <v>3</v>
      </c>
      <c r="B16" s="251" t="s">
        <v>177</v>
      </c>
      <c r="C16" s="343">
        <f>'[2]Gas RS + RP'!$D14</f>
        <v>1821447.3193938991</v>
      </c>
      <c r="D16" s="343">
        <f t="shared" si="1"/>
        <v>52372190.767207436</v>
      </c>
      <c r="E16" s="344">
        <f t="shared" si="2"/>
        <v>3.4778902557087384E-2</v>
      </c>
      <c r="F16" s="343">
        <f>'[2]Gas RS + RP'!$E14</f>
        <v>1823268.7667132928</v>
      </c>
      <c r="G16" s="343">
        <f t="shared" si="3"/>
        <v>52811395.507625379</v>
      </c>
      <c r="H16" s="342">
        <f>F16/G16</f>
        <v>3.4524154288822627E-2</v>
      </c>
      <c r="I16" s="326">
        <f t="shared" si="4"/>
        <v>1821.4473193937447</v>
      </c>
    </row>
    <row r="17" spans="1:9" x14ac:dyDescent="0.2">
      <c r="A17" s="239">
        <f t="shared" si="0"/>
        <v>4</v>
      </c>
      <c r="B17" s="251" t="s">
        <v>176</v>
      </c>
      <c r="C17" s="343">
        <f>'[2]Gas RS + RP'!$D15</f>
        <v>1457876.2514683935</v>
      </c>
      <c r="D17" s="343">
        <f t="shared" si="1"/>
        <v>52372190.767207436</v>
      </c>
      <c r="E17" s="344">
        <f t="shared" si="2"/>
        <v>2.7836839171930056E-2</v>
      </c>
      <c r="F17" s="343">
        <f>'[2]Gas RS + RP'!$E15</f>
        <v>1461357.1134527726</v>
      </c>
      <c r="G17" s="343">
        <f t="shared" si="3"/>
        <v>52811395.507625379</v>
      </c>
      <c r="H17" s="342">
        <f>F17/G17</f>
        <v>2.7671245938611276E-2</v>
      </c>
      <c r="I17" s="326">
        <f t="shared" si="4"/>
        <v>3480.8619843791239</v>
      </c>
    </row>
    <row r="18" spans="1:9" x14ac:dyDescent="0.2">
      <c r="A18" s="239">
        <f t="shared" si="0"/>
        <v>5</v>
      </c>
      <c r="B18" s="251" t="s">
        <v>165</v>
      </c>
      <c r="C18" s="343">
        <f>'[2]Gas RS + RP'!$D16</f>
        <v>0</v>
      </c>
      <c r="D18" s="343">
        <f t="shared" si="1"/>
        <v>52372190.767207436</v>
      </c>
      <c r="E18" s="344">
        <f t="shared" si="2"/>
        <v>0</v>
      </c>
      <c r="F18" s="343">
        <f>'[2]Gas RS + RP'!$E16</f>
        <v>0</v>
      </c>
      <c r="G18" s="343">
        <f t="shared" si="3"/>
        <v>52811395.507625379</v>
      </c>
      <c r="H18" s="342">
        <f>F18/G18</f>
        <v>0</v>
      </c>
      <c r="I18" s="326">
        <f t="shared" si="4"/>
        <v>0</v>
      </c>
    </row>
    <row r="19" spans="1:9" x14ac:dyDescent="0.2">
      <c r="A19" s="239">
        <f t="shared" si="0"/>
        <v>6</v>
      </c>
      <c r="B19" s="251" t="s">
        <v>164</v>
      </c>
      <c r="C19" s="343">
        <f>'[2]Gas RS + RP'!$D17</f>
        <v>25614608.633726873</v>
      </c>
      <c r="D19" s="343">
        <f t="shared" si="1"/>
        <v>52372190.767207436</v>
      </c>
      <c r="E19" s="344">
        <f t="shared" si="2"/>
        <v>0.48908797318758185</v>
      </c>
      <c r="F19" s="343">
        <f>'[2]Gas RS + RP'!$E17</f>
        <v>26017231.896021232</v>
      </c>
      <c r="G19" s="343">
        <f t="shared" si="3"/>
        <v>52811395.507625379</v>
      </c>
      <c r="H19" s="342">
        <f>F19/G19+0.00002</f>
        <v>0.49266427962833576</v>
      </c>
      <c r="I19" s="326">
        <f t="shared" si="4"/>
        <v>402623.26229435951</v>
      </c>
    </row>
    <row r="20" spans="1:9" x14ac:dyDescent="0.2">
      <c r="A20" s="239">
        <f t="shared" si="0"/>
        <v>7</v>
      </c>
      <c r="B20" s="251" t="s">
        <v>163</v>
      </c>
      <c r="C20" s="343">
        <f>'[2]Gas RS + RP'!$D18</f>
        <v>8106312.9809994772</v>
      </c>
      <c r="D20" s="343">
        <f t="shared" si="1"/>
        <v>52372190.767207436</v>
      </c>
      <c r="E20" s="344">
        <f t="shared" si="2"/>
        <v>0.15478277425956374</v>
      </c>
      <c r="F20" s="343">
        <f>'[2]Gas RS + RP'!$E18</f>
        <v>8119269.1840749597</v>
      </c>
      <c r="G20" s="343">
        <f t="shared" si="3"/>
        <v>52811395.507625379</v>
      </c>
      <c r="H20" s="342">
        <f>F20/G20</f>
        <v>0.15374085660930181</v>
      </c>
      <c r="I20" s="326">
        <f t="shared" si="4"/>
        <v>12956.20307548251</v>
      </c>
    </row>
    <row r="21" spans="1:9" x14ac:dyDescent="0.2">
      <c r="A21" s="239">
        <f t="shared" si="0"/>
        <v>8</v>
      </c>
      <c r="B21" s="251" t="s">
        <v>162</v>
      </c>
      <c r="C21" s="343">
        <f>'[2]Gas RS + RP'!$D19</f>
        <v>852371.36942795804</v>
      </c>
      <c r="D21" s="343">
        <f t="shared" si="1"/>
        <v>52372190.767207436</v>
      </c>
      <c r="E21" s="344">
        <f t="shared" si="2"/>
        <v>1.6275266643259571E-2</v>
      </c>
      <c r="F21" s="343">
        <f>'[2]Gas RS + RP'!$E19</f>
        <v>853095.85341986758</v>
      </c>
      <c r="G21" s="343">
        <f t="shared" si="3"/>
        <v>52811395.507625379</v>
      </c>
      <c r="H21" s="342">
        <f>F21/G21</f>
        <v>1.6153632094359067E-2</v>
      </c>
      <c r="I21" s="326">
        <f t="shared" si="4"/>
        <v>724.48399190953933</v>
      </c>
    </row>
    <row r="22" spans="1:9" x14ac:dyDescent="0.2">
      <c r="A22" s="239">
        <f t="shared" si="0"/>
        <v>9</v>
      </c>
      <c r="B22" s="251" t="s">
        <v>161</v>
      </c>
      <c r="C22" s="343">
        <f>'[2]Gas RS + RP'!$D20</f>
        <v>0</v>
      </c>
      <c r="D22" s="343">
        <f t="shared" si="1"/>
        <v>52372190.767207436</v>
      </c>
      <c r="E22" s="344">
        <f t="shared" si="2"/>
        <v>0</v>
      </c>
      <c r="F22" s="343">
        <f>'[2]Gas RS + RP'!$E20</f>
        <v>0</v>
      </c>
      <c r="G22" s="343">
        <f t="shared" si="3"/>
        <v>52811395.507625379</v>
      </c>
      <c r="H22" s="342">
        <f>F22/G22</f>
        <v>0</v>
      </c>
      <c r="I22" s="326">
        <f t="shared" si="4"/>
        <v>0</v>
      </c>
    </row>
    <row r="23" spans="1:9" x14ac:dyDescent="0.2">
      <c r="A23" s="245">
        <f t="shared" si="0"/>
        <v>10</v>
      </c>
      <c r="B23" s="244" t="s">
        <v>160</v>
      </c>
      <c r="C23" s="343">
        <f>'[2]Gas RS + RP'!$D21</f>
        <v>14431674.188193813</v>
      </c>
      <c r="D23" s="343">
        <f t="shared" si="1"/>
        <v>52372190.767207436</v>
      </c>
      <c r="E23" s="344">
        <f t="shared" si="2"/>
        <v>0.27555987207680699</v>
      </c>
      <c r="F23" s="343">
        <f>'[2]Gas RS + RP'!$E21</f>
        <v>14448286.588557353</v>
      </c>
      <c r="G23" s="343">
        <f t="shared" si="3"/>
        <v>52811395.507625379</v>
      </c>
      <c r="H23" s="342">
        <f>F23/G23</f>
        <v>0.27358274572523239</v>
      </c>
      <c r="I23" s="326">
        <f t="shared" si="4"/>
        <v>16612.400363540277</v>
      </c>
    </row>
    <row r="24" spans="1:9" x14ac:dyDescent="0.2">
      <c r="A24" s="239">
        <f t="shared" si="0"/>
        <v>11</v>
      </c>
      <c r="B24" s="238" t="s">
        <v>180</v>
      </c>
      <c r="C24" s="341">
        <f>SUM(C15:C23)</f>
        <v>52372190.767207436</v>
      </c>
      <c r="D24" s="339">
        <f>C24</f>
        <v>52372190.767207436</v>
      </c>
      <c r="E24" s="340">
        <f>SUM(E15:E23)</f>
        <v>1</v>
      </c>
      <c r="F24" s="339">
        <f>SUM(F15:F23)</f>
        <v>52811395.507625379</v>
      </c>
      <c r="G24" s="339">
        <f>F24</f>
        <v>52811395.507625379</v>
      </c>
      <c r="H24" s="338">
        <f>SUM(H15:H23)</f>
        <v>1.0000199999999999</v>
      </c>
      <c r="I24" s="337">
        <f>SUM(I15:I23)</f>
        <v>439204.7404179406</v>
      </c>
    </row>
    <row r="25" spans="1:9" ht="13.5" thickBot="1" x14ac:dyDescent="0.25">
      <c r="A25" s="229"/>
      <c r="B25" s="229"/>
      <c r="C25" s="292"/>
      <c r="D25" s="290"/>
      <c r="E25" s="291"/>
      <c r="F25" s="290"/>
      <c r="G25" s="290"/>
      <c r="H25" s="290"/>
      <c r="I25" s="222"/>
    </row>
    <row r="26" spans="1:9" x14ac:dyDescent="0.2">
      <c r="C26" s="216"/>
      <c r="D26" s="216"/>
      <c r="E26" s="216"/>
      <c r="F26" s="216"/>
      <c r="G26" s="216"/>
      <c r="H26" s="216"/>
      <c r="I26" s="216"/>
    </row>
    <row r="27" spans="1:9" x14ac:dyDescent="0.2">
      <c r="C27" s="216"/>
      <c r="D27" s="216"/>
      <c r="E27" s="216"/>
      <c r="F27" s="216"/>
      <c r="G27" s="216"/>
      <c r="H27" s="336"/>
      <c r="I27" s="216"/>
    </row>
    <row r="28" spans="1:9" x14ac:dyDescent="0.2">
      <c r="C28" s="216"/>
      <c r="D28" s="216"/>
      <c r="E28" s="216"/>
      <c r="F28" s="216"/>
      <c r="G28" s="216"/>
      <c r="H28" s="216"/>
      <c r="I28" s="216"/>
    </row>
    <row r="29" spans="1:9" x14ac:dyDescent="0.2">
      <c r="C29" s="216"/>
      <c r="D29" s="216"/>
      <c r="E29" s="216"/>
      <c r="F29" s="216"/>
      <c r="G29" s="216"/>
      <c r="H29" s="216"/>
      <c r="I29" s="216"/>
    </row>
    <row r="30" spans="1:9" x14ac:dyDescent="0.2">
      <c r="C30" s="216"/>
      <c r="D30" s="216"/>
      <c r="E30" s="216"/>
      <c r="F30" s="216"/>
      <c r="G30" s="216"/>
      <c r="H30" s="216"/>
      <c r="I30" s="216"/>
    </row>
    <row r="31" spans="1:9" x14ac:dyDescent="0.2">
      <c r="C31" s="215"/>
      <c r="D31" s="215"/>
      <c r="E31" s="215"/>
      <c r="F31" s="215"/>
      <c r="G31" s="215"/>
      <c r="H31" s="215"/>
      <c r="I31" s="215"/>
    </row>
    <row r="32" spans="1:9" x14ac:dyDescent="0.2">
      <c r="C32" s="212"/>
      <c r="D32" s="212"/>
      <c r="E32" s="212"/>
      <c r="F32" s="212"/>
      <c r="G32" s="212"/>
      <c r="H32" s="212"/>
      <c r="I32" s="212"/>
    </row>
    <row r="33" spans="1:9" x14ac:dyDescent="0.2">
      <c r="C33" s="214"/>
      <c r="D33" s="214"/>
      <c r="E33" s="214"/>
      <c r="F33" s="214"/>
      <c r="G33" s="214"/>
      <c r="H33" s="214"/>
      <c r="I33" s="213"/>
    </row>
    <row r="34" spans="1:9" x14ac:dyDescent="0.2">
      <c r="C34" s="212"/>
      <c r="D34" s="212"/>
      <c r="E34" s="212"/>
      <c r="F34" s="212"/>
      <c r="G34" s="212"/>
      <c r="H34" s="212"/>
      <c r="I34" s="212"/>
    </row>
    <row r="35" spans="1:9" x14ac:dyDescent="0.2">
      <c r="A35" s="316"/>
      <c r="B35" s="316"/>
      <c r="C35" s="211"/>
      <c r="D35" s="211"/>
      <c r="E35" s="211"/>
      <c r="F35" s="211"/>
      <c r="G35" s="211"/>
      <c r="H35" s="211"/>
      <c r="I35" s="210"/>
    </row>
    <row r="36" spans="1:9" x14ac:dyDescent="0.2">
      <c r="C36" s="211"/>
      <c r="D36" s="211"/>
      <c r="E36" s="211"/>
      <c r="F36" s="211"/>
      <c r="G36" s="211"/>
      <c r="H36" s="211"/>
      <c r="I36" s="211"/>
    </row>
    <row r="37" spans="1:9" x14ac:dyDescent="0.2">
      <c r="C37" s="211"/>
      <c r="D37" s="211"/>
      <c r="E37" s="211"/>
      <c r="F37" s="211"/>
      <c r="G37" s="211"/>
      <c r="H37" s="211"/>
      <c r="I37" s="211"/>
    </row>
    <row r="38" spans="1:9" x14ac:dyDescent="0.2">
      <c r="C38" s="315"/>
      <c r="D38" s="315"/>
      <c r="E38" s="315"/>
      <c r="F38" s="211"/>
      <c r="G38" s="211"/>
      <c r="H38" s="211"/>
      <c r="I38" s="211"/>
    </row>
    <row r="39" spans="1:9" x14ac:dyDescent="0.2">
      <c r="C39" s="215"/>
      <c r="D39" s="215"/>
      <c r="E39" s="215"/>
      <c r="F39" s="215"/>
      <c r="G39" s="215"/>
      <c r="H39" s="215"/>
      <c r="I39" s="215"/>
    </row>
    <row r="40" spans="1:9" x14ac:dyDescent="0.2">
      <c r="C40" s="216"/>
      <c r="D40" s="216"/>
      <c r="E40" s="216"/>
      <c r="F40" s="216"/>
      <c r="G40" s="216"/>
      <c r="H40" s="216"/>
      <c r="I40" s="216"/>
    </row>
    <row r="41" spans="1:9" x14ac:dyDescent="0.2">
      <c r="C41" s="216"/>
      <c r="D41" s="216"/>
      <c r="E41" s="216"/>
      <c r="F41" s="216"/>
      <c r="G41" s="216"/>
      <c r="H41" s="216"/>
      <c r="I41" s="216"/>
    </row>
    <row r="42" spans="1:9" x14ac:dyDescent="0.2">
      <c r="C42" s="216"/>
      <c r="D42" s="216"/>
      <c r="E42" s="216"/>
      <c r="F42" s="216"/>
      <c r="G42" s="216"/>
      <c r="H42" s="216"/>
      <c r="I42" s="216"/>
    </row>
    <row r="43" spans="1:9" x14ac:dyDescent="0.2">
      <c r="C43" s="216"/>
      <c r="D43" s="216"/>
      <c r="E43" s="216"/>
      <c r="F43" s="216"/>
      <c r="G43" s="216"/>
      <c r="H43" s="216"/>
      <c r="I43" s="216"/>
    </row>
    <row r="44" spans="1:9" x14ac:dyDescent="0.2">
      <c r="C44" s="216"/>
      <c r="D44" s="216"/>
      <c r="E44" s="216"/>
      <c r="F44" s="216"/>
      <c r="G44" s="216"/>
      <c r="H44" s="216"/>
      <c r="I44" s="216"/>
    </row>
    <row r="45" spans="1:9" x14ac:dyDescent="0.2">
      <c r="C45" s="216"/>
      <c r="D45" s="216"/>
      <c r="E45" s="216"/>
      <c r="F45" s="216"/>
      <c r="G45" s="216"/>
      <c r="H45" s="216"/>
      <c r="I45" s="216"/>
    </row>
    <row r="46" spans="1:9" x14ac:dyDescent="0.2">
      <c r="C46" s="216"/>
      <c r="D46" s="216"/>
      <c r="E46" s="216"/>
      <c r="F46" s="216"/>
      <c r="G46" s="216"/>
      <c r="H46" s="216"/>
      <c r="I46" s="216"/>
    </row>
    <row r="47" spans="1:9" x14ac:dyDescent="0.2">
      <c r="C47" s="216"/>
      <c r="D47" s="216"/>
      <c r="E47" s="216"/>
      <c r="F47" s="216"/>
      <c r="G47" s="216"/>
      <c r="H47" s="216"/>
      <c r="I47" s="216"/>
    </row>
    <row r="48" spans="1:9" x14ac:dyDescent="0.2">
      <c r="C48" s="216"/>
      <c r="D48" s="216"/>
      <c r="E48" s="216"/>
      <c r="F48" s="216"/>
      <c r="G48" s="216"/>
      <c r="H48" s="216"/>
      <c r="I48" s="216"/>
    </row>
    <row r="49" spans="1:9" x14ac:dyDescent="0.2">
      <c r="C49" s="216"/>
      <c r="D49" s="216"/>
      <c r="E49" s="216"/>
      <c r="F49" s="216"/>
      <c r="G49" s="216"/>
      <c r="H49" s="216"/>
      <c r="I49" s="216"/>
    </row>
    <row r="50" spans="1:9" x14ac:dyDescent="0.2">
      <c r="C50" s="215"/>
      <c r="D50" s="215"/>
      <c r="E50" s="215"/>
      <c r="F50" s="215"/>
      <c r="G50" s="215"/>
      <c r="H50" s="215"/>
      <c r="I50" s="215"/>
    </row>
    <row r="51" spans="1:9" x14ac:dyDescent="0.2">
      <c r="A51" s="314"/>
      <c r="B51" s="314"/>
      <c r="C51" s="212"/>
      <c r="D51" s="212"/>
      <c r="E51" s="212"/>
      <c r="F51" s="212"/>
      <c r="G51" s="212"/>
      <c r="H51" s="212"/>
      <c r="I51" s="212"/>
    </row>
    <row r="52" spans="1:9" x14ac:dyDescent="0.2">
      <c r="A52" s="314"/>
      <c r="B52" s="314"/>
      <c r="C52" s="214"/>
      <c r="D52" s="214"/>
      <c r="E52" s="214"/>
      <c r="F52" s="214"/>
      <c r="G52" s="214"/>
      <c r="H52" s="214"/>
      <c r="I52" s="213"/>
    </row>
    <row r="53" spans="1:9" x14ac:dyDescent="0.2">
      <c r="A53" s="314"/>
      <c r="B53" s="314"/>
      <c r="C53" s="212"/>
      <c r="D53" s="212"/>
      <c r="E53" s="212"/>
      <c r="F53" s="212"/>
      <c r="G53" s="212"/>
      <c r="H53" s="212"/>
      <c r="I53" s="212"/>
    </row>
    <row r="54" spans="1:9" x14ac:dyDescent="0.2">
      <c r="A54" s="314"/>
      <c r="B54" s="314"/>
      <c r="C54" s="211"/>
      <c r="D54" s="211"/>
      <c r="E54" s="211"/>
      <c r="F54" s="211"/>
      <c r="G54" s="211"/>
      <c r="H54" s="211"/>
      <c r="I54" s="210"/>
    </row>
    <row r="55" spans="1:9" x14ac:dyDescent="0.2">
      <c r="A55" s="314"/>
      <c r="B55" s="314"/>
    </row>
    <row r="56" spans="1:9" x14ac:dyDescent="0.2">
      <c r="A56" s="314"/>
      <c r="B56" s="314"/>
    </row>
    <row r="57" spans="1:9" x14ac:dyDescent="0.2">
      <c r="A57" s="314"/>
      <c r="B57" s="314"/>
    </row>
  </sheetData>
  <printOptions horizontalCentered="1"/>
  <pageMargins left="0.5" right="0.25" top="0.73" bottom="0.72" header="0.25" footer="0.4"/>
  <pageSetup scale="9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A7A064F-DCB6-4C14-8F1B-C8FACD506B92}"/>
</file>

<file path=customXml/itemProps2.xml><?xml version="1.0" encoding="utf-8"?>
<ds:datastoreItem xmlns:ds="http://schemas.openxmlformats.org/officeDocument/2006/customXml" ds:itemID="{B7AB83F9-96B8-46CC-AECE-44748DB7F9D8}"/>
</file>

<file path=customXml/itemProps3.xml><?xml version="1.0" encoding="utf-8"?>
<ds:datastoreItem xmlns:ds="http://schemas.openxmlformats.org/officeDocument/2006/customXml" ds:itemID="{442B716A-3FB6-4C36-B67B-F032056FD66C}"/>
</file>

<file path=customXml/itemProps4.xml><?xml version="1.0" encoding="utf-8"?>
<ds:datastoreItem xmlns:ds="http://schemas.openxmlformats.org/officeDocument/2006/customXml" ds:itemID="{C2963AEE-7A23-4A4E-AD20-9868B72821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 Electric</vt:lpstr>
      <vt:lpstr>Gas</vt:lpstr>
      <vt:lpstr>4 Yr Avg</vt:lpstr>
      <vt:lpstr>Incent &amp; Related PR Tax - TY</vt:lpstr>
      <vt:lpstr>Manual Clearing</vt:lpstr>
      <vt:lpstr>Incntv Pay - Allocated Electric</vt:lpstr>
      <vt:lpstr>Incntv Pay - Allocated Gas</vt:lpstr>
      <vt:lpstr>Electric wage increase ratios</vt:lpstr>
      <vt:lpstr>Gas wage increase ratios</vt:lpstr>
      <vt:lpstr>PR Taxes</vt:lpstr>
      <vt:lpstr>Report 2018</vt:lpstr>
      <vt:lpstr>Labor Trace Dec 18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NC</cp:lastModifiedBy>
  <cp:lastPrinted>2019-04-02T21:39:46Z</cp:lastPrinted>
  <dcterms:created xsi:type="dcterms:W3CDTF">2014-07-31T18:39:26Z</dcterms:created>
  <dcterms:modified xsi:type="dcterms:W3CDTF">2019-07-31T15:33:45Z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