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-15" windowWidth="14520" windowHeight="13740" tabRatio="792"/>
  </bookViews>
  <sheets>
    <sheet name="Lead 3.05  " sheetId="39" r:id="rId1"/>
    <sheet name="LIP-G 2018" sheetId="28" r:id="rId2"/>
    <sheet name="ZO12 Gas Exp 12ME 12-2018" sheetId="34" r:id="rId3"/>
    <sheet name="SC120G Cons 12ME 12-2018" sheetId="30" r:id="rId4"/>
    <sheet name="SC 137 Carb Offset 12ME 12-2018" sheetId="33" r:id="rId5"/>
    <sheet name="SOGE Mu Tx Wtr Htr 12ME 12-2018" sheetId="37" r:id="rId6"/>
    <sheet name="SOGE Muni Tax 12ME 12-2018" sheetId="36" r:id="rId7"/>
    <sheet name="ZO12 Decoup 12ME 12-2018" sheetId="35" r:id="rId8"/>
    <sheet name="SCH 140 Prop Tax 12ME 12-2018" sheetId="31" r:id="rId9"/>
  </sheets>
  <externalReferences>
    <externalReference r:id="rId10"/>
    <externalReference r:id="rId11"/>
  </externalReferences>
  <calcPr calcId="162913" calcMode="autoNoTable"/>
</workbook>
</file>

<file path=xl/calcChain.xml><?xml version="1.0" encoding="utf-8"?>
<calcChain xmlns="http://schemas.openxmlformats.org/spreadsheetml/2006/main">
  <c r="D17" i="39" l="1"/>
  <c r="C25" i="39"/>
  <c r="G36" i="39" l="1"/>
  <c r="G35" i="39"/>
  <c r="H35" i="39" s="1"/>
  <c r="G34" i="39"/>
  <c r="H34" i="39" s="1"/>
  <c r="G33" i="39"/>
  <c r="G32" i="39"/>
  <c r="H32" i="39" s="1"/>
  <c r="G31" i="39"/>
  <c r="H31" i="39" s="1"/>
  <c r="G30" i="39"/>
  <c r="H30" i="39" s="1"/>
  <c r="G26" i="39"/>
  <c r="H26" i="39" s="1"/>
  <c r="G25" i="39"/>
  <c r="G24" i="39"/>
  <c r="H25" i="39"/>
  <c r="G20" i="39"/>
  <c r="H20" i="39" s="1"/>
  <c r="G19" i="39"/>
  <c r="H19" i="39" s="1"/>
  <c r="G18" i="39"/>
  <c r="G17" i="39"/>
  <c r="H17" i="39" s="1"/>
  <c r="G16" i="39"/>
  <c r="H16" i="39" s="1"/>
  <c r="G15" i="39"/>
  <c r="G14" i="39"/>
  <c r="H14" i="39" s="1"/>
  <c r="G13" i="39"/>
  <c r="H13" i="39" s="1"/>
  <c r="G12" i="39"/>
  <c r="H12" i="39" s="1"/>
  <c r="G11" i="39"/>
  <c r="H11" i="39" s="1"/>
  <c r="H18" i="39"/>
  <c r="H15" i="39"/>
  <c r="H36" i="39"/>
  <c r="H33" i="39"/>
  <c r="H24" i="39"/>
  <c r="D35" i="39" l="1"/>
  <c r="D34" i="39"/>
  <c r="F35" i="39" l="1"/>
  <c r="E39" i="39"/>
  <c r="E40" i="39" s="1"/>
  <c r="G10" i="39"/>
  <c r="H10" i="39" s="1"/>
  <c r="D36" i="39"/>
  <c r="F36" i="39" s="1"/>
  <c r="F34" i="39"/>
  <c r="D33" i="39"/>
  <c r="F33" i="39" s="1"/>
  <c r="D31" i="39"/>
  <c r="F31" i="39" s="1"/>
  <c r="D30" i="39"/>
  <c r="F30" i="39" s="1"/>
  <c r="E41" i="39" l="1"/>
  <c r="F17" i="39"/>
  <c r="A10" i="39"/>
  <c r="A11" i="39" s="1"/>
  <c r="A12" i="39" s="1"/>
  <c r="A13" i="39" s="1"/>
  <c r="A14" i="39" s="1"/>
  <c r="A15" i="39" s="1"/>
  <c r="A16" i="39" s="1"/>
  <c r="A17" i="39" s="1"/>
  <c r="A18" i="39" s="1"/>
  <c r="A19" i="39" l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6" i="39" s="1"/>
  <c r="A37" i="39" s="1"/>
  <c r="A38" i="39" s="1"/>
  <c r="A39" i="39" s="1"/>
  <c r="A40" i="39" s="1"/>
  <c r="A41" i="39" s="1"/>
  <c r="G37" i="39"/>
  <c r="H37" i="39"/>
  <c r="P9" i="37" l="1"/>
  <c r="P8" i="37"/>
  <c r="P7" i="37"/>
  <c r="P6" i="37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P7" i="36"/>
  <c r="P6" i="36"/>
  <c r="E18" i="33" l="1"/>
  <c r="E17" i="33"/>
  <c r="E16" i="33"/>
  <c r="E15" i="33"/>
  <c r="E14" i="33"/>
  <c r="E13" i="33"/>
  <c r="E12" i="33"/>
  <c r="E11" i="33"/>
  <c r="E10" i="33"/>
  <c r="E9" i="33"/>
  <c r="E8" i="33"/>
  <c r="E7" i="33"/>
  <c r="E6" i="33"/>
  <c r="F25" i="31" l="1"/>
  <c r="F28" i="31" s="1"/>
  <c r="E25" i="31"/>
  <c r="F27" i="31" s="1"/>
  <c r="D25" i="31"/>
  <c r="D28" i="31" s="1"/>
  <c r="C25" i="31"/>
  <c r="C28" i="31" s="1"/>
  <c r="C18" i="31"/>
  <c r="D13" i="31"/>
  <c r="E28" i="31" l="1"/>
  <c r="F29" i="31" s="1"/>
  <c r="D32" i="39" s="1"/>
  <c r="G28" i="31"/>
  <c r="D29" i="31"/>
  <c r="G25" i="31"/>
  <c r="D27" i="31"/>
  <c r="F32" i="39" l="1"/>
  <c r="F37" i="39" s="1"/>
  <c r="D37" i="39"/>
  <c r="G21" i="39"/>
  <c r="H21" i="39" l="1"/>
  <c r="G27" i="39" l="1"/>
  <c r="G39" i="39" s="1"/>
  <c r="H39" i="39" s="1"/>
  <c r="H27" i="39"/>
  <c r="G40" i="39" l="1"/>
  <c r="H40" i="39" s="1"/>
  <c r="G41" i="39" l="1"/>
  <c r="H41" i="39" l="1"/>
  <c r="D12" i="39" l="1"/>
  <c r="F12" i="39" s="1"/>
  <c r="D10" i="39"/>
  <c r="D11" i="39"/>
  <c r="F11" i="39" s="1"/>
  <c r="D18" i="39"/>
  <c r="F18" i="39" s="1"/>
  <c r="F10" i="39" l="1"/>
  <c r="D15" i="39" l="1"/>
  <c r="F15" i="39" s="1"/>
  <c r="D20" i="39"/>
  <c r="F20" i="39" s="1"/>
  <c r="D19" i="39" l="1"/>
  <c r="F19" i="39" s="1"/>
  <c r="D13" i="39"/>
  <c r="D14" i="39"/>
  <c r="F14" i="39" s="1"/>
  <c r="F13" i="39" l="1"/>
  <c r="C24" i="39" l="1"/>
  <c r="C26" i="39" l="1"/>
  <c r="B13" i="35" l="1"/>
  <c r="D16" i="39" l="1"/>
  <c r="F16" i="39" l="1"/>
  <c r="F21" i="39" s="1"/>
  <c r="D21" i="39"/>
  <c r="D24" i="39" l="1"/>
  <c r="D26" i="39"/>
  <c r="F26" i="39" s="1"/>
  <c r="D25" i="39"/>
  <c r="F25" i="39" s="1"/>
  <c r="F24" i="39" l="1"/>
  <c r="F27" i="39" s="1"/>
  <c r="F39" i="39" s="1"/>
  <c r="F40" i="39" s="1"/>
  <c r="F41" i="39" s="1"/>
  <c r="D27" i="39"/>
  <c r="D39" i="39" s="1"/>
  <c r="D40" i="39" l="1"/>
  <c r="D41" i="39" s="1"/>
</calcChain>
</file>

<file path=xl/sharedStrings.xml><?xml version="1.0" encoding="utf-8"?>
<sst xmlns="http://schemas.openxmlformats.org/spreadsheetml/2006/main" count="555" uniqueCount="219">
  <si>
    <t>PUGET SOUND ENERGY</t>
  </si>
  <si>
    <t>PASS THROUGH REVENUE AND EXPENSE - GAS</t>
  </si>
  <si>
    <t>LINE</t>
  </si>
  <si>
    <t>NO.</t>
  </si>
  <si>
    <t>DESCRIPTION</t>
  </si>
  <si>
    <t>ADJUSTMENT</t>
  </si>
  <si>
    <t>REMOVE REVENUES ASSOCIATED WITH RIDERS:</t>
  </si>
  <si>
    <t>REMOVE LOW INCOME RIDER - SCHEDULE 129</t>
  </si>
  <si>
    <t>REMOVE CONSERVATION TRACKER - SCHEDULE 120</t>
  </si>
  <si>
    <t>REMOVE PROPERTY TAX TRACKER - SCHEDULE 140</t>
  </si>
  <si>
    <t>REMOVE REVENUE ASSOC WITH PGA AMORTIZATION - SCHEDULE 106</t>
  </si>
  <si>
    <t>REMOVE CARBON OFFSET - SCHEDULE 137</t>
  </si>
  <si>
    <t>REMOVE OTHER ASSOC WITH CARBON OFFSET - SCHEDULE 137</t>
  </si>
  <si>
    <t>REMOVE DECOUPLING SCH 142 REVENUE</t>
  </si>
  <si>
    <t>REMOVE DECOUPLING SCH 142 SURCHARGE AMORT EXPENSE</t>
  </si>
  <si>
    <t>REMOVE MUNICIPAL TAXES ASSOC WITH SALES TO CUSTOMERS</t>
  </si>
  <si>
    <t>REMOVE MUNICIPAL TAXES ASSOC WITH OTHER OPRTG REV</t>
  </si>
  <si>
    <t>TOTAL (INCREASE) DECREASE REVENUES</t>
  </si>
  <si>
    <t>DECREASE REVENUE SENSITIVE ITEMS FOR DECREASE IN REVENUES:</t>
  </si>
  <si>
    <t>UNCOLLECTIBLES @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</si>
  <si>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</si>
  <si>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</si>
  <si>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</si>
  <si>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</si>
  <si>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</si>
  <si>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</si>
  <si>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PROPERTY TAX AMORTIZATION EXP - SCHEDULE 140</t>
  </si>
  <si>
    <t>REMOVE PGA DEFERRAL AMORTIZATION EXP - SCHEDULE 106</t>
  </si>
  <si>
    <t>TOTAL INCREASE (DECREASE) EXPENSE</t>
  </si>
  <si>
    <t>INCREASE (DECREASE) OPERATING INCOME BEFORE FIT</t>
  </si>
  <si>
    <t>INCREASE (DECREASE) NOI</t>
  </si>
  <si>
    <t>Object number</t>
  </si>
  <si>
    <t>Order</t>
  </si>
  <si>
    <t>Order Text</t>
  </si>
  <si>
    <t>Per</t>
  </si>
  <si>
    <t>Year</t>
  </si>
  <si>
    <t>User</t>
  </si>
  <si>
    <t>Statistical Qty</t>
  </si>
  <si>
    <t>StatKF</t>
  </si>
  <si>
    <t>Doc. no.</t>
  </si>
  <si>
    <t>DocDate</t>
  </si>
  <si>
    <t>PostgDate</t>
  </si>
  <si>
    <t>Segment text</t>
  </si>
  <si>
    <t>OR000048000016</t>
  </si>
  <si>
    <t>Residential - Gas Service</t>
  </si>
  <si>
    <t>1</t>
  </si>
  <si>
    <t>LIP-G</t>
  </si>
  <si>
    <t>2</t>
  </si>
  <si>
    <t>4</t>
  </si>
  <si>
    <t>3</t>
  </si>
  <si>
    <t>6</t>
  </si>
  <si>
    <t>5</t>
  </si>
  <si>
    <t>8</t>
  </si>
  <si>
    <t>12</t>
  </si>
  <si>
    <t>7</t>
  </si>
  <si>
    <t>9</t>
  </si>
  <si>
    <t>10</t>
  </si>
  <si>
    <t>11</t>
  </si>
  <si>
    <t/>
  </si>
  <si>
    <t>Overall Result</t>
  </si>
  <si>
    <t>SC120G</t>
  </si>
  <si>
    <t>Background Filter:</t>
  </si>
  <si>
    <t>Key Figures</t>
  </si>
  <si>
    <t>Fiscal year/period</t>
  </si>
  <si>
    <t>Total Billed Amount Incl Tax</t>
  </si>
  <si>
    <t>Division</t>
  </si>
  <si>
    <t>Statistical Rate</t>
  </si>
  <si>
    <t>Result</t>
  </si>
  <si>
    <t>20 : Gas</t>
  </si>
  <si>
    <t>GSC_137</t>
  </si>
  <si>
    <t>GSR_137</t>
  </si>
  <si>
    <t>Rate Category</t>
  </si>
  <si>
    <t>GSU_FFSTAT</t>
  </si>
  <si>
    <t>SCH_071G : Natural Gas Water Heater Rental Service</t>
  </si>
  <si>
    <t>SCH_072G : Natural Gas Large Vol H2O Heater Rental</t>
  </si>
  <si>
    <t>SCH_074G : Natural Gas Conv. Burner Rental Service</t>
  </si>
  <si>
    <t>SCH_023G : Natural Gas Residential General Service</t>
  </si>
  <si>
    <t>GSR_FFSTAT</t>
  </si>
  <si>
    <t>SCH_031GC : Natural Gas Commercial General Service</t>
  </si>
  <si>
    <t>GSC_FFSTAT</t>
  </si>
  <si>
    <t>SCH_031GI : Natural Gas Industrial General Service</t>
  </si>
  <si>
    <t>SCH_031GTC : NGDS Transportation Service Firm Com</t>
  </si>
  <si>
    <t>GST_FFSTAT</t>
  </si>
  <si>
    <t>SCH_041GC : Natural Gas Large Vol. High Load Factor</t>
  </si>
  <si>
    <t>SCH_041GI : Natural Gas Large Vol. High Load Factor</t>
  </si>
  <si>
    <t>SCH_041GTC : NGDS Transportation Service Firm LVHLF</t>
  </si>
  <si>
    <t>SCH_041GTI : NGDS Transportation Service Firm LVHLF</t>
  </si>
  <si>
    <t>SCH_053G : Propane Service</t>
  </si>
  <si>
    <t>SCH_085GC : Natural Gas Inter Service w/ Firm Option</t>
  </si>
  <si>
    <t>SCH_085GI : Natural Gas Inter Service w/ Firm Option</t>
  </si>
  <si>
    <t>SCH_085GTC : NGDS Trans Service Inter. w/ Firm Option</t>
  </si>
  <si>
    <t>SCH_085GTI : NGDS Trans Service Inter. w/ Firm Option</t>
  </si>
  <si>
    <t>SCH_086GC : Nat Gas Limit Inter Serv w/ Firm Option</t>
  </si>
  <si>
    <t>SCH_086GI : Nat Gas Limit Inter Serv w/ Firm Option</t>
  </si>
  <si>
    <t>SCH_086GTI : NGDS Trans Service Limited Inter w/ Firm</t>
  </si>
  <si>
    <t>SCH_087GC : Nat Gas Non-Ex Inter Serv w/ Firm Option</t>
  </si>
  <si>
    <t>SCH_087GTC : NGDS Trans Serv Non-Excl Inter w/ Firm</t>
  </si>
  <si>
    <t>SCH_087GTI : NGDS Trans Serv Non-Excl Inter w/ Firm</t>
  </si>
  <si>
    <t>SCH_099GT : NGDS Transportation Service Special</t>
  </si>
  <si>
    <t>PROPERTY TAX DEPT</t>
  </si>
  <si>
    <t>STEP 1:  Calculate  LOAD</t>
  </si>
  <si>
    <t>Elec</t>
  </si>
  <si>
    <t>Prior</t>
  </si>
  <si>
    <t>GAS</t>
  </si>
  <si>
    <t xml:space="preserve">Prior </t>
  </si>
  <si>
    <t>Total</t>
  </si>
  <si>
    <t>Current YR</t>
  </si>
  <si>
    <t>Rate YR</t>
  </si>
  <si>
    <t>C-Factor</t>
  </si>
  <si>
    <t>Load</t>
  </si>
  <si>
    <t>(A)</t>
  </si>
  <si>
    <t>48000016</t>
  </si>
  <si>
    <t>JDOUGL</t>
  </si>
  <si>
    <t xml:space="preserve">  Pages:                      0</t>
  </si>
  <si>
    <t>90800407  4400-Cust Asst Exp-Consr Trckr Amort-Gas</t>
  </si>
  <si>
    <t>80500012  3545-Other Gas Purch-Carbon Offset Progm</t>
  </si>
  <si>
    <t>80510004  PGA Deferral - PGA Amort -Purch Gas Cos</t>
  </si>
  <si>
    <t>80510006  PGA Deferral - PGA Amort (Demand)</t>
  </si>
  <si>
    <t>80510007  PGA Deferral - PGA Amort (Commodity)</t>
  </si>
  <si>
    <t>49500122  9900- Amort Sch 142 Gas Resid in Rates</t>
  </si>
  <si>
    <t>49500132  9900- Amort Sch 142 Gas NonResid in Rate</t>
  </si>
  <si>
    <t>40810303  Municipal Taxes</t>
  </si>
  <si>
    <t>40810304  Property Taxes-Washington-Gas</t>
  </si>
  <si>
    <t>40810307  Prop Tax Sch140 Tracker Amort Defer -Gas</t>
  </si>
  <si>
    <t>90800350  4465 - Low Income Program  - Gas</t>
  </si>
  <si>
    <t>SCH_016GR : Natural Gas Lighting Service</t>
  </si>
  <si>
    <t>Act. Costs</t>
  </si>
  <si>
    <t>49500012  4430-Other Gas Reven-Carbon Offset Progm</t>
  </si>
  <si>
    <t>Dec</t>
  </si>
  <si>
    <t>Nov</t>
  </si>
  <si>
    <t>Sept</t>
  </si>
  <si>
    <t>Aug</t>
  </si>
  <si>
    <t>July</t>
  </si>
  <si>
    <t xml:space="preserve">June </t>
  </si>
  <si>
    <t>May-Update</t>
  </si>
  <si>
    <t>Apr</t>
  </si>
  <si>
    <t>Mar</t>
  </si>
  <si>
    <t>Feb</t>
  </si>
  <si>
    <t>Jan</t>
  </si>
  <si>
    <t>Decoupling Revenue</t>
  </si>
  <si>
    <t>Oct</t>
  </si>
  <si>
    <t>summary report</t>
  </si>
  <si>
    <t>49500066  G Decoup Amort Sch 142 - Sch 31 &amp; 31T in</t>
  </si>
  <si>
    <t>49500067  G Decoup Amort Sch 142-Sch 41,41T,86,86T</t>
  </si>
  <si>
    <t xml:space="preserve">Statistical Key </t>
  </si>
  <si>
    <t>Low Income Gas 2018</t>
  </si>
  <si>
    <t>2018</t>
  </si>
  <si>
    <t>400051400</t>
  </si>
  <si>
    <t>1/2018 Billed + Change in Unbilled Sch 129 Revenue</t>
  </si>
  <si>
    <t>400051609</t>
  </si>
  <si>
    <t>2/2018 Billed + Change in Unbilled Sch 129 Revenue</t>
  </si>
  <si>
    <t>400051631</t>
  </si>
  <si>
    <t>3/2018 Billed + Change in Unbilled Sch 129 Revenue</t>
  </si>
  <si>
    <t>400051900</t>
  </si>
  <si>
    <t>4/2018 Billed + Change in Unbilled Sch 129 Revenue</t>
  </si>
  <si>
    <t>400052400</t>
  </si>
  <si>
    <t>5/2018 Billed + Change in Unbilled Sch 129 Revenue</t>
  </si>
  <si>
    <t>400052802</t>
  </si>
  <si>
    <t>6/2018 Billed + Change in Unbilled Sch 129 Revenue</t>
  </si>
  <si>
    <t>400053200</t>
  </si>
  <si>
    <t>7/2018 Billed + Change in Unbilled Sch 129 Revenue</t>
  </si>
  <si>
    <t>400053205</t>
  </si>
  <si>
    <t>10/2018 Billed + Change in Unbilled Sch 129 Revenu</t>
  </si>
  <si>
    <t>400053404</t>
  </si>
  <si>
    <t>8/2018 Billed + Change in Unbilled Sch 129 Revenue</t>
  </si>
  <si>
    <t>400053409</t>
  </si>
  <si>
    <t>9/2018 Billed + Change in Unbilled Sch 129 Revenue</t>
  </si>
  <si>
    <t>400053501</t>
  </si>
  <si>
    <t>11/2018 Billed + Change in Unbilled Sch 129 Revenu</t>
  </si>
  <si>
    <t>400053800</t>
  </si>
  <si>
    <t>12/2018 Billed + Change in Unbilled Sch 129 Revenu</t>
  </si>
  <si>
    <t xml:space="preserve">  ZO12                      Orders: Actual 12 Month Ended 12-2018</t>
  </si>
  <si>
    <t>Orders</t>
  </si>
  <si>
    <t>90800312  CLSD -3545-Cust Asst-Carb Ofst Sch-137-G</t>
  </si>
  <si>
    <t>SAP Statistical Key SC120G 12ME 12-2018</t>
  </si>
  <si>
    <t>Conservation</t>
  </si>
  <si>
    <t>1/2018 Billed + Change in Unbilled Sch 120 Revenue</t>
  </si>
  <si>
    <t>2/2018 Billed + Change in Unbilled Sch 120 Revenue</t>
  </si>
  <si>
    <t>3/2018 Billed + Change in Unbilled Sch 120 Revenue</t>
  </si>
  <si>
    <t>4/2018 Billed + Change in Unbilled Sch 120 Revenue</t>
  </si>
  <si>
    <t>5/2018 Billed + Change in Unbilled Sch 120 Revenue</t>
  </si>
  <si>
    <t>6/2018 Billed + Change in Unbilled Sch 120 Revenue</t>
  </si>
  <si>
    <t>7/2018 Billed + Change in Unbilled Sch 120 Revenue</t>
  </si>
  <si>
    <t>10/2018 Billed + Change in Unbilled Sch 120 Revenu</t>
  </si>
  <si>
    <t>8/2018 Billed + Change in Unbilled Sch 120 Revenue</t>
  </si>
  <si>
    <t>9/2018 Billed + Change in Unbilled Sch 120 Revenue</t>
  </si>
  <si>
    <t>11/2018 Billed + Change in Unbilled Sch 120 Revenu</t>
  </si>
  <si>
    <t>12/2018 Billed + Change in Unbilled Sch 120 Revenu</t>
  </si>
  <si>
    <t>SCHEDULE 140- PROPERTY TAX TRACKER 12ME 12-2018</t>
  </si>
  <si>
    <t>001/2018</t>
  </si>
  <si>
    <t>002/2018</t>
  </si>
  <si>
    <t>003/2018</t>
  </si>
  <si>
    <t>004/2018</t>
  </si>
  <si>
    <t>005/2018</t>
  </si>
  <si>
    <t>006/2018</t>
  </si>
  <si>
    <t>007/2018</t>
  </si>
  <si>
    <t>008/2018</t>
  </si>
  <si>
    <t>009/2018</t>
  </si>
  <si>
    <t>010/2018</t>
  </si>
  <si>
    <t>011/2018</t>
  </si>
  <si>
    <t>012/2018</t>
  </si>
  <si>
    <t xml:space="preserve"> FOR THE TWELVE MONTHS ENDED DECEMBER 30, 2018</t>
  </si>
  <si>
    <t xml:space="preserve">  Date:                     01/17/2019</t>
  </si>
  <si>
    <t>90800313  9810-Cust Assist-Carbon Offset Sch-137-G</t>
  </si>
  <si>
    <t>TY</t>
  </si>
  <si>
    <t>RESTATED</t>
  </si>
  <si>
    <t>PROFORMA</t>
  </si>
  <si>
    <t>ACTUAL</t>
  </si>
  <si>
    <t>%'s</t>
  </si>
  <si>
    <t>(a)</t>
  </si>
  <si>
    <t>(b)</t>
  </si>
  <si>
    <t>(c)=(b)-(a)</t>
  </si>
  <si>
    <t>(d)</t>
  </si>
  <si>
    <t>(e)=(d)-(b)</t>
  </si>
  <si>
    <t>REMOVE CARBON OFFSET 805 EXPENSE - SCHEDULE 137</t>
  </si>
  <si>
    <t>REMOVE CARBON OFFSET 908 EXPENSE - SCHEDULE 137</t>
  </si>
  <si>
    <t>other</t>
  </si>
  <si>
    <t>INCREASE (DECREASE) FIT  (LINE 30 * 21%)</t>
  </si>
  <si>
    <t>2019 GRC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</si>
</sst>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0%"/>
    <numFmt numFmtId="168" formatCode="#,##0.000;\(#,##0.000\)"/>
    <numFmt numFmtId="169" formatCode="_(* #,##0_);_(* \(#,##0\);_(* &quot;-&quot;??_);_(@_)"/>
    <numFmt numFmtId="170" formatCode="&quot;$ &quot;#,##0.00;&quot;$ -&quot;#,##0.00"/>
    <numFmt numFmtId="171" formatCode="#,##0.000000_);[Red]\(#,##0.000000\)"/>
    <numFmt numFmtId="172" formatCode="0.00000%"/>
    <numFmt numFmtId="173" formatCode="_(* #,##0.000_);_(* \(#,##0.000\);_(* &quot;-&quot;???_);_(@_)"/>
    <numFmt numFmtId="174" formatCode="_(&quot;$&quot;* #,##0.000_);_(&quot;$&quot;* \(#,##0.000\);_(&quot;$&quot;* &quot;-&quot;?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0"/>
      <color indexed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0"/>
      <color rgb="FFFF0000"/>
      <name val="Times New Roman"/>
      <family val="1"/>
    </font>
    <font>
      <sz val="11"/>
      <color indexed="8"/>
      <name val="Calibri"/>
      <family val="2"/>
      <scheme val="minor"/>
    </font>
    <font>
      <b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CECEC"/>
      </patternFill>
    </fill>
    <fill>
      <patternFill patternType="solid">
        <fgColor rgb="FFFFFFD7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164" fontId="3" fillId="0" borderId="0" xfId="0" applyNumberFormat="1" applyFont="1" applyFill="1" applyAlignment="1" applyProtection="1">
      <alignment horizontal="left"/>
      <protection locked="0"/>
    </xf>
    <xf numFmtId="164" fontId="3" fillId="0" borderId="0" xfId="0" applyNumberFormat="1" applyFont="1" applyFill="1" applyAlignment="1" applyProtection="1">
      <protection locked="0"/>
    </xf>
    <xf numFmtId="0" fontId="0" fillId="0" borderId="0" xfId="0" applyAlignment="1">
      <alignment horizontal="left"/>
    </xf>
    <xf numFmtId="164" fontId="3" fillId="0" borderId="0" xfId="0" applyNumberFormat="1" applyFont="1" applyFill="1" applyAlignment="1" applyProtection="1">
      <alignment horizontal="centerContinuous"/>
      <protection locked="0"/>
    </xf>
    <xf numFmtId="164" fontId="3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left" wrapText="1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left"/>
    </xf>
    <xf numFmtId="1" fontId="4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left"/>
    </xf>
    <xf numFmtId="9" fontId="4" fillId="0" borderId="0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Alignment="1">
      <alignment horizontal="left"/>
    </xf>
    <xf numFmtId="0" fontId="0" fillId="0" borderId="0" xfId="0" applyFill="1"/>
    <xf numFmtId="164" fontId="4" fillId="0" borderId="0" xfId="0" applyNumberFormat="1" applyFont="1" applyFill="1" applyBorder="1" applyAlignment="1"/>
    <xf numFmtId="166" fontId="4" fillId="0" borderId="0" xfId="0" applyNumberFormat="1" applyFont="1" applyFill="1" applyBorder="1" applyAlignment="1" applyProtection="1">
      <protection locked="0"/>
    </xf>
    <xf numFmtId="164" fontId="5" fillId="0" borderId="0" xfId="0" applyNumberFormat="1" applyFont="1" applyBorder="1" applyAlignment="1">
      <alignment horizontal="left"/>
    </xf>
    <xf numFmtId="164" fontId="4" fillId="0" borderId="0" xfId="0" quotePrefix="1" applyNumberFormat="1" applyFont="1" applyFill="1" applyAlignment="1">
      <alignment horizontal="left"/>
    </xf>
    <xf numFmtId="164" fontId="4" fillId="0" borderId="2" xfId="0" quotePrefix="1" applyNumberFormat="1" applyFont="1" applyFill="1" applyBorder="1" applyAlignment="1">
      <alignment horizontal="left"/>
    </xf>
    <xf numFmtId="164" fontId="4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 applyProtection="1">
      <protection locked="0"/>
    </xf>
    <xf numFmtId="0" fontId="0" fillId="0" borderId="0" xfId="0" applyFill="1" applyBorder="1"/>
    <xf numFmtId="164" fontId="13" fillId="0" borderId="0" xfId="0" applyNumberFormat="1" applyFont="1" applyFill="1" applyAlignment="1" applyProtection="1">
      <alignment horizontal="centerContinuous"/>
      <protection locked="0"/>
    </xf>
    <xf numFmtId="43" fontId="0" fillId="0" borderId="0" xfId="0" applyNumberFormat="1"/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Alignment="1">
      <alignment horizontal="left" wrapText="1"/>
    </xf>
    <xf numFmtId="168" fontId="4" fillId="0" borderId="0" xfId="0" applyNumberFormat="1" applyFont="1" applyFill="1" applyBorder="1" applyAlignment="1" applyProtection="1">
      <protection locked="0"/>
    </xf>
    <xf numFmtId="41" fontId="4" fillId="0" borderId="0" xfId="0" applyNumberFormat="1" applyFont="1" applyFill="1" applyBorder="1" applyAlignment="1"/>
    <xf numFmtId="167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left" wrapText="1"/>
    </xf>
    <xf numFmtId="4" fontId="0" fillId="0" borderId="0" xfId="0" applyNumberFormat="1" applyFill="1"/>
    <xf numFmtId="41" fontId="4" fillId="0" borderId="0" xfId="0" applyNumberFormat="1" applyFont="1" applyFill="1"/>
    <xf numFmtId="165" fontId="4" fillId="0" borderId="3" xfId="0" applyNumberFormat="1" applyFont="1" applyFill="1" applyBorder="1"/>
    <xf numFmtId="0" fontId="1" fillId="0" borderId="0" xfId="0" applyFont="1"/>
    <xf numFmtId="42" fontId="4" fillId="0" borderId="0" xfId="0" applyNumberFormat="1" applyFont="1" applyFill="1" applyAlignment="1"/>
    <xf numFmtId="0" fontId="8" fillId="0" borderId="0" xfId="0" applyFont="1" applyAlignment="1">
      <alignment horizontal="left" vertical="top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top"/>
    </xf>
    <xf numFmtId="170" fontId="14" fillId="0" borderId="4" xfId="0" applyNumberFormat="1" applyFont="1" applyBorder="1" applyAlignment="1">
      <alignment horizontal="right" vertical="top"/>
    </xf>
    <xf numFmtId="0" fontId="14" fillId="3" borderId="0" xfId="0" applyFont="1" applyFill="1" applyAlignment="1">
      <alignment horizontal="left" vertical="top"/>
    </xf>
    <xf numFmtId="170" fontId="14" fillId="3" borderId="4" xfId="0" applyNumberFormat="1" applyFont="1" applyFill="1" applyBorder="1" applyAlignment="1">
      <alignment horizontal="righ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2" borderId="26" xfId="0" applyFont="1" applyFill="1" applyBorder="1" applyAlignment="1">
      <alignment vertical="top"/>
    </xf>
    <xf numFmtId="43" fontId="16" fillId="0" borderId="0" xfId="0" applyNumberFormat="1" applyFont="1" applyAlignment="1">
      <alignment horizontal="right" vertical="top"/>
    </xf>
    <xf numFmtId="14" fontId="16" fillId="0" borderId="0" xfId="0" applyNumberFormat="1" applyFont="1" applyAlignment="1">
      <alignment horizontal="right" vertical="top"/>
    </xf>
    <xf numFmtId="0" fontId="16" fillId="0" borderId="27" xfId="0" applyFont="1" applyFill="1" applyBorder="1" applyAlignment="1">
      <alignment vertical="top"/>
    </xf>
    <xf numFmtId="43" fontId="7" fillId="0" borderId="25" xfId="0" applyNumberFormat="1" applyFont="1" applyFill="1" applyBorder="1" applyAlignment="1">
      <alignment horizontal="right" vertical="top"/>
    </xf>
    <xf numFmtId="14" fontId="16" fillId="0" borderId="27" xfId="0" applyNumberFormat="1" applyFont="1" applyFill="1" applyBorder="1" applyAlignment="1">
      <alignment horizontal="right" vertical="top"/>
    </xf>
    <xf numFmtId="43" fontId="1" fillId="0" borderId="0" xfId="0" applyNumberFormat="1" applyFont="1"/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2" borderId="26" xfId="0" applyFont="1" applyFill="1" applyBorder="1" applyAlignment="1">
      <alignment vertical="top"/>
    </xf>
    <xf numFmtId="173" fontId="2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horizontal="right" vertical="top"/>
    </xf>
    <xf numFmtId="0" fontId="2" fillId="0" borderId="27" xfId="0" applyFont="1" applyFill="1" applyBorder="1" applyAlignment="1">
      <alignment vertical="top"/>
    </xf>
    <xf numFmtId="174" fontId="7" fillId="0" borderId="25" xfId="0" applyNumberFormat="1" applyFont="1" applyFill="1" applyBorder="1" applyAlignment="1">
      <alignment horizontal="right" vertical="top"/>
    </xf>
    <xf numFmtId="14" fontId="2" fillId="0" borderId="27" xfId="0" applyNumberFormat="1" applyFont="1" applyFill="1" applyBorder="1" applyAlignment="1">
      <alignment horizontal="right" vertical="top"/>
    </xf>
    <xf numFmtId="41" fontId="4" fillId="0" borderId="0" xfId="0" applyNumberFormat="1" applyFont="1" applyFill="1" applyAlignment="1"/>
    <xf numFmtId="169" fontId="4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38" fontId="7" fillId="0" borderId="0" xfId="0" applyNumberFormat="1" applyFont="1" applyAlignment="1">
      <alignment horizontal="center"/>
    </xf>
    <xf numFmtId="0" fontId="2" fillId="0" borderId="0" xfId="0" applyFont="1"/>
    <xf numFmtId="0" fontId="2" fillId="0" borderId="8" xfId="0" applyFont="1" applyBorder="1" applyAlignment="1">
      <alignment horizontal="center"/>
    </xf>
    <xf numFmtId="38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38" fontId="2" fillId="0" borderId="9" xfId="0" applyNumberFormat="1" applyFont="1" applyBorder="1"/>
    <xf numFmtId="38" fontId="2" fillId="0" borderId="0" xfId="0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38" fontId="2" fillId="0" borderId="0" xfId="0" applyNumberFormat="1" applyFont="1" applyBorder="1" applyAlignment="1">
      <alignment horizontal="centerContinuous"/>
    </xf>
    <xf numFmtId="38" fontId="2" fillId="0" borderId="0" xfId="0" applyNumberFormat="1" applyFont="1" applyBorder="1" applyAlignment="1">
      <alignment horizontal="center"/>
    </xf>
    <xf numFmtId="38" fontId="2" fillId="0" borderId="0" xfId="0" applyNumberFormat="1" applyFont="1" applyBorder="1" applyAlignment="1">
      <alignment horizontal="center"/>
    </xf>
    <xf numFmtId="38" fontId="11" fillId="0" borderId="0" xfId="0" applyNumberFormat="1" applyFont="1" applyBorder="1" applyAlignment="1">
      <alignment horizontal="center"/>
    </xf>
    <xf numFmtId="0" fontId="2" fillId="0" borderId="12" xfId="0" applyFont="1" applyFill="1" applyBorder="1"/>
    <xf numFmtId="38" fontId="11" fillId="0" borderId="13" xfId="0" applyNumberFormat="1" applyFont="1" applyFill="1" applyBorder="1"/>
    <xf numFmtId="38" fontId="11" fillId="0" borderId="1" xfId="0" applyNumberFormat="1" applyFont="1" applyFill="1" applyBorder="1"/>
    <xf numFmtId="38" fontId="11" fillId="0" borderId="0" xfId="0" applyNumberFormat="1" applyFont="1" applyBorder="1"/>
    <xf numFmtId="0" fontId="2" fillId="0" borderId="0" xfId="0" applyFont="1" applyFill="1" applyAlignment="1">
      <alignment horizontal="center"/>
    </xf>
    <xf numFmtId="38" fontId="10" fillId="0" borderId="1" xfId="0" applyNumberFormat="1" applyFont="1" applyFill="1" applyBorder="1" applyAlignment="1">
      <alignment horizontal="center"/>
    </xf>
    <xf numFmtId="0" fontId="2" fillId="0" borderId="14" xfId="0" applyFont="1" applyFill="1" applyBorder="1"/>
    <xf numFmtId="38" fontId="11" fillId="0" borderId="15" xfId="0" applyNumberFormat="1" applyFont="1" applyFill="1" applyBorder="1"/>
    <xf numFmtId="38" fontId="11" fillId="0" borderId="16" xfId="0" applyNumberFormat="1" applyFont="1" applyFill="1" applyBorder="1"/>
    <xf numFmtId="38" fontId="11" fillId="0" borderId="16" xfId="0" applyNumberFormat="1" applyFont="1" applyFill="1" applyBorder="1" applyAlignment="1">
      <alignment horizontal="right"/>
    </xf>
    <xf numFmtId="40" fontId="11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38" fontId="12" fillId="0" borderId="13" xfId="0" applyNumberFormat="1" applyFont="1" applyFill="1" applyBorder="1"/>
    <xf numFmtId="38" fontId="12" fillId="0" borderId="1" xfId="0" applyNumberFormat="1" applyFont="1" applyFill="1" applyBorder="1"/>
    <xf numFmtId="38" fontId="11" fillId="0" borderId="0" xfId="0" applyNumberFormat="1" applyFont="1" applyFill="1"/>
    <xf numFmtId="38" fontId="2" fillId="0" borderId="1" xfId="0" applyNumberFormat="1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center"/>
    </xf>
    <xf numFmtId="0" fontId="2" fillId="0" borderId="12" xfId="0" applyFont="1" applyFill="1" applyBorder="1"/>
    <xf numFmtId="38" fontId="12" fillId="0" borderId="0" xfId="0" applyNumberFormat="1" applyFont="1" applyFill="1"/>
    <xf numFmtId="38" fontId="2" fillId="0" borderId="1" xfId="0" applyNumberFormat="1" applyFont="1" applyFill="1" applyBorder="1" applyAlignment="1">
      <alignment horizontal="center"/>
    </xf>
    <xf numFmtId="38" fontId="2" fillId="0" borderId="0" xfId="0" applyNumberFormat="1" applyFont="1" applyFill="1"/>
    <xf numFmtId="40" fontId="2" fillId="0" borderId="0" xfId="0" applyNumberFormat="1" applyFont="1" applyBorder="1" applyAlignment="1">
      <alignment horizontal="center"/>
    </xf>
    <xf numFmtId="38" fontId="2" fillId="0" borderId="1" xfId="0" applyNumberFormat="1" applyFont="1" applyFill="1" applyBorder="1"/>
    <xf numFmtId="40" fontId="2" fillId="0" borderId="0" xfId="0" applyNumberFormat="1" applyFont="1" applyBorder="1"/>
    <xf numFmtId="38" fontId="2" fillId="0" borderId="0" xfId="0" applyNumberFormat="1" applyFont="1"/>
    <xf numFmtId="38" fontId="9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8" fontId="2" fillId="0" borderId="0" xfId="0" applyNumberFormat="1" applyFont="1" applyFill="1" applyBorder="1" applyAlignment="1">
      <alignment horizontal="right"/>
    </xf>
    <xf numFmtId="38" fontId="2" fillId="0" borderId="0" xfId="0" applyNumberFormat="1" applyFont="1" applyFill="1" applyBorder="1"/>
    <xf numFmtId="0" fontId="2" fillId="0" borderId="0" xfId="0" applyFont="1" applyFill="1" applyBorder="1"/>
    <xf numFmtId="38" fontId="2" fillId="0" borderId="0" xfId="0" applyNumberFormat="1" applyFont="1" applyFill="1" applyBorder="1"/>
    <xf numFmtId="38" fontId="2" fillId="0" borderId="0" xfId="0" applyNumberFormat="1" applyFont="1" applyFill="1"/>
    <xf numFmtId="0" fontId="2" fillId="0" borderId="0" xfId="0" applyFont="1" applyFill="1"/>
    <xf numFmtId="0" fontId="8" fillId="4" borderId="6" xfId="0" applyFont="1" applyFill="1" applyBorder="1" applyAlignment="1">
      <alignment horizontal="left" vertical="top"/>
    </xf>
    <xf numFmtId="170" fontId="8" fillId="4" borderId="7" xfId="0" applyNumberFormat="1" applyFont="1" applyFill="1" applyBorder="1" applyAlignment="1">
      <alignment horizontal="righ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4" xfId="0" applyFont="1" applyFill="1" applyBorder="1" applyAlignment="1">
      <alignment horizontal="center" vertical="top"/>
    </xf>
    <xf numFmtId="0" fontId="14" fillId="3" borderId="4" xfId="0" applyFont="1" applyFill="1" applyBorder="1" applyAlignment="1">
      <alignment horizontal="left" vertical="top"/>
    </xf>
    <xf numFmtId="164" fontId="3" fillId="0" borderId="0" xfId="0" applyNumberFormat="1" applyFont="1" applyFill="1" applyAlignment="1" applyProtection="1">
      <alignment horizontal="center" wrapText="1"/>
      <protection locked="0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2" xfId="0" quotePrefix="1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172" fontId="4" fillId="0" borderId="0" xfId="0" applyNumberFormat="1" applyFont="1" applyFill="1" applyBorder="1" applyAlignment="1">
      <alignment horizontal="left" wrapText="1"/>
    </xf>
    <xf numFmtId="10" fontId="4" fillId="0" borderId="0" xfId="0" applyNumberFormat="1" applyFont="1" applyFill="1" applyBorder="1" applyAlignment="1"/>
    <xf numFmtId="41" fontId="4" fillId="0" borderId="29" xfId="0" applyNumberFormat="1" applyFont="1" applyFill="1" applyBorder="1" applyAlignment="1"/>
    <xf numFmtId="164" fontId="3" fillId="0" borderId="0" xfId="0" applyNumberFormat="1" applyFont="1" applyFill="1" applyBorder="1" applyAlignment="1" applyProtection="1">
      <alignment horizontal="left"/>
      <protection locked="0"/>
    </xf>
    <xf numFmtId="41" fontId="0" fillId="0" borderId="29" xfId="0" applyNumberFormat="1" applyFill="1" applyBorder="1"/>
    <xf numFmtId="164" fontId="4" fillId="0" borderId="0" xfId="0" applyNumberFormat="1" applyFont="1" applyFill="1" applyAlignment="1">
      <alignment horizontal="left"/>
    </xf>
    <xf numFmtId="165" fontId="0" fillId="0" borderId="0" xfId="0" applyNumberFormat="1"/>
    <xf numFmtId="169" fontId="4" fillId="0" borderId="0" xfId="0" applyNumberFormat="1" applyFont="1" applyFill="1" applyAlignment="1">
      <alignment horizontal="left" wrapText="1"/>
    </xf>
    <xf numFmtId="0" fontId="9" fillId="0" borderId="0" xfId="0" applyFont="1" applyFill="1" applyBorder="1"/>
    <xf numFmtId="0" fontId="2" fillId="0" borderId="8" xfId="0" applyFont="1" applyFill="1" applyBorder="1"/>
    <xf numFmtId="38" fontId="2" fillId="0" borderId="8" xfId="0" applyNumberFormat="1" applyFont="1" applyFill="1" applyBorder="1"/>
    <xf numFmtId="0" fontId="2" fillId="0" borderId="10" xfId="0" applyFont="1" applyFill="1" applyBorder="1" applyAlignment="1">
      <alignment horizontal="centerContinuous"/>
    </xf>
    <xf numFmtId="0" fontId="2" fillId="0" borderId="11" xfId="0" applyFont="1" applyFill="1" applyBorder="1" applyAlignment="1">
      <alignment horizontal="centerContinuous"/>
    </xf>
    <xf numFmtId="0" fontId="2" fillId="0" borderId="9" xfId="0" applyFont="1" applyFill="1" applyBorder="1" applyAlignment="1">
      <alignment horizontal="centerContinuous"/>
    </xf>
    <xf numFmtId="38" fontId="2" fillId="0" borderId="0" xfId="0" applyNumberFormat="1" applyFont="1" applyFill="1" applyBorder="1" applyAlignment="1">
      <alignment horizontal="centerContinuous"/>
    </xf>
    <xf numFmtId="38" fontId="2" fillId="0" borderId="10" xfId="0" applyNumberFormat="1" applyFont="1" applyFill="1" applyBorder="1" applyAlignment="1">
      <alignment horizontal="centerContinuous"/>
    </xf>
    <xf numFmtId="0" fontId="2" fillId="0" borderId="12" xfId="0" applyFont="1" applyFill="1" applyBorder="1" applyAlignment="1">
      <alignment horizontal="centerContinuous"/>
    </xf>
    <xf numFmtId="0" fontId="2" fillId="0" borderId="13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38" fontId="2" fillId="0" borderId="16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38" fontId="11" fillId="0" borderId="1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2" xfId="0" applyFont="1" applyFill="1" applyBorder="1"/>
    <xf numFmtId="38" fontId="15" fillId="0" borderId="13" xfId="0" applyNumberFormat="1" applyFont="1" applyFill="1" applyBorder="1"/>
    <xf numFmtId="38" fontId="15" fillId="0" borderId="1" xfId="0" applyNumberFormat="1" applyFont="1" applyFill="1" applyBorder="1"/>
    <xf numFmtId="38" fontId="15" fillId="0" borderId="0" xfId="0" applyNumberFormat="1" applyFont="1" applyFill="1"/>
    <xf numFmtId="38" fontId="7" fillId="0" borderId="1" xfId="0" applyNumberFormat="1" applyFont="1" applyFill="1" applyBorder="1"/>
    <xf numFmtId="38" fontId="2" fillId="0" borderId="13" xfId="0" applyNumberFormat="1" applyFont="1" applyFill="1" applyBorder="1"/>
    <xf numFmtId="0" fontId="2" fillId="0" borderId="12" xfId="0" applyFont="1" applyFill="1" applyBorder="1" applyAlignment="1">
      <alignment horizontal="center"/>
    </xf>
    <xf numFmtId="38" fontId="2" fillId="0" borderId="18" xfId="0" applyNumberFormat="1" applyFont="1" applyFill="1" applyBorder="1"/>
    <xf numFmtId="38" fontId="2" fillId="0" borderId="19" xfId="0" applyNumberFormat="1" applyFont="1" applyFill="1" applyBorder="1"/>
    <xf numFmtId="38" fontId="2" fillId="0" borderId="25" xfId="0" applyNumberFormat="1" applyFont="1" applyFill="1" applyBorder="1"/>
    <xf numFmtId="38" fontId="2" fillId="0" borderId="19" xfId="0" applyNumberFormat="1" applyFont="1" applyFill="1" applyBorder="1" applyAlignment="1">
      <alignment horizontal="center"/>
    </xf>
    <xf numFmtId="171" fontId="12" fillId="0" borderId="13" xfId="0" applyNumberFormat="1" applyFont="1" applyFill="1" applyBorder="1"/>
    <xf numFmtId="171" fontId="12" fillId="0" borderId="17" xfId="0" applyNumberFormat="1" applyFont="1" applyFill="1" applyBorder="1"/>
    <xf numFmtId="171" fontId="11" fillId="0" borderId="11" xfId="0" applyNumberFormat="1" applyFont="1" applyFill="1" applyBorder="1"/>
    <xf numFmtId="171" fontId="11" fillId="0" borderId="0" xfId="0" applyNumberFormat="1" applyFont="1" applyFill="1"/>
    <xf numFmtId="38" fontId="2" fillId="0" borderId="10" xfId="0" applyNumberFormat="1" applyFont="1" applyFill="1" applyBorder="1" applyAlignment="1">
      <alignment horizontal="center"/>
    </xf>
    <xf numFmtId="0" fontId="6" fillId="0" borderId="12" xfId="0" applyFont="1" applyFill="1" applyBorder="1"/>
    <xf numFmtId="17" fontId="2" fillId="0" borderId="13" xfId="0" quotePrefix="1" applyNumberFormat="1" applyFont="1" applyFill="1" applyBorder="1" applyAlignment="1">
      <alignment horizontal="left"/>
    </xf>
    <xf numFmtId="38" fontId="7" fillId="0" borderId="1" xfId="0" quotePrefix="1" applyNumberFormat="1" applyFont="1" applyFill="1" applyBorder="1"/>
    <xf numFmtId="0" fontId="2" fillId="0" borderId="0" xfId="0" quotePrefix="1" applyFont="1" applyFill="1" applyAlignment="1">
      <alignment horizontal="left"/>
    </xf>
    <xf numFmtId="38" fontId="7" fillId="0" borderId="1" xfId="0" quotePrefix="1" applyNumberFormat="1" applyFont="1" applyFill="1" applyBorder="1" applyAlignment="1">
      <alignment horizontal="right"/>
    </xf>
    <xf numFmtId="38" fontId="2" fillId="0" borderId="15" xfId="0" applyNumberFormat="1" applyFont="1" applyFill="1" applyBorder="1"/>
    <xf numFmtId="38" fontId="2" fillId="0" borderId="14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38" fontId="2" fillId="0" borderId="21" xfId="0" applyNumberFormat="1" applyFont="1" applyFill="1" applyBorder="1"/>
    <xf numFmtId="38" fontId="2" fillId="0" borderId="22" xfId="0" applyNumberFormat="1" applyFont="1" applyFill="1" applyBorder="1"/>
    <xf numFmtId="38" fontId="2" fillId="0" borderId="23" xfId="0" applyNumberFormat="1" applyFont="1" applyFill="1" applyBorder="1"/>
    <xf numFmtId="0" fontId="2" fillId="0" borderId="0" xfId="0" applyFont="1" applyFill="1"/>
    <xf numFmtId="38" fontId="2" fillId="0" borderId="28" xfId="0" applyNumberFormat="1" applyFont="1" applyFill="1" applyBorder="1"/>
    <xf numFmtId="38" fontId="9" fillId="0" borderId="28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0" xfId="0" applyFont="1" applyFill="1" applyBorder="1"/>
    <xf numFmtId="38" fontId="10" fillId="0" borderId="24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1G-RevExp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Summary COS Rev"/>
    </sheetNames>
    <sheetDataSet>
      <sheetData sheetId="0"/>
      <sheetData sheetId="1">
        <row r="8">
          <cell r="B8">
            <v>-41329081.230000004</v>
          </cell>
          <cell r="J8">
            <v>-308145.35000000003</v>
          </cell>
        </row>
        <row r="9">
          <cell r="I9">
            <v>24621258.285291649</v>
          </cell>
        </row>
        <row r="10">
          <cell r="B10">
            <v>-15312447.357404472</v>
          </cell>
        </row>
        <row r="11">
          <cell r="B11">
            <v>-5022860.7894830378</v>
          </cell>
        </row>
        <row r="13">
          <cell r="I13">
            <v>-154860.41999999998</v>
          </cell>
          <cell r="M13">
            <v>52671.83</v>
          </cell>
        </row>
        <row r="14">
          <cell r="B14">
            <v>-22625480.126507826</v>
          </cell>
          <cell r="J14">
            <v>-242193.71000000005</v>
          </cell>
        </row>
        <row r="16">
          <cell r="I16">
            <v>-46012584.141477734</v>
          </cell>
          <cell r="M16">
            <v>43921450.229999997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M12">
            <v>5.1240000000000001E-3</v>
          </cell>
        </row>
        <row r="13">
          <cell r="M13">
            <v>2E-3</v>
          </cell>
        </row>
        <row r="14">
          <cell r="M14">
            <v>3.8323000000000003E-2</v>
          </cell>
        </row>
        <row r="18">
          <cell r="M18">
            <v>0.95455299999999998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workbookViewId="0">
      <selection activeCell="B3" sqref="B3:C3"/>
    </sheetView>
  </sheetViews>
  <sheetFormatPr defaultRowHeight="15" x14ac:dyDescent="0.25"/>
  <cols>
    <col min="1" max="1" width="6.7109375" customWidth="1"/>
    <col min="2" max="2" width="62.42578125" customWidth="1"/>
    <col min="3" max="3" width="9.42578125" customWidth="1"/>
    <col min="4" max="5" width="13.140625" customWidth="1"/>
    <col min="6" max="6" width="14.7109375" customWidth="1"/>
    <col min="7" max="7" width="13.7109375" customWidth="1"/>
    <col min="8" max="8" width="13.5703125" customWidth="1"/>
    <col min="9" max="9" width="9.140625" customWidth="1"/>
  </cols>
  <sheetData>
    <row r="1" spans="1:8" s="1" customFormat="1" x14ac:dyDescent="0.25">
      <c r="B1" s="193" t="s">
        <v>0</v>
      </c>
      <c r="C1" s="193"/>
      <c r="D1"/>
      <c r="E1" s="132"/>
    </row>
    <row r="2" spans="1:8" x14ac:dyDescent="0.25">
      <c r="B2" s="193" t="s">
        <v>218</v>
      </c>
      <c r="C2" s="193"/>
      <c r="D2" s="2"/>
      <c r="E2" s="2"/>
    </row>
    <row r="3" spans="1:8" s="3" customFormat="1" x14ac:dyDescent="0.25">
      <c r="B3" s="193" t="s">
        <v>1</v>
      </c>
      <c r="C3" s="193"/>
      <c r="D3" s="2"/>
      <c r="E3" s="2"/>
    </row>
    <row r="4" spans="1:8" x14ac:dyDescent="0.25">
      <c r="B4" s="193" t="s">
        <v>201</v>
      </c>
      <c r="C4" s="193"/>
      <c r="D4" s="2"/>
      <c r="E4" s="2"/>
    </row>
    <row r="5" spans="1:8" x14ac:dyDescent="0.25">
      <c r="A5" s="4"/>
      <c r="B5" s="24"/>
      <c r="C5" s="4"/>
      <c r="D5" s="5"/>
      <c r="E5" s="5"/>
    </row>
    <row r="6" spans="1:8" x14ac:dyDescent="0.25">
      <c r="A6" s="6"/>
      <c r="B6" s="120"/>
      <c r="C6" s="121"/>
      <c r="D6" s="122" t="s">
        <v>204</v>
      </c>
      <c r="E6" s="123"/>
      <c r="F6" s="124" t="s">
        <v>205</v>
      </c>
      <c r="G6" s="123"/>
      <c r="H6" s="124" t="s">
        <v>206</v>
      </c>
    </row>
    <row r="7" spans="1:8" x14ac:dyDescent="0.25">
      <c r="A7" s="7" t="s">
        <v>2</v>
      </c>
      <c r="B7" s="8"/>
      <c r="C7" s="125"/>
      <c r="D7" s="124" t="s">
        <v>207</v>
      </c>
      <c r="E7" s="124" t="s">
        <v>205</v>
      </c>
      <c r="F7" s="124" t="s">
        <v>5</v>
      </c>
      <c r="G7" s="124" t="s">
        <v>206</v>
      </c>
      <c r="H7" s="124" t="s">
        <v>5</v>
      </c>
    </row>
    <row r="8" spans="1:8" x14ac:dyDescent="0.25">
      <c r="A8" s="9" t="s">
        <v>3</v>
      </c>
      <c r="B8" s="10" t="s">
        <v>4</v>
      </c>
      <c r="C8" s="126" t="s">
        <v>208</v>
      </c>
      <c r="D8" s="127" t="s">
        <v>209</v>
      </c>
      <c r="E8" s="128" t="s">
        <v>210</v>
      </c>
      <c r="F8" s="127" t="s">
        <v>211</v>
      </c>
      <c r="G8" s="128" t="s">
        <v>212</v>
      </c>
      <c r="H8" s="127" t="s">
        <v>213</v>
      </c>
    </row>
    <row r="9" spans="1:8" x14ac:dyDescent="0.25">
      <c r="A9" s="11">
        <v>1</v>
      </c>
      <c r="B9" s="12" t="s">
        <v>6</v>
      </c>
      <c r="C9" s="13"/>
      <c r="D9" s="13"/>
      <c r="E9" s="13"/>
    </row>
    <row r="10" spans="1:8" x14ac:dyDescent="0.25">
      <c r="A10" s="11">
        <f>A9+1</f>
        <v>2</v>
      </c>
      <c r="B10" s="14" t="s">
        <v>7</v>
      </c>
      <c r="C10" s="26"/>
      <c r="D10" s="36">
        <f>-'[1]Summary COS Rev'!$B$11</f>
        <v>5022860.7894830378</v>
      </c>
      <c r="E10" s="36">
        <v>0</v>
      </c>
      <c r="F10" s="36">
        <f>+E10-D10</f>
        <v>-5022860.7894830378</v>
      </c>
      <c r="G10" s="36">
        <f>+E10</f>
        <v>0</v>
      </c>
      <c r="H10" s="36">
        <f>+G10-E10</f>
        <v>0</v>
      </c>
    </row>
    <row r="11" spans="1:8" x14ac:dyDescent="0.25">
      <c r="A11" s="11">
        <f t="shared" ref="A11:A41" si="0">A10+1</f>
        <v>3</v>
      </c>
      <c r="B11" s="14" t="s">
        <v>8</v>
      </c>
      <c r="C11" s="27"/>
      <c r="D11" s="63">
        <f>-'[1]Summary COS Rev'!$B$10</f>
        <v>15312447.357404472</v>
      </c>
      <c r="E11" s="63">
        <v>0</v>
      </c>
      <c r="F11" s="63">
        <f t="shared" ref="F11:F20" si="1">+E11-D11</f>
        <v>-15312447.357404472</v>
      </c>
      <c r="G11" s="63">
        <f t="shared" ref="G11:G20" si="2">+E11</f>
        <v>0</v>
      </c>
      <c r="H11" s="63">
        <f t="shared" ref="H11:H20" si="3">+G11-E11</f>
        <v>0</v>
      </c>
    </row>
    <row r="12" spans="1:8" x14ac:dyDescent="0.25">
      <c r="A12" s="11">
        <f t="shared" si="0"/>
        <v>4</v>
      </c>
      <c r="B12" s="14" t="s">
        <v>9</v>
      </c>
      <c r="C12" s="27"/>
      <c r="D12" s="63">
        <f>-'[1]Summary COS Rev'!$B$14</f>
        <v>22625480.126507826</v>
      </c>
      <c r="E12" s="63">
        <v>0</v>
      </c>
      <c r="F12" s="63">
        <f t="shared" si="1"/>
        <v>-22625480.126507826</v>
      </c>
      <c r="G12" s="63">
        <f t="shared" si="2"/>
        <v>0</v>
      </c>
      <c r="H12" s="63">
        <f t="shared" si="3"/>
        <v>0</v>
      </c>
    </row>
    <row r="13" spans="1:8" x14ac:dyDescent="0.25">
      <c r="A13" s="11">
        <f t="shared" si="0"/>
        <v>5</v>
      </c>
      <c r="B13" s="14" t="s">
        <v>10</v>
      </c>
      <c r="C13" s="27"/>
      <c r="D13" s="63">
        <f>-'[1]Summary COS Rev'!$I$9</f>
        <v>-24621258.285291649</v>
      </c>
      <c r="E13" s="63">
        <v>0</v>
      </c>
      <c r="F13" s="63">
        <f t="shared" si="1"/>
        <v>24621258.285291649</v>
      </c>
      <c r="G13" s="63">
        <f t="shared" si="2"/>
        <v>0</v>
      </c>
      <c r="H13" s="63">
        <f t="shared" si="3"/>
        <v>0</v>
      </c>
    </row>
    <row r="14" spans="1:8" x14ac:dyDescent="0.25">
      <c r="A14" s="11">
        <f t="shared" si="0"/>
        <v>6</v>
      </c>
      <c r="B14" s="14" t="s">
        <v>11</v>
      </c>
      <c r="C14" s="27"/>
      <c r="D14" s="63">
        <f>-'[1]Summary COS Rev'!$I$13</f>
        <v>154860.41999999998</v>
      </c>
      <c r="E14" s="63">
        <v>0</v>
      </c>
      <c r="F14" s="63">
        <f t="shared" si="1"/>
        <v>-154860.41999999998</v>
      </c>
      <c r="G14" s="63">
        <f t="shared" si="2"/>
        <v>0</v>
      </c>
      <c r="H14" s="63">
        <f t="shared" si="3"/>
        <v>0</v>
      </c>
    </row>
    <row r="15" spans="1:8" x14ac:dyDescent="0.25">
      <c r="A15" s="11">
        <f t="shared" si="0"/>
        <v>7</v>
      </c>
      <c r="B15" s="14" t="s">
        <v>12</v>
      </c>
      <c r="C15" s="27" t="s">
        <v>216</v>
      </c>
      <c r="D15" s="63">
        <f>-'[1]Summary COS Rev'!$M$13</f>
        <v>-52671.83</v>
      </c>
      <c r="E15" s="63">
        <v>0</v>
      </c>
      <c r="F15" s="63">
        <f t="shared" si="1"/>
        <v>52671.83</v>
      </c>
      <c r="G15" s="63">
        <f t="shared" si="2"/>
        <v>0</v>
      </c>
      <c r="H15" s="63">
        <f t="shared" si="3"/>
        <v>0</v>
      </c>
    </row>
    <row r="16" spans="1:8" x14ac:dyDescent="0.25">
      <c r="A16" s="11">
        <f t="shared" si="0"/>
        <v>8</v>
      </c>
      <c r="B16" s="14" t="s">
        <v>13</v>
      </c>
      <c r="C16" s="136"/>
      <c r="D16" s="63">
        <f>-'[1]Summary COS Rev'!$I$16</f>
        <v>46012584.141477734</v>
      </c>
      <c r="E16" s="63">
        <v>0</v>
      </c>
      <c r="F16" s="63">
        <f t="shared" si="1"/>
        <v>-46012584.141477734</v>
      </c>
      <c r="G16" s="63">
        <f t="shared" si="2"/>
        <v>0</v>
      </c>
      <c r="H16" s="63">
        <f t="shared" si="3"/>
        <v>0</v>
      </c>
    </row>
    <row r="17" spans="1:8" x14ac:dyDescent="0.25">
      <c r="A17" s="11">
        <f t="shared" si="0"/>
        <v>9</v>
      </c>
      <c r="B17" s="14" t="s">
        <v>14</v>
      </c>
      <c r="C17" s="27" t="s">
        <v>216</v>
      </c>
      <c r="D17" s="63">
        <f>-'[1]Summary COS Rev'!$M$16</f>
        <v>-43921450.229999997</v>
      </c>
      <c r="E17" s="63">
        <v>0</v>
      </c>
      <c r="F17" s="63">
        <f t="shared" si="1"/>
        <v>43921450.229999997</v>
      </c>
      <c r="G17" s="63">
        <f t="shared" si="2"/>
        <v>0</v>
      </c>
      <c r="H17" s="63">
        <f t="shared" si="3"/>
        <v>0</v>
      </c>
    </row>
    <row r="18" spans="1:8" x14ac:dyDescent="0.25">
      <c r="A18" s="11">
        <f t="shared" si="0"/>
        <v>10</v>
      </c>
      <c r="B18" s="14" t="s">
        <v>15</v>
      </c>
      <c r="C18" s="15"/>
      <c r="D18" s="63">
        <f>-'[1]Summary COS Rev'!$B$8</f>
        <v>41329081.230000004</v>
      </c>
      <c r="E18" s="63">
        <v>0</v>
      </c>
      <c r="F18" s="63">
        <f t="shared" si="1"/>
        <v>-41329081.230000004</v>
      </c>
      <c r="G18" s="63">
        <f t="shared" si="2"/>
        <v>0</v>
      </c>
      <c r="H18" s="63">
        <f t="shared" si="3"/>
        <v>0</v>
      </c>
    </row>
    <row r="19" spans="1:8" x14ac:dyDescent="0.25">
      <c r="A19" s="11">
        <f t="shared" si="0"/>
        <v>11</v>
      </c>
      <c r="B19" s="14"/>
      <c r="C19" s="27" t="s">
        <v>216</v>
      </c>
      <c r="D19" s="63">
        <f>-'[1]Summary COS Rev'!$J$14</f>
        <v>242193.71000000005</v>
      </c>
      <c r="E19" s="63"/>
      <c r="F19" s="63">
        <f t="shared" si="1"/>
        <v>-242193.71000000005</v>
      </c>
      <c r="G19" s="63">
        <f t="shared" si="2"/>
        <v>0</v>
      </c>
      <c r="H19" s="63">
        <f t="shared" si="3"/>
        <v>0</v>
      </c>
    </row>
    <row r="20" spans="1:8" x14ac:dyDescent="0.25">
      <c r="A20" s="11">
        <f t="shared" si="0"/>
        <v>12</v>
      </c>
      <c r="B20" s="16" t="s">
        <v>16</v>
      </c>
      <c r="C20" s="27" t="s">
        <v>216</v>
      </c>
      <c r="D20" s="63">
        <f>-'[1]Summary COS Rev'!$J$8</f>
        <v>308145.35000000003</v>
      </c>
      <c r="E20" s="63">
        <v>0</v>
      </c>
      <c r="F20" s="63">
        <f t="shared" si="1"/>
        <v>-308145.35000000003</v>
      </c>
      <c r="G20" s="63">
        <f t="shared" si="2"/>
        <v>0</v>
      </c>
      <c r="H20" s="63">
        <f t="shared" si="3"/>
        <v>0</v>
      </c>
    </row>
    <row r="21" spans="1:8" x14ac:dyDescent="0.25">
      <c r="A21" s="11">
        <f t="shared" si="0"/>
        <v>13</v>
      </c>
      <c r="B21" s="17" t="s">
        <v>17</v>
      </c>
      <c r="C21" s="14"/>
      <c r="D21" s="131">
        <f>SUM(D10:D20)</f>
        <v>62412272.779581435</v>
      </c>
      <c r="E21" s="131"/>
      <c r="F21" s="131">
        <f>SUM(F10:F20)</f>
        <v>-62412272.779581435</v>
      </c>
      <c r="G21" s="131">
        <f>SUM(G10:G20)</f>
        <v>0</v>
      </c>
      <c r="H21" s="131">
        <f>SUM(H10:H20)</f>
        <v>0</v>
      </c>
    </row>
    <row r="22" spans="1:8" x14ac:dyDescent="0.25">
      <c r="A22" s="11">
        <f t="shared" si="0"/>
        <v>14</v>
      </c>
      <c r="B22" s="17"/>
      <c r="C22" s="14"/>
      <c r="D22" s="29"/>
      <c r="E22" s="29"/>
    </row>
    <row r="23" spans="1:8" x14ac:dyDescent="0.25">
      <c r="A23" s="11">
        <f t="shared" si="0"/>
        <v>15</v>
      </c>
      <c r="B23" s="18" t="s">
        <v>18</v>
      </c>
      <c r="C23" s="27"/>
      <c r="D23" s="31"/>
      <c r="E23" s="31"/>
    </row>
    <row r="24" spans="1:8" x14ac:dyDescent="0.25">
      <c r="A24" s="11">
        <f t="shared" si="0"/>
        <v>16</v>
      </c>
      <c r="B24" s="14" t="s">
        <v>19</v>
      </c>
      <c r="C24" s="129">
        <f>'[2]COC, Def, ConvF'!M12</f>
        <v>5.1240000000000001E-3</v>
      </c>
      <c r="D24" s="63">
        <f>D21*C24</f>
        <v>319800.48572257528</v>
      </c>
      <c r="E24" s="63">
        <v>0</v>
      </c>
      <c r="F24" s="63">
        <f t="shared" ref="F24:F26" si="4">+E24-D24</f>
        <v>-319800.48572257528</v>
      </c>
      <c r="G24" s="63">
        <f t="shared" ref="G24:G26" si="5">+E24</f>
        <v>0</v>
      </c>
      <c r="H24" s="63">
        <f t="shared" ref="H24:H26" si="6">+G24-E24</f>
        <v>0</v>
      </c>
    </row>
    <row r="25" spans="1:8" x14ac:dyDescent="0.25">
      <c r="A25" s="11">
        <f t="shared" si="0"/>
        <v>17</v>
      </c>
      <c r="B25" s="19" t="s">
        <v>20</v>
      </c>
      <c r="C25" s="129">
        <f>'[2]COC, Def, ConvF'!M13</f>
        <v>2E-3</v>
      </c>
      <c r="D25" s="63">
        <f>D21*C25</f>
        <v>124824.54555916287</v>
      </c>
      <c r="E25" s="63">
        <v>0</v>
      </c>
      <c r="F25" s="63">
        <f t="shared" si="4"/>
        <v>-124824.54555916287</v>
      </c>
      <c r="G25" s="63">
        <f t="shared" si="5"/>
        <v>0</v>
      </c>
      <c r="H25" s="63">
        <f t="shared" si="6"/>
        <v>0</v>
      </c>
    </row>
    <row r="26" spans="1:8" x14ac:dyDescent="0.25">
      <c r="A26" s="11">
        <f t="shared" si="0"/>
        <v>18</v>
      </c>
      <c r="B26" s="20" t="s">
        <v>21</v>
      </c>
      <c r="C26" s="129">
        <f>'[2]COC, Def, ConvF'!M14</f>
        <v>3.8323000000000003E-2</v>
      </c>
      <c r="D26" s="29">
        <f>D21*C26</f>
        <v>2391825.5297318995</v>
      </c>
      <c r="E26" s="63">
        <v>0</v>
      </c>
      <c r="F26" s="29">
        <f t="shared" si="4"/>
        <v>-2391825.5297318995</v>
      </c>
      <c r="G26" s="29">
        <f t="shared" si="5"/>
        <v>0</v>
      </c>
      <c r="H26" s="29">
        <f t="shared" si="6"/>
        <v>0</v>
      </c>
    </row>
    <row r="27" spans="1:8" x14ac:dyDescent="0.25">
      <c r="A27" s="11">
        <f t="shared" si="0"/>
        <v>19</v>
      </c>
      <c r="B27" s="21" t="s">
        <v>22</v>
      </c>
      <c r="C27" s="30"/>
      <c r="D27" s="133">
        <f>SUM(D24:D26)</f>
        <v>2836450.5610136376</v>
      </c>
      <c r="E27" s="133"/>
      <c r="F27" s="133">
        <f>SUM(F24:F26)</f>
        <v>-2836450.5610136376</v>
      </c>
      <c r="G27" s="133">
        <f>SUM(G24:G26)</f>
        <v>0</v>
      </c>
      <c r="H27" s="133">
        <f>SUM(H24:H26)</f>
        <v>0</v>
      </c>
    </row>
    <row r="28" spans="1:8" x14ac:dyDescent="0.25">
      <c r="A28" s="11">
        <f t="shared" si="0"/>
        <v>20</v>
      </c>
      <c r="B28" s="15"/>
      <c r="C28" s="15"/>
      <c r="D28" s="23"/>
      <c r="E28" s="23"/>
    </row>
    <row r="29" spans="1:8" x14ac:dyDescent="0.25">
      <c r="A29" s="11">
        <f t="shared" si="0"/>
        <v>21</v>
      </c>
      <c r="B29" s="22" t="s">
        <v>23</v>
      </c>
      <c r="C29" s="17"/>
      <c r="D29" s="23"/>
      <c r="E29" s="23"/>
    </row>
    <row r="30" spans="1:8" x14ac:dyDescent="0.25">
      <c r="A30" s="11">
        <f t="shared" si="0"/>
        <v>22</v>
      </c>
      <c r="B30" s="14" t="s">
        <v>24</v>
      </c>
      <c r="C30" s="28"/>
      <c r="D30" s="63">
        <f>'ZO12 Gas Exp 12ME 12-2018'!B6</f>
        <v>4799234.8600000003</v>
      </c>
      <c r="E30" s="63">
        <v>0</v>
      </c>
      <c r="F30" s="63">
        <f t="shared" ref="F30:F36" si="7">+E30-D30</f>
        <v>-4799234.8600000003</v>
      </c>
      <c r="G30" s="63">
        <f t="shared" ref="G30:G36" si="8">+E30</f>
        <v>0</v>
      </c>
      <c r="H30" s="63">
        <f t="shared" ref="H30:H36" si="9">+G30-E30</f>
        <v>0</v>
      </c>
    </row>
    <row r="31" spans="1:8" x14ac:dyDescent="0.25">
      <c r="A31" s="11">
        <f t="shared" si="0"/>
        <v>23</v>
      </c>
      <c r="B31" s="14" t="s">
        <v>25</v>
      </c>
      <c r="C31" s="28"/>
      <c r="D31" s="64">
        <f>'ZO12 Gas Exp 12ME 12-2018'!B7</f>
        <v>14625833.34</v>
      </c>
      <c r="E31" s="63">
        <v>0</v>
      </c>
      <c r="F31" s="64">
        <f t="shared" si="7"/>
        <v>-14625833.34</v>
      </c>
      <c r="G31" s="64">
        <f t="shared" si="8"/>
        <v>0</v>
      </c>
      <c r="H31" s="64">
        <f t="shared" si="9"/>
        <v>0</v>
      </c>
    </row>
    <row r="32" spans="1:8" x14ac:dyDescent="0.25">
      <c r="A32" s="11">
        <f t="shared" si="0"/>
        <v>24</v>
      </c>
      <c r="B32" s="14" t="s">
        <v>26</v>
      </c>
      <c r="C32" s="28"/>
      <c r="D32" s="64">
        <f>'SCH 140 Prop Tax 12ME 12-2018'!F29</f>
        <v>21844083.23184</v>
      </c>
      <c r="E32" s="63">
        <v>0</v>
      </c>
      <c r="F32" s="64">
        <f t="shared" si="7"/>
        <v>-21844083.23184</v>
      </c>
      <c r="G32" s="64">
        <f t="shared" si="8"/>
        <v>0</v>
      </c>
      <c r="H32" s="64">
        <f t="shared" si="9"/>
        <v>0</v>
      </c>
    </row>
    <row r="33" spans="1:8" x14ac:dyDescent="0.25">
      <c r="A33" s="11">
        <f t="shared" si="0"/>
        <v>25</v>
      </c>
      <c r="B33" s="14" t="s">
        <v>27</v>
      </c>
      <c r="C33" s="28"/>
      <c r="D33" s="29">
        <f>SUM('ZO12 Gas Exp 12ME 12-2018'!B8:B10)</f>
        <v>-23502295.960000001</v>
      </c>
      <c r="E33" s="63">
        <v>0</v>
      </c>
      <c r="F33" s="29">
        <f t="shared" si="7"/>
        <v>23502295.960000001</v>
      </c>
      <c r="G33" s="29">
        <f t="shared" si="8"/>
        <v>0</v>
      </c>
      <c r="H33" s="29">
        <f t="shared" si="9"/>
        <v>0</v>
      </c>
    </row>
    <row r="34" spans="1:8" x14ac:dyDescent="0.25">
      <c r="A34" s="11">
        <f t="shared" si="0"/>
        <v>26</v>
      </c>
      <c r="B34" s="134" t="s">
        <v>214</v>
      </c>
      <c r="C34" s="28"/>
      <c r="D34" s="29">
        <f>'ZO12 Gas Exp 12ME 12-2018'!B12</f>
        <v>12000</v>
      </c>
      <c r="E34" s="63">
        <v>0</v>
      </c>
      <c r="F34" s="29">
        <f t="shared" si="7"/>
        <v>-12000</v>
      </c>
      <c r="G34" s="29">
        <f t="shared" si="8"/>
        <v>0</v>
      </c>
      <c r="H34" s="29">
        <f t="shared" si="9"/>
        <v>0</v>
      </c>
    </row>
    <row r="35" spans="1:8" x14ac:dyDescent="0.25">
      <c r="A35" s="11"/>
      <c r="B35" s="134" t="s">
        <v>215</v>
      </c>
      <c r="C35" s="28"/>
      <c r="D35" s="29">
        <f>'ZO12 Gas Exp 12ME 12-2018'!B14</f>
        <v>15721.66</v>
      </c>
      <c r="E35" s="63">
        <v>0</v>
      </c>
      <c r="F35" s="29">
        <f t="shared" ref="F35" si="10">+E35-D35</f>
        <v>-15721.66</v>
      </c>
      <c r="G35" s="29">
        <f t="shared" si="8"/>
        <v>0</v>
      </c>
      <c r="H35" s="29">
        <f t="shared" si="9"/>
        <v>0</v>
      </c>
    </row>
    <row r="36" spans="1:8" x14ac:dyDescent="0.25">
      <c r="A36" s="11">
        <f>A34+1</f>
        <v>27</v>
      </c>
      <c r="B36" s="14" t="s">
        <v>15</v>
      </c>
      <c r="C36" s="28"/>
      <c r="D36" s="29">
        <f>'ZO12 Gas Exp 12ME 12-2018'!B15</f>
        <v>39993753.130000003</v>
      </c>
      <c r="E36" s="63">
        <v>0</v>
      </c>
      <c r="F36" s="29">
        <f t="shared" si="7"/>
        <v>-39993753.130000003</v>
      </c>
      <c r="G36" s="29">
        <f t="shared" si="8"/>
        <v>0</v>
      </c>
      <c r="H36" s="29">
        <f t="shared" si="9"/>
        <v>0</v>
      </c>
    </row>
    <row r="37" spans="1:8" x14ac:dyDescent="0.25">
      <c r="A37" s="11">
        <f t="shared" si="0"/>
        <v>28</v>
      </c>
      <c r="B37" s="17" t="s">
        <v>28</v>
      </c>
      <c r="C37" s="17"/>
      <c r="D37" s="133">
        <f>SUM(D30:D36)</f>
        <v>57788330.261840001</v>
      </c>
      <c r="E37" s="133"/>
      <c r="F37" s="133">
        <f>SUM(F30:F36)</f>
        <v>-57788330.261840001</v>
      </c>
      <c r="G37" s="133">
        <f t="shared" ref="G37:H37" si="11">SUM(G30:G36)</f>
        <v>0</v>
      </c>
      <c r="H37" s="133">
        <f t="shared" si="11"/>
        <v>0</v>
      </c>
    </row>
    <row r="38" spans="1:8" x14ac:dyDescent="0.25">
      <c r="A38" s="11">
        <f t="shared" si="0"/>
        <v>29</v>
      </c>
      <c r="C38" s="15"/>
      <c r="D38" s="32"/>
      <c r="E38" s="32"/>
    </row>
    <row r="39" spans="1:8" x14ac:dyDescent="0.25">
      <c r="A39" s="11">
        <f t="shared" si="0"/>
        <v>30</v>
      </c>
      <c r="B39" s="16" t="s">
        <v>29</v>
      </c>
      <c r="C39" s="16"/>
      <c r="D39" s="63">
        <f t="shared" ref="D39:E39" si="12">+D21-D27-D37</f>
        <v>1787491.9567277953</v>
      </c>
      <c r="E39" s="63">
        <f t="shared" si="12"/>
        <v>0</v>
      </c>
      <c r="F39" s="63">
        <f>+F21-F27-F37</f>
        <v>-1787491.9567277953</v>
      </c>
      <c r="G39" s="63">
        <f t="shared" ref="G39" si="13">+G21-G27-G37</f>
        <v>0</v>
      </c>
      <c r="H39" s="63">
        <f t="shared" ref="H39:H40" si="14">+G39-E39</f>
        <v>0</v>
      </c>
    </row>
    <row r="40" spans="1:8" x14ac:dyDescent="0.25">
      <c r="A40" s="11">
        <f t="shared" si="0"/>
        <v>31</v>
      </c>
      <c r="B40" s="16" t="s">
        <v>217</v>
      </c>
      <c r="C40" s="130">
        <v>0.21</v>
      </c>
      <c r="D40" s="33">
        <f>D39*$C$40</f>
        <v>375373.31091283698</v>
      </c>
      <c r="E40" s="33">
        <f t="shared" ref="E40" si="15">E39*$C$40</f>
        <v>0</v>
      </c>
      <c r="F40" s="33">
        <f>F39*$C$40</f>
        <v>-375373.31091283698</v>
      </c>
      <c r="G40" s="33">
        <f t="shared" ref="G40" si="16">G39*$C$40</f>
        <v>0</v>
      </c>
      <c r="H40" s="33">
        <f t="shared" si="14"/>
        <v>0</v>
      </c>
    </row>
    <row r="41" spans="1:8" ht="15.75" thickBot="1" x14ac:dyDescent="0.3">
      <c r="A41" s="11">
        <f t="shared" si="0"/>
        <v>32</v>
      </c>
      <c r="B41" s="16" t="s">
        <v>30</v>
      </c>
      <c r="C41" s="16"/>
      <c r="D41" s="34">
        <f t="shared" ref="D41:E41" si="17">D39-D40</f>
        <v>1412118.6458149583</v>
      </c>
      <c r="E41" s="34">
        <f t="shared" si="17"/>
        <v>0</v>
      </c>
      <c r="F41" s="34">
        <f>F39-F40</f>
        <v>-1412118.6458149583</v>
      </c>
      <c r="G41" s="34">
        <f t="shared" ref="G41:H41" si="18">G39-G40</f>
        <v>0</v>
      </c>
      <c r="H41" s="34">
        <f t="shared" si="18"/>
        <v>0</v>
      </c>
    </row>
    <row r="42" spans="1:8" ht="15.75" thickTop="1" x14ac:dyDescent="0.25">
      <c r="A42" s="11"/>
    </row>
    <row r="43" spans="1:8" x14ac:dyDescent="0.25">
      <c r="F43" s="135"/>
    </row>
  </sheetData>
  <mergeCells count="4">
    <mergeCell ref="B1:C1"/>
    <mergeCell ref="B2:C2"/>
    <mergeCell ref="B3:C3"/>
    <mergeCell ref="B4:C4"/>
  </mergeCells>
  <pageMargins left="0.45" right="0.45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F42" sqref="F42"/>
    </sheetView>
  </sheetViews>
  <sheetFormatPr defaultColWidth="8.85546875" defaultRowHeight="12.75" x14ac:dyDescent="0.25"/>
  <cols>
    <col min="1" max="1" width="16" style="47" bestFit="1" customWidth="1"/>
    <col min="2" max="2" width="13" style="47" bestFit="1" customWidth="1"/>
    <col min="3" max="3" width="27" style="47" bestFit="1" customWidth="1"/>
    <col min="4" max="4" width="5" style="47" bestFit="1" customWidth="1"/>
    <col min="5" max="5" width="6" style="47" bestFit="1" customWidth="1"/>
    <col min="6" max="6" width="8" style="47" bestFit="1" customWidth="1"/>
    <col min="7" max="7" width="17" style="47" bestFit="1" customWidth="1"/>
    <col min="8" max="8" width="8" style="47" bestFit="1" customWidth="1"/>
    <col min="9" max="9" width="11" style="47" bestFit="1" customWidth="1"/>
    <col min="10" max="11" width="13" style="47" bestFit="1" customWidth="1"/>
    <col min="12" max="12" width="52" style="47" bestFit="1" customWidth="1"/>
    <col min="13" max="16384" width="8.85546875" style="47"/>
  </cols>
  <sheetData>
    <row r="1" spans="1:12" x14ac:dyDescent="0.25">
      <c r="A1" s="46" t="s">
        <v>144</v>
      </c>
    </row>
    <row r="2" spans="1:12" x14ac:dyDescent="0.25">
      <c r="A2" s="46" t="s">
        <v>145</v>
      </c>
    </row>
    <row r="4" spans="1:12" x14ac:dyDescent="0.25">
      <c r="A4" s="48" t="s">
        <v>31</v>
      </c>
      <c r="B4" s="48" t="s">
        <v>32</v>
      </c>
      <c r="C4" s="48" t="s">
        <v>33</v>
      </c>
      <c r="D4" s="48" t="s">
        <v>34</v>
      </c>
      <c r="E4" s="48" t="s">
        <v>35</v>
      </c>
      <c r="F4" s="48" t="s">
        <v>36</v>
      </c>
      <c r="G4" s="48" t="s">
        <v>37</v>
      </c>
      <c r="H4" s="48" t="s">
        <v>38</v>
      </c>
      <c r="I4" s="48" t="s">
        <v>39</v>
      </c>
      <c r="J4" s="48" t="s">
        <v>40</v>
      </c>
      <c r="K4" s="48" t="s">
        <v>41</v>
      </c>
      <c r="L4" s="48" t="s">
        <v>42</v>
      </c>
    </row>
    <row r="5" spans="1:12" x14ac:dyDescent="0.25">
      <c r="A5" s="47" t="s">
        <v>43</v>
      </c>
      <c r="B5" s="47" t="s">
        <v>111</v>
      </c>
      <c r="C5" s="47" t="s">
        <v>44</v>
      </c>
      <c r="D5" s="47" t="s">
        <v>45</v>
      </c>
      <c r="E5" s="47" t="s">
        <v>146</v>
      </c>
      <c r="F5" s="47" t="s">
        <v>112</v>
      </c>
      <c r="G5" s="49">
        <v>-755046.2</v>
      </c>
      <c r="H5" s="47" t="s">
        <v>46</v>
      </c>
      <c r="I5" s="47" t="s">
        <v>147</v>
      </c>
      <c r="J5" s="50">
        <v>43134</v>
      </c>
      <c r="K5" s="50">
        <v>43131</v>
      </c>
      <c r="L5" s="47" t="s">
        <v>148</v>
      </c>
    </row>
    <row r="6" spans="1:12" x14ac:dyDescent="0.25">
      <c r="A6" s="47" t="s">
        <v>43</v>
      </c>
      <c r="B6" s="47" t="s">
        <v>111</v>
      </c>
      <c r="C6" s="47" t="s">
        <v>44</v>
      </c>
      <c r="D6" s="47" t="s">
        <v>47</v>
      </c>
      <c r="E6" s="47" t="s">
        <v>146</v>
      </c>
      <c r="F6" s="47" t="s">
        <v>112</v>
      </c>
      <c r="G6" s="49">
        <v>-787273.16</v>
      </c>
      <c r="H6" s="47" t="s">
        <v>46</v>
      </c>
      <c r="I6" s="47" t="s">
        <v>149</v>
      </c>
      <c r="J6" s="50">
        <v>43161</v>
      </c>
      <c r="K6" s="50">
        <v>43159</v>
      </c>
      <c r="L6" s="47" t="s">
        <v>150</v>
      </c>
    </row>
    <row r="7" spans="1:12" x14ac:dyDescent="0.25">
      <c r="A7" s="47" t="s">
        <v>43</v>
      </c>
      <c r="B7" s="47" t="s">
        <v>111</v>
      </c>
      <c r="C7" s="47" t="s">
        <v>44</v>
      </c>
      <c r="D7" s="47" t="s">
        <v>49</v>
      </c>
      <c r="E7" s="47" t="s">
        <v>146</v>
      </c>
      <c r="F7" s="47" t="s">
        <v>112</v>
      </c>
      <c r="G7" s="49">
        <v>-653904.72</v>
      </c>
      <c r="H7" s="47" t="s">
        <v>46</v>
      </c>
      <c r="I7" s="47" t="s">
        <v>151</v>
      </c>
      <c r="J7" s="50">
        <v>43193</v>
      </c>
      <c r="K7" s="50">
        <v>43190</v>
      </c>
      <c r="L7" s="47" t="s">
        <v>152</v>
      </c>
    </row>
    <row r="8" spans="1:12" x14ac:dyDescent="0.25">
      <c r="A8" s="47" t="s">
        <v>43</v>
      </c>
      <c r="B8" s="47" t="s">
        <v>111</v>
      </c>
      <c r="C8" s="47" t="s">
        <v>44</v>
      </c>
      <c r="D8" s="47" t="s">
        <v>48</v>
      </c>
      <c r="E8" s="47" t="s">
        <v>146</v>
      </c>
      <c r="F8" s="47" t="s">
        <v>112</v>
      </c>
      <c r="G8" s="49">
        <v>-482464.81</v>
      </c>
      <c r="H8" s="47" t="s">
        <v>46</v>
      </c>
      <c r="I8" s="47" t="s">
        <v>153</v>
      </c>
      <c r="J8" s="50">
        <v>43222</v>
      </c>
      <c r="K8" s="50">
        <v>43220</v>
      </c>
      <c r="L8" s="47" t="s">
        <v>154</v>
      </c>
    </row>
    <row r="9" spans="1:12" x14ac:dyDescent="0.25">
      <c r="A9" s="47" t="s">
        <v>43</v>
      </c>
      <c r="B9" s="47" t="s">
        <v>111</v>
      </c>
      <c r="C9" s="47" t="s">
        <v>44</v>
      </c>
      <c r="D9" s="47" t="s">
        <v>51</v>
      </c>
      <c r="E9" s="47" t="s">
        <v>146</v>
      </c>
      <c r="F9" s="47" t="s">
        <v>112</v>
      </c>
      <c r="G9" s="49">
        <v>-225867.99</v>
      </c>
      <c r="H9" s="47" t="s">
        <v>46</v>
      </c>
      <c r="I9" s="47" t="s">
        <v>155</v>
      </c>
      <c r="J9" s="50">
        <v>43255</v>
      </c>
      <c r="K9" s="50">
        <v>43251</v>
      </c>
      <c r="L9" s="47" t="s">
        <v>156</v>
      </c>
    </row>
    <row r="10" spans="1:12" x14ac:dyDescent="0.25">
      <c r="A10" s="47" t="s">
        <v>43</v>
      </c>
      <c r="B10" s="47" t="s">
        <v>111</v>
      </c>
      <c r="C10" s="47" t="s">
        <v>44</v>
      </c>
      <c r="D10" s="47" t="s">
        <v>50</v>
      </c>
      <c r="E10" s="47" t="s">
        <v>146</v>
      </c>
      <c r="F10" s="47" t="s">
        <v>112</v>
      </c>
      <c r="G10" s="49">
        <v>-199209.96</v>
      </c>
      <c r="H10" s="47" t="s">
        <v>46</v>
      </c>
      <c r="I10" s="47" t="s">
        <v>157</v>
      </c>
      <c r="J10" s="50">
        <v>43284</v>
      </c>
      <c r="K10" s="50">
        <v>43281</v>
      </c>
      <c r="L10" s="47" t="s">
        <v>158</v>
      </c>
    </row>
    <row r="11" spans="1:12" x14ac:dyDescent="0.25">
      <c r="A11" s="47" t="s">
        <v>43</v>
      </c>
      <c r="B11" s="47" t="s">
        <v>111</v>
      </c>
      <c r="C11" s="47" t="s">
        <v>44</v>
      </c>
      <c r="D11" s="47" t="s">
        <v>54</v>
      </c>
      <c r="E11" s="47" t="s">
        <v>146</v>
      </c>
      <c r="F11" s="47" t="s">
        <v>112</v>
      </c>
      <c r="G11" s="49">
        <v>-138369.35999999999</v>
      </c>
      <c r="H11" s="47" t="s">
        <v>46</v>
      </c>
      <c r="I11" s="47" t="s">
        <v>159</v>
      </c>
      <c r="J11" s="50">
        <v>43315</v>
      </c>
      <c r="K11" s="50">
        <v>43312</v>
      </c>
      <c r="L11" s="47" t="s">
        <v>160</v>
      </c>
    </row>
    <row r="12" spans="1:12" x14ac:dyDescent="0.25">
      <c r="A12" s="47" t="s">
        <v>43</v>
      </c>
      <c r="B12" s="47" t="s">
        <v>111</v>
      </c>
      <c r="C12" s="47" t="s">
        <v>44</v>
      </c>
      <c r="D12" s="47" t="s">
        <v>56</v>
      </c>
      <c r="E12" s="47" t="s">
        <v>146</v>
      </c>
      <c r="F12" s="47" t="s">
        <v>112</v>
      </c>
      <c r="G12" s="49">
        <v>-337174.62</v>
      </c>
      <c r="H12" s="47" t="s">
        <v>46</v>
      </c>
      <c r="I12" s="47" t="s">
        <v>161</v>
      </c>
      <c r="J12" s="50">
        <v>43409</v>
      </c>
      <c r="K12" s="50">
        <v>43404</v>
      </c>
      <c r="L12" s="47" t="s">
        <v>162</v>
      </c>
    </row>
    <row r="13" spans="1:12" x14ac:dyDescent="0.25">
      <c r="A13" s="47" t="s">
        <v>43</v>
      </c>
      <c r="B13" s="47" t="s">
        <v>111</v>
      </c>
      <c r="C13" s="47" t="s">
        <v>44</v>
      </c>
      <c r="D13" s="47" t="s">
        <v>52</v>
      </c>
      <c r="E13" s="47" t="s">
        <v>146</v>
      </c>
      <c r="F13" s="47" t="s">
        <v>112</v>
      </c>
      <c r="G13" s="49">
        <v>-149640.76</v>
      </c>
      <c r="H13" s="47" t="s">
        <v>46</v>
      </c>
      <c r="I13" s="47" t="s">
        <v>163</v>
      </c>
      <c r="J13" s="50">
        <v>43348</v>
      </c>
      <c r="K13" s="50">
        <v>43343</v>
      </c>
      <c r="L13" s="47" t="s">
        <v>164</v>
      </c>
    </row>
    <row r="14" spans="1:12" x14ac:dyDescent="0.25">
      <c r="A14" s="47" t="s">
        <v>43</v>
      </c>
      <c r="B14" s="47" t="s">
        <v>111</v>
      </c>
      <c r="C14" s="47" t="s">
        <v>44</v>
      </c>
      <c r="D14" s="47" t="s">
        <v>55</v>
      </c>
      <c r="E14" s="47" t="s">
        <v>146</v>
      </c>
      <c r="F14" s="47" t="s">
        <v>112</v>
      </c>
      <c r="G14" s="49">
        <v>-183940.83</v>
      </c>
      <c r="H14" s="47" t="s">
        <v>46</v>
      </c>
      <c r="I14" s="47" t="s">
        <v>165</v>
      </c>
      <c r="J14" s="50">
        <v>43376</v>
      </c>
      <c r="K14" s="50">
        <v>43373</v>
      </c>
      <c r="L14" s="47" t="s">
        <v>166</v>
      </c>
    </row>
    <row r="15" spans="1:12" x14ac:dyDescent="0.25">
      <c r="A15" s="47" t="s">
        <v>43</v>
      </c>
      <c r="B15" s="47" t="s">
        <v>111</v>
      </c>
      <c r="C15" s="47" t="s">
        <v>44</v>
      </c>
      <c r="D15" s="47" t="s">
        <v>57</v>
      </c>
      <c r="E15" s="47" t="s">
        <v>146</v>
      </c>
      <c r="F15" s="47" t="s">
        <v>112</v>
      </c>
      <c r="G15" s="49">
        <v>-461535.94</v>
      </c>
      <c r="H15" s="47" t="s">
        <v>46</v>
      </c>
      <c r="I15" s="47" t="s">
        <v>167</v>
      </c>
      <c r="J15" s="50">
        <v>43438</v>
      </c>
      <c r="K15" s="50">
        <v>43434</v>
      </c>
      <c r="L15" s="47" t="s">
        <v>168</v>
      </c>
    </row>
    <row r="16" spans="1:12" x14ac:dyDescent="0.25">
      <c r="A16" s="47" t="s">
        <v>43</v>
      </c>
      <c r="B16" s="47" t="s">
        <v>111</v>
      </c>
      <c r="C16" s="47" t="s">
        <v>44</v>
      </c>
      <c r="D16" s="47" t="s">
        <v>53</v>
      </c>
      <c r="E16" s="47" t="s">
        <v>146</v>
      </c>
      <c r="F16" s="47" t="s">
        <v>112</v>
      </c>
      <c r="G16" s="49">
        <v>-648432.43999999994</v>
      </c>
      <c r="H16" s="47" t="s">
        <v>46</v>
      </c>
      <c r="I16" s="47" t="s">
        <v>169</v>
      </c>
      <c r="J16" s="50">
        <v>43468</v>
      </c>
      <c r="K16" s="50">
        <v>43465</v>
      </c>
      <c r="L16" s="47" t="s">
        <v>170</v>
      </c>
    </row>
    <row r="17" spans="1:12" ht="13.5" thickBot="1" x14ac:dyDescent="0.3">
      <c r="A17" s="51" t="s">
        <v>58</v>
      </c>
      <c r="B17" s="51" t="s">
        <v>58</v>
      </c>
      <c r="C17" s="51" t="s">
        <v>58</v>
      </c>
      <c r="D17" s="51" t="s">
        <v>58</v>
      </c>
      <c r="E17" s="51" t="s">
        <v>58</v>
      </c>
      <c r="F17" s="51" t="s">
        <v>58</v>
      </c>
      <c r="G17" s="52">
        <v>-5022860.79</v>
      </c>
      <c r="H17" s="51" t="s">
        <v>58</v>
      </c>
      <c r="I17" s="51" t="s">
        <v>58</v>
      </c>
      <c r="J17" s="53"/>
      <c r="K17" s="53"/>
      <c r="L17" s="51" t="s">
        <v>58</v>
      </c>
    </row>
    <row r="18" spans="1:12" ht="13.5" thickTop="1" x14ac:dyDescent="0.25"/>
  </sheetData>
  <pageMargins left="0.75" right="0.75" top="1" bottom="1" header="0.5" footer="0.5"/>
  <pageSetup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/>
  </sheetViews>
  <sheetFormatPr defaultRowHeight="15" x14ac:dyDescent="0.25"/>
  <cols>
    <col min="1" max="1" width="49" customWidth="1"/>
    <col min="2" max="2" width="15" bestFit="1" customWidth="1"/>
  </cols>
  <sheetData>
    <row r="1" spans="1:2" x14ac:dyDescent="0.25">
      <c r="A1" t="s">
        <v>171</v>
      </c>
    </row>
    <row r="2" spans="1:2" x14ac:dyDescent="0.25">
      <c r="A2" t="s">
        <v>202</v>
      </c>
    </row>
    <row r="3" spans="1:2" x14ac:dyDescent="0.25">
      <c r="A3" t="s">
        <v>113</v>
      </c>
    </row>
    <row r="5" spans="1:2" x14ac:dyDescent="0.25">
      <c r="A5" s="35" t="s">
        <v>172</v>
      </c>
      <c r="B5" s="35" t="s">
        <v>126</v>
      </c>
    </row>
    <row r="6" spans="1:2" x14ac:dyDescent="0.25">
      <c r="A6" t="s">
        <v>124</v>
      </c>
      <c r="B6" s="25">
        <v>4799234.8600000003</v>
      </c>
    </row>
    <row r="7" spans="1:2" x14ac:dyDescent="0.25">
      <c r="A7" t="s">
        <v>114</v>
      </c>
      <c r="B7" s="25">
        <v>14625833.34</v>
      </c>
    </row>
    <row r="8" spans="1:2" x14ac:dyDescent="0.25">
      <c r="A8" t="s">
        <v>116</v>
      </c>
      <c r="B8" s="25">
        <v>-63929.96</v>
      </c>
    </row>
    <row r="9" spans="1:2" x14ac:dyDescent="0.25">
      <c r="A9" t="s">
        <v>117</v>
      </c>
      <c r="B9" s="25">
        <v>-2529</v>
      </c>
    </row>
    <row r="10" spans="1:2" x14ac:dyDescent="0.25">
      <c r="A10" t="s">
        <v>118</v>
      </c>
      <c r="B10" s="25">
        <v>-23435837</v>
      </c>
    </row>
    <row r="11" spans="1:2" x14ac:dyDescent="0.25">
      <c r="A11" t="s">
        <v>127</v>
      </c>
      <c r="B11" s="25">
        <v>52671.83</v>
      </c>
    </row>
    <row r="12" spans="1:2" x14ac:dyDescent="0.25">
      <c r="A12" t="s">
        <v>115</v>
      </c>
      <c r="B12" s="25">
        <v>12000</v>
      </c>
    </row>
    <row r="13" spans="1:2" x14ac:dyDescent="0.25">
      <c r="A13" t="s">
        <v>173</v>
      </c>
      <c r="B13" s="25">
        <v>0</v>
      </c>
    </row>
    <row r="14" spans="1:2" x14ac:dyDescent="0.25">
      <c r="A14" t="s">
        <v>203</v>
      </c>
      <c r="B14" s="25">
        <v>15721.66</v>
      </c>
    </row>
    <row r="15" spans="1:2" x14ac:dyDescent="0.25">
      <c r="A15" t="s">
        <v>121</v>
      </c>
      <c r="B15" s="25">
        <v>39993753.130000003</v>
      </c>
    </row>
    <row r="16" spans="1:2" x14ac:dyDescent="0.25">
      <c r="A16" t="s">
        <v>122</v>
      </c>
      <c r="B16" s="25">
        <v>15326965.6</v>
      </c>
    </row>
    <row r="17" spans="1:2" x14ac:dyDescent="0.25">
      <c r="A17" t="s">
        <v>123</v>
      </c>
      <c r="B17" s="25">
        <v>6517117</v>
      </c>
    </row>
    <row r="18" spans="1:2" x14ac:dyDescent="0.25">
      <c r="A18" s="35" t="s">
        <v>105</v>
      </c>
      <c r="B18" s="54">
        <v>57841001.460000001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/>
  </sheetViews>
  <sheetFormatPr defaultColWidth="8.85546875" defaultRowHeight="12.75" x14ac:dyDescent="0.25"/>
  <cols>
    <col min="1" max="1" width="16" style="56" bestFit="1" customWidth="1"/>
    <col min="2" max="2" width="13" style="56" bestFit="1" customWidth="1"/>
    <col min="3" max="3" width="27" style="56" bestFit="1" customWidth="1"/>
    <col min="4" max="4" width="5" style="56" bestFit="1" customWidth="1"/>
    <col min="5" max="5" width="6" style="56" bestFit="1" customWidth="1"/>
    <col min="6" max="6" width="8" style="56" bestFit="1" customWidth="1"/>
    <col min="7" max="7" width="17" style="56" bestFit="1" customWidth="1"/>
    <col min="8" max="8" width="8" style="56" bestFit="1" customWidth="1"/>
    <col min="9" max="9" width="11" style="56" bestFit="1" customWidth="1"/>
    <col min="10" max="11" width="13" style="56" bestFit="1" customWidth="1"/>
    <col min="12" max="12" width="52" style="56" bestFit="1" customWidth="1"/>
    <col min="13" max="16384" width="8.85546875" style="56"/>
  </cols>
  <sheetData>
    <row r="1" spans="1:12" x14ac:dyDescent="0.25">
      <c r="A1" s="55" t="s">
        <v>174</v>
      </c>
    </row>
    <row r="2" spans="1:12" x14ac:dyDescent="0.25">
      <c r="A2" s="55" t="s">
        <v>175</v>
      </c>
    </row>
    <row r="4" spans="1:12" x14ac:dyDescent="0.25">
      <c r="A4" s="57" t="s">
        <v>31</v>
      </c>
      <c r="B4" s="57" t="s">
        <v>32</v>
      </c>
      <c r="C4" s="57" t="s">
        <v>33</v>
      </c>
      <c r="D4" s="57" t="s">
        <v>34</v>
      </c>
      <c r="E4" s="57" t="s">
        <v>35</v>
      </c>
      <c r="F4" s="57" t="s">
        <v>36</v>
      </c>
      <c r="G4" s="57" t="s">
        <v>37</v>
      </c>
      <c r="H4" s="57" t="s">
        <v>38</v>
      </c>
      <c r="I4" s="57" t="s">
        <v>39</v>
      </c>
      <c r="J4" s="57" t="s">
        <v>40</v>
      </c>
      <c r="K4" s="57" t="s">
        <v>41</v>
      </c>
      <c r="L4" s="57" t="s">
        <v>42</v>
      </c>
    </row>
    <row r="5" spans="1:12" x14ac:dyDescent="0.25">
      <c r="A5" s="56" t="s">
        <v>43</v>
      </c>
      <c r="B5" s="56" t="s">
        <v>111</v>
      </c>
      <c r="C5" s="56" t="s">
        <v>44</v>
      </c>
      <c r="D5" s="56" t="s">
        <v>45</v>
      </c>
      <c r="E5" s="56" t="s">
        <v>146</v>
      </c>
      <c r="F5" s="56" t="s">
        <v>112</v>
      </c>
      <c r="G5" s="58">
        <v>-2145656.0499999998</v>
      </c>
      <c r="H5" s="56" t="s">
        <v>60</v>
      </c>
      <c r="I5" s="56" t="s">
        <v>147</v>
      </c>
      <c r="J5" s="59">
        <v>43134</v>
      </c>
      <c r="K5" s="59">
        <v>43131</v>
      </c>
      <c r="L5" s="56" t="s">
        <v>176</v>
      </c>
    </row>
    <row r="6" spans="1:12" x14ac:dyDescent="0.25">
      <c r="A6" s="56" t="s">
        <v>43</v>
      </c>
      <c r="B6" s="56" t="s">
        <v>111</v>
      </c>
      <c r="C6" s="56" t="s">
        <v>44</v>
      </c>
      <c r="D6" s="56" t="s">
        <v>47</v>
      </c>
      <c r="E6" s="56" t="s">
        <v>146</v>
      </c>
      <c r="F6" s="56" t="s">
        <v>112</v>
      </c>
      <c r="G6" s="58">
        <v>-2161138.44</v>
      </c>
      <c r="H6" s="56" t="s">
        <v>60</v>
      </c>
      <c r="I6" s="56" t="s">
        <v>149</v>
      </c>
      <c r="J6" s="59">
        <v>43161</v>
      </c>
      <c r="K6" s="59">
        <v>43159</v>
      </c>
      <c r="L6" s="56" t="s">
        <v>177</v>
      </c>
    </row>
    <row r="7" spans="1:12" x14ac:dyDescent="0.25">
      <c r="A7" s="56" t="s">
        <v>43</v>
      </c>
      <c r="B7" s="56" t="s">
        <v>111</v>
      </c>
      <c r="C7" s="56" t="s">
        <v>44</v>
      </c>
      <c r="D7" s="56" t="s">
        <v>49</v>
      </c>
      <c r="E7" s="56" t="s">
        <v>146</v>
      </c>
      <c r="F7" s="56" t="s">
        <v>112</v>
      </c>
      <c r="G7" s="58">
        <v>-1905635.19</v>
      </c>
      <c r="H7" s="56" t="s">
        <v>60</v>
      </c>
      <c r="I7" s="56" t="s">
        <v>151</v>
      </c>
      <c r="J7" s="59">
        <v>43193</v>
      </c>
      <c r="K7" s="59">
        <v>43190</v>
      </c>
      <c r="L7" s="56" t="s">
        <v>178</v>
      </c>
    </row>
    <row r="8" spans="1:12" x14ac:dyDescent="0.25">
      <c r="A8" s="56" t="s">
        <v>43</v>
      </c>
      <c r="B8" s="56" t="s">
        <v>111</v>
      </c>
      <c r="C8" s="56" t="s">
        <v>44</v>
      </c>
      <c r="D8" s="56" t="s">
        <v>48</v>
      </c>
      <c r="E8" s="56" t="s">
        <v>146</v>
      </c>
      <c r="F8" s="56" t="s">
        <v>112</v>
      </c>
      <c r="G8" s="58">
        <v>-1323504.8600000001</v>
      </c>
      <c r="H8" s="56" t="s">
        <v>60</v>
      </c>
      <c r="I8" s="56" t="s">
        <v>153</v>
      </c>
      <c r="J8" s="59">
        <v>43222</v>
      </c>
      <c r="K8" s="59">
        <v>43220</v>
      </c>
      <c r="L8" s="56" t="s">
        <v>179</v>
      </c>
    </row>
    <row r="9" spans="1:12" x14ac:dyDescent="0.25">
      <c r="A9" s="56" t="s">
        <v>43</v>
      </c>
      <c r="B9" s="56" t="s">
        <v>111</v>
      </c>
      <c r="C9" s="56" t="s">
        <v>44</v>
      </c>
      <c r="D9" s="56" t="s">
        <v>51</v>
      </c>
      <c r="E9" s="56" t="s">
        <v>146</v>
      </c>
      <c r="F9" s="56" t="s">
        <v>112</v>
      </c>
      <c r="G9" s="58">
        <v>-684104.76</v>
      </c>
      <c r="H9" s="56" t="s">
        <v>60</v>
      </c>
      <c r="I9" s="56" t="s">
        <v>155</v>
      </c>
      <c r="J9" s="59">
        <v>43255</v>
      </c>
      <c r="K9" s="59">
        <v>43251</v>
      </c>
      <c r="L9" s="56" t="s">
        <v>180</v>
      </c>
    </row>
    <row r="10" spans="1:12" x14ac:dyDescent="0.25">
      <c r="A10" s="56" t="s">
        <v>43</v>
      </c>
      <c r="B10" s="56" t="s">
        <v>111</v>
      </c>
      <c r="C10" s="56" t="s">
        <v>44</v>
      </c>
      <c r="D10" s="56" t="s">
        <v>50</v>
      </c>
      <c r="E10" s="56" t="s">
        <v>146</v>
      </c>
      <c r="F10" s="56" t="s">
        <v>112</v>
      </c>
      <c r="G10" s="58">
        <v>-627061.81999999995</v>
      </c>
      <c r="H10" s="56" t="s">
        <v>60</v>
      </c>
      <c r="I10" s="56" t="s">
        <v>157</v>
      </c>
      <c r="J10" s="59">
        <v>43284</v>
      </c>
      <c r="K10" s="59">
        <v>43281</v>
      </c>
      <c r="L10" s="56" t="s">
        <v>181</v>
      </c>
    </row>
    <row r="11" spans="1:12" x14ac:dyDescent="0.25">
      <c r="A11" s="56" t="s">
        <v>43</v>
      </c>
      <c r="B11" s="56" t="s">
        <v>111</v>
      </c>
      <c r="C11" s="56" t="s">
        <v>44</v>
      </c>
      <c r="D11" s="56" t="s">
        <v>54</v>
      </c>
      <c r="E11" s="56" t="s">
        <v>146</v>
      </c>
      <c r="F11" s="56" t="s">
        <v>112</v>
      </c>
      <c r="G11" s="58">
        <v>-401529.08</v>
      </c>
      <c r="H11" s="56" t="s">
        <v>60</v>
      </c>
      <c r="I11" s="56" t="s">
        <v>159</v>
      </c>
      <c r="J11" s="59">
        <v>43315</v>
      </c>
      <c r="K11" s="59">
        <v>43312</v>
      </c>
      <c r="L11" s="56" t="s">
        <v>182</v>
      </c>
    </row>
    <row r="12" spans="1:12" x14ac:dyDescent="0.25">
      <c r="A12" s="56" t="s">
        <v>43</v>
      </c>
      <c r="B12" s="56" t="s">
        <v>111</v>
      </c>
      <c r="C12" s="56" t="s">
        <v>44</v>
      </c>
      <c r="D12" s="56" t="s">
        <v>56</v>
      </c>
      <c r="E12" s="56" t="s">
        <v>146</v>
      </c>
      <c r="F12" s="56" t="s">
        <v>112</v>
      </c>
      <c r="G12" s="58">
        <v>-1148386.3500000001</v>
      </c>
      <c r="H12" s="56" t="s">
        <v>60</v>
      </c>
      <c r="I12" s="56" t="s">
        <v>161</v>
      </c>
      <c r="J12" s="59">
        <v>43409</v>
      </c>
      <c r="K12" s="59">
        <v>43404</v>
      </c>
      <c r="L12" s="56" t="s">
        <v>183</v>
      </c>
    </row>
    <row r="13" spans="1:12" x14ac:dyDescent="0.25">
      <c r="A13" s="56" t="s">
        <v>43</v>
      </c>
      <c r="B13" s="56" t="s">
        <v>111</v>
      </c>
      <c r="C13" s="56" t="s">
        <v>44</v>
      </c>
      <c r="D13" s="56" t="s">
        <v>52</v>
      </c>
      <c r="E13" s="56" t="s">
        <v>146</v>
      </c>
      <c r="F13" s="56" t="s">
        <v>112</v>
      </c>
      <c r="G13" s="58">
        <v>-491207.89</v>
      </c>
      <c r="H13" s="56" t="s">
        <v>60</v>
      </c>
      <c r="I13" s="56" t="s">
        <v>163</v>
      </c>
      <c r="J13" s="59">
        <v>43348</v>
      </c>
      <c r="K13" s="59">
        <v>43343</v>
      </c>
      <c r="L13" s="56" t="s">
        <v>184</v>
      </c>
    </row>
    <row r="14" spans="1:12" x14ac:dyDescent="0.25">
      <c r="A14" s="56" t="s">
        <v>43</v>
      </c>
      <c r="B14" s="56" t="s">
        <v>111</v>
      </c>
      <c r="C14" s="56" t="s">
        <v>44</v>
      </c>
      <c r="D14" s="56" t="s">
        <v>55</v>
      </c>
      <c r="E14" s="56" t="s">
        <v>146</v>
      </c>
      <c r="F14" s="56" t="s">
        <v>112</v>
      </c>
      <c r="G14" s="58">
        <v>-553285.43999999994</v>
      </c>
      <c r="H14" s="56" t="s">
        <v>60</v>
      </c>
      <c r="I14" s="56" t="s">
        <v>165</v>
      </c>
      <c r="J14" s="59">
        <v>43376</v>
      </c>
      <c r="K14" s="59">
        <v>43373</v>
      </c>
      <c r="L14" s="56" t="s">
        <v>185</v>
      </c>
    </row>
    <row r="15" spans="1:12" x14ac:dyDescent="0.25">
      <c r="A15" s="56" t="s">
        <v>43</v>
      </c>
      <c r="B15" s="56" t="s">
        <v>111</v>
      </c>
      <c r="C15" s="56" t="s">
        <v>44</v>
      </c>
      <c r="D15" s="56" t="s">
        <v>57</v>
      </c>
      <c r="E15" s="56" t="s">
        <v>146</v>
      </c>
      <c r="F15" s="56" t="s">
        <v>112</v>
      </c>
      <c r="G15" s="58">
        <v>-1607495.5</v>
      </c>
      <c r="H15" s="56" t="s">
        <v>60</v>
      </c>
      <c r="I15" s="56" t="s">
        <v>167</v>
      </c>
      <c r="J15" s="59">
        <v>43438</v>
      </c>
      <c r="K15" s="59">
        <v>43434</v>
      </c>
      <c r="L15" s="56" t="s">
        <v>186</v>
      </c>
    </row>
    <row r="16" spans="1:12" x14ac:dyDescent="0.25">
      <c r="A16" s="56" t="s">
        <v>43</v>
      </c>
      <c r="B16" s="56" t="s">
        <v>111</v>
      </c>
      <c r="C16" s="56" t="s">
        <v>44</v>
      </c>
      <c r="D16" s="56" t="s">
        <v>53</v>
      </c>
      <c r="E16" s="56" t="s">
        <v>146</v>
      </c>
      <c r="F16" s="56" t="s">
        <v>112</v>
      </c>
      <c r="G16" s="58">
        <v>-2263441.98</v>
      </c>
      <c r="H16" s="56" t="s">
        <v>60</v>
      </c>
      <c r="I16" s="56" t="s">
        <v>169</v>
      </c>
      <c r="J16" s="59">
        <v>43468</v>
      </c>
      <c r="K16" s="59">
        <v>43465</v>
      </c>
      <c r="L16" s="56" t="s">
        <v>187</v>
      </c>
    </row>
    <row r="17" spans="1:12" ht="13.5" thickBot="1" x14ac:dyDescent="0.3">
      <c r="A17" s="60" t="s">
        <v>58</v>
      </c>
      <c r="B17" s="60" t="s">
        <v>58</v>
      </c>
      <c r="C17" s="60" t="s">
        <v>58</v>
      </c>
      <c r="D17" s="60" t="s">
        <v>58</v>
      </c>
      <c r="E17" s="60" t="s">
        <v>58</v>
      </c>
      <c r="F17" s="60" t="s">
        <v>58</v>
      </c>
      <c r="G17" s="61">
        <v>-15312447.359999999</v>
      </c>
      <c r="H17" s="60" t="s">
        <v>58</v>
      </c>
      <c r="I17" s="60" t="s">
        <v>58</v>
      </c>
      <c r="J17" s="62"/>
      <c r="K17" s="62"/>
      <c r="L17" s="60" t="s">
        <v>58</v>
      </c>
    </row>
    <row r="18" spans="1:12" ht="13.5" thickTop="1" x14ac:dyDescent="0.25"/>
  </sheetData>
  <pageMargins left="0.75" right="0.75" top="1" bottom="1" header="0.5" footer="0.5"/>
  <pageSetup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ColWidth="13.28515625" defaultRowHeight="15" x14ac:dyDescent="0.25"/>
  <cols>
    <col min="1" max="1" width="16" style="38" customWidth="1"/>
    <col min="2" max="2" width="13.28515625" style="38"/>
    <col min="3" max="3" width="14" style="38" customWidth="1"/>
    <col min="4" max="4" width="17.7109375" style="38" customWidth="1"/>
    <col min="5" max="16384" width="13.28515625" style="38"/>
  </cols>
  <sheetData>
    <row r="1" spans="1:5" x14ac:dyDescent="0.25">
      <c r="A1" s="37" t="s">
        <v>61</v>
      </c>
      <c r="B1" s="37" t="s">
        <v>58</v>
      </c>
    </row>
    <row r="3" spans="1:5" x14ac:dyDescent="0.25">
      <c r="C3" s="37" t="s">
        <v>62</v>
      </c>
      <c r="D3" s="37" t="s">
        <v>66</v>
      </c>
    </row>
    <row r="4" spans="1:5" x14ac:dyDescent="0.25">
      <c r="C4" s="194" t="s">
        <v>64</v>
      </c>
      <c r="D4" s="194" t="s">
        <v>64</v>
      </c>
    </row>
    <row r="5" spans="1:5" ht="15.75" thickBot="1" x14ac:dyDescent="0.3">
      <c r="A5" s="37" t="s">
        <v>65</v>
      </c>
      <c r="B5" s="37" t="s">
        <v>63</v>
      </c>
      <c r="C5" s="44" t="s">
        <v>69</v>
      </c>
      <c r="D5" s="44" t="s">
        <v>70</v>
      </c>
      <c r="E5" s="39" t="s">
        <v>105</v>
      </c>
    </row>
    <row r="6" spans="1:5" ht="15.75" thickBot="1" x14ac:dyDescent="0.3">
      <c r="A6" s="45" t="s">
        <v>59</v>
      </c>
      <c r="B6" s="114" t="s">
        <v>67</v>
      </c>
      <c r="C6" s="115">
        <v>6482.4</v>
      </c>
      <c r="D6" s="115">
        <v>148378.01999999999</v>
      </c>
      <c r="E6" s="115">
        <f>SUM(C6:D6)</f>
        <v>154860.41999999998</v>
      </c>
    </row>
    <row r="7" spans="1:5" ht="15.75" thickBot="1" x14ac:dyDescent="0.3">
      <c r="A7" s="195" t="s">
        <v>68</v>
      </c>
      <c r="B7" s="42" t="s">
        <v>189</v>
      </c>
      <c r="C7" s="43">
        <v>530</v>
      </c>
      <c r="D7" s="43">
        <v>7066.13</v>
      </c>
      <c r="E7" s="43">
        <f t="shared" ref="E7:E18" si="0">SUM(C7:D7)</f>
        <v>7596.13</v>
      </c>
    </row>
    <row r="8" spans="1:5" ht="15.75" thickBot="1" x14ac:dyDescent="0.3">
      <c r="A8" s="195" t="s">
        <v>68</v>
      </c>
      <c r="B8" s="40" t="s">
        <v>190</v>
      </c>
      <c r="C8" s="41">
        <v>530</v>
      </c>
      <c r="D8" s="41">
        <v>8939.07</v>
      </c>
      <c r="E8" s="41">
        <f t="shared" si="0"/>
        <v>9469.07</v>
      </c>
    </row>
    <row r="9" spans="1:5" ht="15.75" thickBot="1" x14ac:dyDescent="0.3">
      <c r="A9" s="195" t="s">
        <v>68</v>
      </c>
      <c r="B9" s="42" t="s">
        <v>191</v>
      </c>
      <c r="C9" s="43">
        <v>530</v>
      </c>
      <c r="D9" s="43">
        <v>11038.4</v>
      </c>
      <c r="E9" s="43">
        <f t="shared" si="0"/>
        <v>11568.4</v>
      </c>
    </row>
    <row r="10" spans="1:5" ht="15.75" thickBot="1" x14ac:dyDescent="0.3">
      <c r="A10" s="195" t="s">
        <v>68</v>
      </c>
      <c r="B10" s="40" t="s">
        <v>192</v>
      </c>
      <c r="C10" s="41">
        <v>558.53</v>
      </c>
      <c r="D10" s="41">
        <v>12651.07</v>
      </c>
      <c r="E10" s="41">
        <f t="shared" si="0"/>
        <v>13209.6</v>
      </c>
    </row>
    <row r="11" spans="1:5" ht="15.75" thickBot="1" x14ac:dyDescent="0.3">
      <c r="A11" s="195" t="s">
        <v>68</v>
      </c>
      <c r="B11" s="42" t="s">
        <v>193</v>
      </c>
      <c r="C11" s="43">
        <v>542</v>
      </c>
      <c r="D11" s="43">
        <v>13419.47</v>
      </c>
      <c r="E11" s="43">
        <f t="shared" si="0"/>
        <v>13961.47</v>
      </c>
    </row>
    <row r="12" spans="1:5" ht="15.75" thickBot="1" x14ac:dyDescent="0.3">
      <c r="A12" s="195" t="s">
        <v>68</v>
      </c>
      <c r="B12" s="40" t="s">
        <v>194</v>
      </c>
      <c r="C12" s="41">
        <v>542</v>
      </c>
      <c r="D12" s="41">
        <v>13572.65</v>
      </c>
      <c r="E12" s="41">
        <f t="shared" si="0"/>
        <v>14114.65</v>
      </c>
    </row>
    <row r="13" spans="1:5" ht="15.75" thickBot="1" x14ac:dyDescent="0.3">
      <c r="A13" s="195" t="s">
        <v>68</v>
      </c>
      <c r="B13" s="42" t="s">
        <v>195</v>
      </c>
      <c r="C13" s="43">
        <v>542</v>
      </c>
      <c r="D13" s="43">
        <v>13594.55</v>
      </c>
      <c r="E13" s="43">
        <f t="shared" si="0"/>
        <v>14136.55</v>
      </c>
    </row>
    <row r="14" spans="1:5" ht="15.75" thickBot="1" x14ac:dyDescent="0.3">
      <c r="A14" s="195" t="s">
        <v>68</v>
      </c>
      <c r="B14" s="40" t="s">
        <v>196</v>
      </c>
      <c r="C14" s="41">
        <v>542</v>
      </c>
      <c r="D14" s="41">
        <v>13526.68</v>
      </c>
      <c r="E14" s="41">
        <f t="shared" si="0"/>
        <v>14068.68</v>
      </c>
    </row>
    <row r="15" spans="1:5" ht="15.75" thickBot="1" x14ac:dyDescent="0.3">
      <c r="A15" s="195" t="s">
        <v>68</v>
      </c>
      <c r="B15" s="42" t="s">
        <v>197</v>
      </c>
      <c r="C15" s="43">
        <v>542</v>
      </c>
      <c r="D15" s="43">
        <v>13467.99</v>
      </c>
      <c r="E15" s="43">
        <f t="shared" si="0"/>
        <v>14009.99</v>
      </c>
    </row>
    <row r="16" spans="1:5" ht="15.75" thickBot="1" x14ac:dyDescent="0.3">
      <c r="A16" s="195" t="s">
        <v>68</v>
      </c>
      <c r="B16" s="40" t="s">
        <v>198</v>
      </c>
      <c r="C16" s="41">
        <v>542</v>
      </c>
      <c r="D16" s="41">
        <v>13560.92</v>
      </c>
      <c r="E16" s="41">
        <f t="shared" si="0"/>
        <v>14102.92</v>
      </c>
    </row>
    <row r="17" spans="1:5" ht="15.75" thickBot="1" x14ac:dyDescent="0.3">
      <c r="A17" s="195" t="s">
        <v>68</v>
      </c>
      <c r="B17" s="42" t="s">
        <v>199</v>
      </c>
      <c r="C17" s="43">
        <v>547.87</v>
      </c>
      <c r="D17" s="43">
        <v>13515.18</v>
      </c>
      <c r="E17" s="43">
        <f t="shared" si="0"/>
        <v>14063.050000000001</v>
      </c>
    </row>
    <row r="18" spans="1:5" x14ac:dyDescent="0.25">
      <c r="A18" s="195" t="s">
        <v>68</v>
      </c>
      <c r="B18" s="40" t="s">
        <v>200</v>
      </c>
      <c r="C18" s="41">
        <v>534</v>
      </c>
      <c r="D18" s="41">
        <v>14025.91</v>
      </c>
      <c r="E18" s="41">
        <f t="shared" si="0"/>
        <v>14559.91</v>
      </c>
    </row>
  </sheetData>
  <mergeCells count="2">
    <mergeCell ref="C4:D4"/>
    <mergeCell ref="A7:A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Normal="100" workbookViewId="0"/>
  </sheetViews>
  <sheetFormatPr defaultColWidth="13.28515625" defaultRowHeight="15" x14ac:dyDescent="0.25"/>
  <cols>
    <col min="1" max="1" width="10.140625" style="38" customWidth="1"/>
    <col min="2" max="2" width="44.28515625" style="38" customWidth="1"/>
    <col min="3" max="3" width="13.28515625" style="38"/>
    <col min="4" max="4" width="13.42578125" style="38" customWidth="1"/>
    <col min="5" max="5" width="13" style="38" customWidth="1"/>
    <col min="6" max="7" width="11.7109375" style="38" customWidth="1"/>
    <col min="8" max="8" width="13.28515625" style="38" customWidth="1"/>
    <col min="9" max="9" width="13.140625" style="38" customWidth="1"/>
    <col min="10" max="10" width="11.7109375" style="38" customWidth="1"/>
    <col min="11" max="11" width="14.85546875" style="38" customWidth="1"/>
    <col min="12" max="12" width="13.7109375" style="38" customWidth="1"/>
    <col min="13" max="13" width="13.28515625" style="38" customWidth="1"/>
    <col min="14" max="14" width="13.140625" style="38" customWidth="1"/>
    <col min="15" max="15" width="12.7109375" style="38" customWidth="1"/>
    <col min="16" max="16384" width="13.28515625" style="38"/>
  </cols>
  <sheetData>
    <row r="1" spans="1:16" x14ac:dyDescent="0.25">
      <c r="A1" s="37" t="s">
        <v>61</v>
      </c>
      <c r="B1" s="37" t="s">
        <v>58</v>
      </c>
    </row>
    <row r="3" spans="1:16" x14ac:dyDescent="0.25">
      <c r="D3" s="37" t="s">
        <v>62</v>
      </c>
      <c r="E3" s="37" t="s">
        <v>63</v>
      </c>
    </row>
    <row r="4" spans="1:16" x14ac:dyDescent="0.25">
      <c r="D4" s="194" t="s">
        <v>64</v>
      </c>
      <c r="E4" s="194" t="s">
        <v>64</v>
      </c>
      <c r="F4" s="194" t="s">
        <v>64</v>
      </c>
      <c r="G4" s="194" t="s">
        <v>64</v>
      </c>
      <c r="H4" s="194" t="s">
        <v>64</v>
      </c>
      <c r="I4" s="194" t="s">
        <v>64</v>
      </c>
      <c r="J4" s="194" t="s">
        <v>64</v>
      </c>
      <c r="K4" s="194" t="s">
        <v>64</v>
      </c>
      <c r="L4" s="194" t="s">
        <v>64</v>
      </c>
      <c r="M4" s="194" t="s">
        <v>64</v>
      </c>
      <c r="N4" s="194" t="s">
        <v>64</v>
      </c>
      <c r="O4" s="194" t="s">
        <v>64</v>
      </c>
    </row>
    <row r="5" spans="1:16" ht="15.75" thickBot="1" x14ac:dyDescent="0.3">
      <c r="A5" s="37" t="s">
        <v>65</v>
      </c>
      <c r="B5" s="37" t="s">
        <v>71</v>
      </c>
      <c r="C5" s="37" t="s">
        <v>66</v>
      </c>
      <c r="D5" s="116" t="s">
        <v>189</v>
      </c>
      <c r="E5" s="116" t="s">
        <v>190</v>
      </c>
      <c r="F5" s="116" t="s">
        <v>191</v>
      </c>
      <c r="G5" s="116" t="s">
        <v>192</v>
      </c>
      <c r="H5" s="116" t="s">
        <v>193</v>
      </c>
      <c r="I5" s="116" t="s">
        <v>194</v>
      </c>
      <c r="J5" s="116" t="s">
        <v>195</v>
      </c>
      <c r="K5" s="116" t="s">
        <v>196</v>
      </c>
      <c r="L5" s="116" t="s">
        <v>197</v>
      </c>
      <c r="M5" s="116" t="s">
        <v>198</v>
      </c>
      <c r="N5" s="116" t="s">
        <v>199</v>
      </c>
      <c r="O5" s="116" t="s">
        <v>200</v>
      </c>
      <c r="P5" s="118" t="s">
        <v>105</v>
      </c>
    </row>
    <row r="6" spans="1:16" ht="15.75" thickBot="1" x14ac:dyDescent="0.3">
      <c r="A6" s="117" t="s">
        <v>59</v>
      </c>
      <c r="B6" s="117" t="s">
        <v>67</v>
      </c>
      <c r="C6" s="114" t="s">
        <v>67</v>
      </c>
      <c r="D6" s="115">
        <v>27547.81</v>
      </c>
      <c r="E6" s="115">
        <v>27374.6</v>
      </c>
      <c r="F6" s="115">
        <v>27072.94</v>
      </c>
      <c r="G6" s="115">
        <v>27016.39</v>
      </c>
      <c r="H6" s="115">
        <v>25965.51</v>
      </c>
      <c r="I6" s="115">
        <v>24888.400000000001</v>
      </c>
      <c r="J6" s="115">
        <v>24889.74</v>
      </c>
      <c r="K6" s="115">
        <v>25086.22</v>
      </c>
      <c r="L6" s="115">
        <v>24737.52</v>
      </c>
      <c r="M6" s="115">
        <v>24601.360000000001</v>
      </c>
      <c r="N6" s="115">
        <v>24498.77</v>
      </c>
      <c r="O6" s="115">
        <v>24466.09</v>
      </c>
      <c r="P6" s="115">
        <f>SUM(D6:O6)</f>
        <v>308145.35000000003</v>
      </c>
    </row>
    <row r="7" spans="1:16" ht="15.75" thickBot="1" x14ac:dyDescent="0.3">
      <c r="A7" s="195" t="s">
        <v>68</v>
      </c>
      <c r="B7" s="117" t="s">
        <v>73</v>
      </c>
      <c r="C7" s="42" t="s">
        <v>72</v>
      </c>
      <c r="D7" s="43">
        <v>16921.310000000001</v>
      </c>
      <c r="E7" s="43">
        <v>16800.310000000001</v>
      </c>
      <c r="F7" s="43">
        <v>16609.830000000002</v>
      </c>
      <c r="G7" s="43">
        <v>16593.28</v>
      </c>
      <c r="H7" s="43">
        <v>15873.61</v>
      </c>
      <c r="I7" s="43">
        <v>15319.68</v>
      </c>
      <c r="J7" s="43">
        <v>15263.55</v>
      </c>
      <c r="K7" s="43">
        <v>15104.69</v>
      </c>
      <c r="L7" s="43">
        <v>15063.34</v>
      </c>
      <c r="M7" s="43">
        <v>14998.7</v>
      </c>
      <c r="N7" s="43">
        <v>14960.59</v>
      </c>
      <c r="O7" s="43">
        <v>14886.47</v>
      </c>
      <c r="P7" s="43">
        <f t="shared" ref="P7:P9" si="0">SUM(D7:O7)</f>
        <v>188395.36000000004</v>
      </c>
    </row>
    <row r="8" spans="1:16" ht="15.75" thickBot="1" x14ac:dyDescent="0.3">
      <c r="A8" s="195" t="s">
        <v>68</v>
      </c>
      <c r="B8" s="117" t="s">
        <v>74</v>
      </c>
      <c r="C8" s="40" t="s">
        <v>72</v>
      </c>
      <c r="D8" s="41">
        <v>7878.33</v>
      </c>
      <c r="E8" s="41">
        <v>7844.46</v>
      </c>
      <c r="F8" s="41">
        <v>7778.03</v>
      </c>
      <c r="G8" s="41">
        <v>7735.98</v>
      </c>
      <c r="H8" s="41">
        <v>7498.2</v>
      </c>
      <c r="I8" s="41">
        <v>7091.2</v>
      </c>
      <c r="J8" s="41">
        <v>7152.41</v>
      </c>
      <c r="K8" s="41">
        <v>7520.76</v>
      </c>
      <c r="L8" s="41">
        <v>7236.56</v>
      </c>
      <c r="M8" s="41">
        <v>7230.5</v>
      </c>
      <c r="N8" s="41">
        <v>7134</v>
      </c>
      <c r="O8" s="41">
        <v>7180.4</v>
      </c>
      <c r="P8" s="41">
        <f t="shared" si="0"/>
        <v>89280.83</v>
      </c>
    </row>
    <row r="9" spans="1:16" x14ac:dyDescent="0.25">
      <c r="A9" s="195" t="s">
        <v>68</v>
      </c>
      <c r="B9" s="117" t="s">
        <v>75</v>
      </c>
      <c r="C9" s="42" t="s">
        <v>72</v>
      </c>
      <c r="D9" s="43">
        <v>2748.17</v>
      </c>
      <c r="E9" s="43">
        <v>2729.83</v>
      </c>
      <c r="F9" s="43">
        <v>2685.08</v>
      </c>
      <c r="G9" s="43">
        <v>2687.13</v>
      </c>
      <c r="H9" s="43">
        <v>2593.6999999999998</v>
      </c>
      <c r="I9" s="43">
        <v>2477.52</v>
      </c>
      <c r="J9" s="43">
        <v>2473.7800000000002</v>
      </c>
      <c r="K9" s="43">
        <v>2460.77</v>
      </c>
      <c r="L9" s="43">
        <v>2437.62</v>
      </c>
      <c r="M9" s="43">
        <v>2372.16</v>
      </c>
      <c r="N9" s="43">
        <v>2404.1799999999998</v>
      </c>
      <c r="O9" s="43">
        <v>2399.2199999999998</v>
      </c>
      <c r="P9" s="43">
        <f t="shared" si="0"/>
        <v>30469.16</v>
      </c>
    </row>
  </sheetData>
  <mergeCells count="2">
    <mergeCell ref="D4:O4"/>
    <mergeCell ref="A7:A9"/>
  </mergeCells>
  <pageMargins left="0.7" right="0.7" top="0.75" bottom="0.75" header="0.3" footer="0.3"/>
  <pageSetup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Normal="100" workbookViewId="0"/>
  </sheetViews>
  <sheetFormatPr defaultColWidth="13.28515625" defaultRowHeight="15" x14ac:dyDescent="0.25"/>
  <cols>
    <col min="1" max="1" width="16" style="38" customWidth="1"/>
    <col min="2" max="2" width="49.28515625" style="38" customWidth="1"/>
    <col min="3" max="3" width="13.28515625" style="38"/>
    <col min="4" max="4" width="19" style="38" customWidth="1"/>
    <col min="5" max="5" width="15.42578125" style="38" customWidth="1"/>
    <col min="6" max="6" width="15" style="38" customWidth="1"/>
    <col min="7" max="7" width="15.42578125" style="38" customWidth="1"/>
    <col min="8" max="8" width="15.7109375" style="38" customWidth="1"/>
    <col min="9" max="9" width="15" style="38" customWidth="1"/>
    <col min="10" max="10" width="16" style="38" customWidth="1"/>
    <col min="11" max="11" width="16.140625" style="38" customWidth="1"/>
    <col min="12" max="12" width="17.42578125" style="38" customWidth="1"/>
    <col min="13" max="13" width="15.28515625" style="38" customWidth="1"/>
    <col min="14" max="14" width="16.5703125" style="38" customWidth="1"/>
    <col min="15" max="15" width="14.7109375" style="38" customWidth="1"/>
    <col min="16" max="16" width="14.28515625" style="38" bestFit="1" customWidth="1"/>
    <col min="17" max="16384" width="13.28515625" style="38"/>
  </cols>
  <sheetData>
    <row r="1" spans="1:16" x14ac:dyDescent="0.25">
      <c r="A1" s="37" t="s">
        <v>61</v>
      </c>
      <c r="B1" s="37" t="s">
        <v>58</v>
      </c>
    </row>
    <row r="3" spans="1:16" x14ac:dyDescent="0.25">
      <c r="D3" s="37" t="s">
        <v>62</v>
      </c>
      <c r="E3" s="37" t="s">
        <v>63</v>
      </c>
    </row>
    <row r="4" spans="1:16" x14ac:dyDescent="0.25">
      <c r="D4" s="194" t="s">
        <v>64</v>
      </c>
      <c r="E4" s="194" t="s">
        <v>64</v>
      </c>
      <c r="F4" s="194" t="s">
        <v>64</v>
      </c>
      <c r="G4" s="194" t="s">
        <v>64</v>
      </c>
      <c r="H4" s="194" t="s">
        <v>64</v>
      </c>
      <c r="I4" s="194" t="s">
        <v>64</v>
      </c>
      <c r="J4" s="194" t="s">
        <v>64</v>
      </c>
      <c r="K4" s="194" t="s">
        <v>64</v>
      </c>
      <c r="L4" s="194" t="s">
        <v>64</v>
      </c>
      <c r="M4" s="194" t="s">
        <v>64</v>
      </c>
      <c r="N4" s="194" t="s">
        <v>64</v>
      </c>
      <c r="O4" s="194" t="s">
        <v>64</v>
      </c>
    </row>
    <row r="5" spans="1:16" ht="15.75" thickBot="1" x14ac:dyDescent="0.3">
      <c r="A5" s="37" t="s">
        <v>65</v>
      </c>
      <c r="B5" s="37" t="s">
        <v>71</v>
      </c>
      <c r="C5" s="37" t="s">
        <v>66</v>
      </c>
      <c r="D5" s="116" t="s">
        <v>189</v>
      </c>
      <c r="E5" s="116" t="s">
        <v>190</v>
      </c>
      <c r="F5" s="116" t="s">
        <v>191</v>
      </c>
      <c r="G5" s="116" t="s">
        <v>192</v>
      </c>
      <c r="H5" s="116" t="s">
        <v>193</v>
      </c>
      <c r="I5" s="116" t="s">
        <v>194</v>
      </c>
      <c r="J5" s="116" t="s">
        <v>195</v>
      </c>
      <c r="K5" s="116" t="s">
        <v>196</v>
      </c>
      <c r="L5" s="116" t="s">
        <v>197</v>
      </c>
      <c r="M5" s="116" t="s">
        <v>198</v>
      </c>
      <c r="N5" s="116" t="s">
        <v>199</v>
      </c>
      <c r="O5" s="116" t="s">
        <v>200</v>
      </c>
      <c r="P5" s="118" t="s">
        <v>105</v>
      </c>
    </row>
    <row r="6" spans="1:16" ht="15.75" thickBot="1" x14ac:dyDescent="0.3">
      <c r="A6" s="117" t="s">
        <v>59</v>
      </c>
      <c r="B6" s="117" t="s">
        <v>67</v>
      </c>
      <c r="C6" s="114" t="s">
        <v>67</v>
      </c>
      <c r="D6" s="115">
        <v>6061451.6600000001</v>
      </c>
      <c r="E6" s="115">
        <v>5604201.3300000001</v>
      </c>
      <c r="F6" s="115">
        <v>5379521.2800000003</v>
      </c>
      <c r="G6" s="115">
        <v>4211094.83</v>
      </c>
      <c r="H6" s="115">
        <v>2732027.65</v>
      </c>
      <c r="I6" s="115">
        <v>1947694.12</v>
      </c>
      <c r="J6" s="115">
        <v>1699651.16</v>
      </c>
      <c r="K6" s="115">
        <v>1666464.39</v>
      </c>
      <c r="L6" s="115">
        <v>1710861.9</v>
      </c>
      <c r="M6" s="115">
        <v>2398778.2200000002</v>
      </c>
      <c r="N6" s="115">
        <v>3419828.04</v>
      </c>
      <c r="O6" s="115">
        <v>4497506.6500000004</v>
      </c>
      <c r="P6" s="115">
        <f>SUM(D6:O6)</f>
        <v>41329081.229999997</v>
      </c>
    </row>
    <row r="7" spans="1:16" ht="15.75" thickBot="1" x14ac:dyDescent="0.3">
      <c r="A7" s="195" t="s">
        <v>68</v>
      </c>
      <c r="B7" s="117" t="s">
        <v>125</v>
      </c>
      <c r="C7" s="42" t="s">
        <v>72</v>
      </c>
      <c r="D7" s="43">
        <v>31.85</v>
      </c>
      <c r="E7" s="43">
        <v>31.64</v>
      </c>
      <c r="F7" s="43">
        <v>31.64</v>
      </c>
      <c r="G7" s="43">
        <v>31.64</v>
      </c>
      <c r="H7" s="43">
        <v>31.1</v>
      </c>
      <c r="I7" s="43">
        <v>30.64</v>
      </c>
      <c r="J7" s="43">
        <v>29.58</v>
      </c>
      <c r="K7" s="43">
        <v>29.58</v>
      </c>
      <c r="L7" s="43">
        <v>32.76</v>
      </c>
      <c r="M7" s="43">
        <v>26.4</v>
      </c>
      <c r="N7" s="43">
        <v>28.09</v>
      </c>
      <c r="O7" s="43">
        <v>20.53</v>
      </c>
      <c r="P7" s="43">
        <f t="shared" ref="P7:P27" si="0">SUM(D7:O7)</f>
        <v>355.44999999999993</v>
      </c>
    </row>
    <row r="8" spans="1:16" ht="15.75" thickBot="1" x14ac:dyDescent="0.3">
      <c r="A8" s="195" t="s">
        <v>68</v>
      </c>
      <c r="B8" s="117" t="s">
        <v>76</v>
      </c>
      <c r="C8" s="40" t="s">
        <v>77</v>
      </c>
      <c r="D8" s="41">
        <v>4006862.03</v>
      </c>
      <c r="E8" s="41">
        <v>3583233.33</v>
      </c>
      <c r="F8" s="41">
        <v>3639293.67</v>
      </c>
      <c r="G8" s="41">
        <v>2683376.9</v>
      </c>
      <c r="H8" s="41">
        <v>1624700.61</v>
      </c>
      <c r="I8" s="41">
        <v>1171227.48</v>
      </c>
      <c r="J8" s="41">
        <v>985754.4</v>
      </c>
      <c r="K8" s="41">
        <v>865491.85</v>
      </c>
      <c r="L8" s="41">
        <v>969723.8</v>
      </c>
      <c r="M8" s="41">
        <v>1490480.86</v>
      </c>
      <c r="N8" s="41">
        <v>2255958.42</v>
      </c>
      <c r="O8" s="41">
        <v>3070600.18</v>
      </c>
      <c r="P8" s="41">
        <f t="shared" si="0"/>
        <v>26346703.530000001</v>
      </c>
    </row>
    <row r="9" spans="1:16" ht="15.75" thickBot="1" x14ac:dyDescent="0.3">
      <c r="A9" s="195" t="s">
        <v>68</v>
      </c>
      <c r="B9" s="117" t="s">
        <v>78</v>
      </c>
      <c r="C9" s="42" t="s">
        <v>79</v>
      </c>
      <c r="D9" s="43">
        <v>1451036.66</v>
      </c>
      <c r="E9" s="43">
        <v>1335454.57</v>
      </c>
      <c r="F9" s="43">
        <v>1322462.6299999999</v>
      </c>
      <c r="G9" s="43">
        <v>1029509.53</v>
      </c>
      <c r="H9" s="43">
        <v>696698.57</v>
      </c>
      <c r="I9" s="43">
        <v>507877.07</v>
      </c>
      <c r="J9" s="43">
        <v>448395.96</v>
      </c>
      <c r="K9" s="43">
        <v>409967.99</v>
      </c>
      <c r="L9" s="43">
        <v>446754.95</v>
      </c>
      <c r="M9" s="43">
        <v>574494.73</v>
      </c>
      <c r="N9" s="43">
        <v>766904.45</v>
      </c>
      <c r="O9" s="43">
        <v>1009268.84</v>
      </c>
      <c r="P9" s="43">
        <f t="shared" si="0"/>
        <v>9998825.9499999993</v>
      </c>
    </row>
    <row r="10" spans="1:16" ht="15.75" thickBot="1" x14ac:dyDescent="0.3">
      <c r="A10" s="195" t="s">
        <v>68</v>
      </c>
      <c r="B10" s="117" t="s">
        <v>80</v>
      </c>
      <c r="C10" s="40" t="s">
        <v>79</v>
      </c>
      <c r="D10" s="41">
        <v>96447.63</v>
      </c>
      <c r="E10" s="41">
        <v>89993.76</v>
      </c>
      <c r="F10" s="41">
        <v>90406.69</v>
      </c>
      <c r="G10" s="41">
        <v>64949</v>
      </c>
      <c r="H10" s="41">
        <v>38321.019999999997</v>
      </c>
      <c r="I10" s="41">
        <v>25439.45</v>
      </c>
      <c r="J10" s="41">
        <v>21499.87</v>
      </c>
      <c r="K10" s="41">
        <v>20895.95</v>
      </c>
      <c r="L10" s="41">
        <v>20722.12</v>
      </c>
      <c r="M10" s="41">
        <v>33918.050000000003</v>
      </c>
      <c r="N10" s="41">
        <v>48522.84</v>
      </c>
      <c r="O10" s="41">
        <v>67566.92</v>
      </c>
      <c r="P10" s="41">
        <f t="shared" si="0"/>
        <v>618683.30000000005</v>
      </c>
    </row>
    <row r="11" spans="1:16" ht="15.75" thickBot="1" x14ac:dyDescent="0.3">
      <c r="A11" s="195" t="s">
        <v>68</v>
      </c>
      <c r="B11" s="117" t="s">
        <v>81</v>
      </c>
      <c r="C11" s="42" t="s">
        <v>82</v>
      </c>
      <c r="D11" s="43">
        <v>129.21</v>
      </c>
      <c r="E11" s="43">
        <v>203.19</v>
      </c>
      <c r="F11" s="119"/>
      <c r="G11" s="43">
        <v>95.23</v>
      </c>
      <c r="H11" s="43">
        <v>78.38</v>
      </c>
      <c r="I11" s="43">
        <v>61.63</v>
      </c>
      <c r="J11" s="43">
        <v>61.38</v>
      </c>
      <c r="K11" s="43">
        <v>82.38</v>
      </c>
      <c r="L11" s="43">
        <v>59.33</v>
      </c>
      <c r="M11" s="43">
        <v>63.14</v>
      </c>
      <c r="N11" s="43">
        <v>71.08</v>
      </c>
      <c r="O11" s="43">
        <v>85.5</v>
      </c>
      <c r="P11" s="43">
        <f t="shared" si="0"/>
        <v>990.45</v>
      </c>
    </row>
    <row r="12" spans="1:16" ht="15.75" thickBot="1" x14ac:dyDescent="0.3">
      <c r="A12" s="195" t="s">
        <v>68</v>
      </c>
      <c r="B12" s="117" t="s">
        <v>83</v>
      </c>
      <c r="C12" s="40" t="s">
        <v>79</v>
      </c>
      <c r="D12" s="41">
        <v>221202.69</v>
      </c>
      <c r="E12" s="41">
        <v>208458.18</v>
      </c>
      <c r="F12" s="41">
        <v>208730.82</v>
      </c>
      <c r="G12" s="41">
        <v>184900.96</v>
      </c>
      <c r="H12" s="41">
        <v>154440.99</v>
      </c>
      <c r="I12" s="41">
        <v>68717.649999999994</v>
      </c>
      <c r="J12" s="41">
        <v>86465.89</v>
      </c>
      <c r="K12" s="41">
        <v>185440.91</v>
      </c>
      <c r="L12" s="41">
        <v>103089.72</v>
      </c>
      <c r="M12" s="41">
        <v>124825.44</v>
      </c>
      <c r="N12" s="41">
        <v>144802.51999999999</v>
      </c>
      <c r="O12" s="41">
        <v>155935.07999999999</v>
      </c>
      <c r="P12" s="41">
        <f t="shared" si="0"/>
        <v>1847010.8499999999</v>
      </c>
    </row>
    <row r="13" spans="1:16" ht="15.75" thickBot="1" x14ac:dyDescent="0.3">
      <c r="A13" s="195" t="s">
        <v>68</v>
      </c>
      <c r="B13" s="117" t="s">
        <v>84</v>
      </c>
      <c r="C13" s="42" t="s">
        <v>79</v>
      </c>
      <c r="D13" s="43">
        <v>30008.12</v>
      </c>
      <c r="E13" s="43">
        <v>27601.96</v>
      </c>
      <c r="F13" s="43">
        <v>26274.69</v>
      </c>
      <c r="G13" s="43">
        <v>25124.38</v>
      </c>
      <c r="H13" s="43">
        <v>23104.25</v>
      </c>
      <c r="I13" s="43">
        <v>14964.84</v>
      </c>
      <c r="J13" s="43">
        <v>8204.01</v>
      </c>
      <c r="K13" s="43">
        <v>39686.639999999999</v>
      </c>
      <c r="L13" s="43">
        <v>20436.240000000002</v>
      </c>
      <c r="M13" s="43">
        <v>21241.25</v>
      </c>
      <c r="N13" s="43">
        <v>22259.14</v>
      </c>
      <c r="O13" s="43">
        <v>21148.94</v>
      </c>
      <c r="P13" s="43">
        <f t="shared" si="0"/>
        <v>280054.46000000002</v>
      </c>
    </row>
    <row r="14" spans="1:16" ht="15.75" thickBot="1" x14ac:dyDescent="0.3">
      <c r="A14" s="195" t="s">
        <v>68</v>
      </c>
      <c r="B14" s="117" t="s">
        <v>85</v>
      </c>
      <c r="C14" s="40" t="s">
        <v>82</v>
      </c>
      <c r="D14" s="41">
        <v>18937.47</v>
      </c>
      <c r="E14" s="41">
        <v>27604.01</v>
      </c>
      <c r="F14" s="41">
        <v>2285.23</v>
      </c>
      <c r="G14" s="41">
        <v>14599.09</v>
      </c>
      <c r="H14" s="41">
        <v>13741.5</v>
      </c>
      <c r="I14" s="41">
        <v>14116.89</v>
      </c>
      <c r="J14" s="41">
        <v>12156.62</v>
      </c>
      <c r="K14" s="41">
        <v>13594.92</v>
      </c>
      <c r="L14" s="41">
        <v>12697.28</v>
      </c>
      <c r="M14" s="41">
        <v>12359.67</v>
      </c>
      <c r="N14" s="41">
        <v>17359.45</v>
      </c>
      <c r="O14" s="41">
        <v>11950.9</v>
      </c>
      <c r="P14" s="41">
        <f t="shared" si="0"/>
        <v>171403.03</v>
      </c>
    </row>
    <row r="15" spans="1:16" ht="15.75" thickBot="1" x14ac:dyDescent="0.3">
      <c r="A15" s="195" t="s">
        <v>68</v>
      </c>
      <c r="B15" s="117" t="s">
        <v>86</v>
      </c>
      <c r="C15" s="42" t="s">
        <v>82</v>
      </c>
      <c r="D15" s="43">
        <v>8709.06</v>
      </c>
      <c r="E15" s="43">
        <v>17024.009999999998</v>
      </c>
      <c r="F15" s="43">
        <v>1184.02</v>
      </c>
      <c r="G15" s="43">
        <v>9774.76</v>
      </c>
      <c r="H15" s="43">
        <v>9010.08</v>
      </c>
      <c r="I15" s="43">
        <v>6510.07</v>
      </c>
      <c r="J15" s="43">
        <v>6435.26</v>
      </c>
      <c r="K15" s="43">
        <v>9754.7199999999993</v>
      </c>
      <c r="L15" s="43">
        <v>7574.9</v>
      </c>
      <c r="M15" s="43">
        <v>7243.79</v>
      </c>
      <c r="N15" s="43">
        <v>7804.82</v>
      </c>
      <c r="O15" s="43">
        <v>7647.15</v>
      </c>
      <c r="P15" s="43">
        <f t="shared" si="0"/>
        <v>98672.639999999985</v>
      </c>
    </row>
    <row r="16" spans="1:16" ht="15.75" thickBot="1" x14ac:dyDescent="0.3">
      <c r="A16" s="195" t="s">
        <v>68</v>
      </c>
      <c r="B16" s="117" t="s">
        <v>87</v>
      </c>
      <c r="C16" s="40" t="s">
        <v>77</v>
      </c>
      <c r="D16" s="41">
        <v>0</v>
      </c>
      <c r="E16" s="41">
        <v>0</v>
      </c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>
        <f t="shared" si="0"/>
        <v>0</v>
      </c>
    </row>
    <row r="17" spans="1:16" ht="15.75" thickBot="1" x14ac:dyDescent="0.3">
      <c r="A17" s="195" t="s">
        <v>68</v>
      </c>
      <c r="B17" s="117" t="s">
        <v>88</v>
      </c>
      <c r="C17" s="42" t="s">
        <v>79</v>
      </c>
      <c r="D17" s="43">
        <v>38775.67</v>
      </c>
      <c r="E17" s="43">
        <v>35691.339999999997</v>
      </c>
      <c r="F17" s="43">
        <v>30590.07</v>
      </c>
      <c r="G17" s="43">
        <v>31113.39</v>
      </c>
      <c r="H17" s="43">
        <v>24366.77</v>
      </c>
      <c r="I17" s="43">
        <v>20955.3</v>
      </c>
      <c r="J17" s="43">
        <v>20225.28</v>
      </c>
      <c r="K17" s="43">
        <v>16830.64</v>
      </c>
      <c r="L17" s="43">
        <v>16566.349999999999</v>
      </c>
      <c r="M17" s="43">
        <v>19791.61</v>
      </c>
      <c r="N17" s="43">
        <v>23974.15</v>
      </c>
      <c r="O17" s="43">
        <v>22815.33</v>
      </c>
      <c r="P17" s="43">
        <f t="shared" si="0"/>
        <v>301695.90000000002</v>
      </c>
    </row>
    <row r="18" spans="1:16" ht="15.75" thickBot="1" x14ac:dyDescent="0.3">
      <c r="A18" s="195" t="s">
        <v>68</v>
      </c>
      <c r="B18" s="117" t="s">
        <v>89</v>
      </c>
      <c r="C18" s="40" t="s">
        <v>79</v>
      </c>
      <c r="D18" s="41">
        <v>5368.59</v>
      </c>
      <c r="E18" s="41">
        <v>5807.58</v>
      </c>
      <c r="F18" s="41">
        <v>3699.07</v>
      </c>
      <c r="G18" s="41">
        <v>4915.08</v>
      </c>
      <c r="H18" s="41">
        <v>4690.8900000000003</v>
      </c>
      <c r="I18" s="41">
        <v>4088.18</v>
      </c>
      <c r="J18" s="41">
        <v>3706.02</v>
      </c>
      <c r="K18" s="41">
        <v>3982.93</v>
      </c>
      <c r="L18" s="41">
        <v>3735.44</v>
      </c>
      <c r="M18" s="41">
        <v>2978.17</v>
      </c>
      <c r="N18" s="41">
        <v>3826.75</v>
      </c>
      <c r="O18" s="41">
        <v>3471.62</v>
      </c>
      <c r="P18" s="41">
        <f t="shared" si="0"/>
        <v>50270.32</v>
      </c>
    </row>
    <row r="19" spans="1:16" ht="15.75" thickBot="1" x14ac:dyDescent="0.3">
      <c r="A19" s="195" t="s">
        <v>68</v>
      </c>
      <c r="B19" s="117" t="s">
        <v>90</v>
      </c>
      <c r="C19" s="42" t="s">
        <v>82</v>
      </c>
      <c r="D19" s="43">
        <v>13031.88</v>
      </c>
      <c r="E19" s="43">
        <v>24267.46</v>
      </c>
      <c r="F19" s="119"/>
      <c r="G19" s="43">
        <v>12319.65</v>
      </c>
      <c r="H19" s="43">
        <v>11201.32</v>
      </c>
      <c r="I19" s="43">
        <v>10573.7</v>
      </c>
      <c r="J19" s="43">
        <v>10201.469999999999</v>
      </c>
      <c r="K19" s="43">
        <v>10063.379999999999</v>
      </c>
      <c r="L19" s="43">
        <v>10044.950000000001</v>
      </c>
      <c r="M19" s="43">
        <v>10115.379999999999</v>
      </c>
      <c r="N19" s="43">
        <v>11074.78</v>
      </c>
      <c r="O19" s="43">
        <v>11503.42</v>
      </c>
      <c r="P19" s="43">
        <f t="shared" si="0"/>
        <v>134397.39000000001</v>
      </c>
    </row>
    <row r="20" spans="1:16" ht="15.75" thickBot="1" x14ac:dyDescent="0.3">
      <c r="A20" s="195" t="s">
        <v>68</v>
      </c>
      <c r="B20" s="117" t="s">
        <v>91</v>
      </c>
      <c r="C20" s="40" t="s">
        <v>82</v>
      </c>
      <c r="D20" s="41">
        <v>30377.439999999999</v>
      </c>
      <c r="E20" s="41">
        <v>55405.760000000002</v>
      </c>
      <c r="F20" s="41">
        <v>1412.26</v>
      </c>
      <c r="G20" s="41">
        <v>28574.67</v>
      </c>
      <c r="H20" s="41">
        <v>30961.43</v>
      </c>
      <c r="I20" s="41">
        <v>26198.06</v>
      </c>
      <c r="J20" s="41">
        <v>24463.86</v>
      </c>
      <c r="K20" s="41">
        <v>26018.78</v>
      </c>
      <c r="L20" s="41">
        <v>26204.75</v>
      </c>
      <c r="M20" s="41">
        <v>26447.41</v>
      </c>
      <c r="N20" s="41">
        <v>28321.67</v>
      </c>
      <c r="O20" s="41">
        <v>26836.99</v>
      </c>
      <c r="P20" s="41">
        <f t="shared" si="0"/>
        <v>331223.07999999996</v>
      </c>
    </row>
    <row r="21" spans="1:16" ht="15.75" thickBot="1" x14ac:dyDescent="0.3">
      <c r="A21" s="195" t="s">
        <v>68</v>
      </c>
      <c r="B21" s="117" t="s">
        <v>92</v>
      </c>
      <c r="C21" s="42" t="s">
        <v>79</v>
      </c>
      <c r="D21" s="43">
        <v>44192.04</v>
      </c>
      <c r="E21" s="43">
        <v>38557.32</v>
      </c>
      <c r="F21" s="43">
        <v>38987.589999999997</v>
      </c>
      <c r="G21" s="43">
        <v>37695.46</v>
      </c>
      <c r="H21" s="43">
        <v>26428.65</v>
      </c>
      <c r="I21" s="43">
        <v>16396.68</v>
      </c>
      <c r="J21" s="43">
        <v>11868.86</v>
      </c>
      <c r="K21" s="43">
        <v>9360.7199999999993</v>
      </c>
      <c r="L21" s="43">
        <v>11213.3</v>
      </c>
      <c r="M21" s="43">
        <v>16199.14</v>
      </c>
      <c r="N21" s="43">
        <v>23519.96</v>
      </c>
      <c r="O21" s="43">
        <v>27738.6</v>
      </c>
      <c r="P21" s="43">
        <f t="shared" si="0"/>
        <v>302158.31999999995</v>
      </c>
    </row>
    <row r="22" spans="1:16" ht="15.75" thickBot="1" x14ac:dyDescent="0.3">
      <c r="A22" s="195" t="s">
        <v>68</v>
      </c>
      <c r="B22" s="117" t="s">
        <v>93</v>
      </c>
      <c r="C22" s="40" t="s">
        <v>79</v>
      </c>
      <c r="D22" s="41">
        <v>601.5</v>
      </c>
      <c r="E22" s="41">
        <v>563.5</v>
      </c>
      <c r="F22" s="41">
        <v>688.55</v>
      </c>
      <c r="G22" s="41">
        <v>503.39</v>
      </c>
      <c r="H22" s="41">
        <v>724.96</v>
      </c>
      <c r="I22" s="41">
        <v>356.95</v>
      </c>
      <c r="J22" s="41">
        <v>302.20999999999998</v>
      </c>
      <c r="K22" s="41">
        <v>233.38</v>
      </c>
      <c r="L22" s="41">
        <v>275.70999999999998</v>
      </c>
      <c r="M22" s="41">
        <v>639.04999999999995</v>
      </c>
      <c r="N22" s="41">
        <v>470.3</v>
      </c>
      <c r="O22" s="41">
        <v>468.55</v>
      </c>
      <c r="P22" s="41">
        <f t="shared" si="0"/>
        <v>5828.05</v>
      </c>
    </row>
    <row r="23" spans="1:16" ht="15.75" thickBot="1" x14ac:dyDescent="0.3">
      <c r="A23" s="195" t="s">
        <v>68</v>
      </c>
      <c r="B23" s="117" t="s">
        <v>94</v>
      </c>
      <c r="C23" s="42" t="s">
        <v>82</v>
      </c>
      <c r="D23" s="43">
        <v>512.85</v>
      </c>
      <c r="E23" s="43">
        <v>1513.5</v>
      </c>
      <c r="F23" s="119"/>
      <c r="G23" s="43">
        <v>634.22</v>
      </c>
      <c r="H23" s="43">
        <v>440.56</v>
      </c>
      <c r="I23" s="43">
        <v>337.46</v>
      </c>
      <c r="J23" s="43">
        <v>365.54</v>
      </c>
      <c r="K23" s="43">
        <v>312.97000000000003</v>
      </c>
      <c r="L23" s="43">
        <v>284.70999999999998</v>
      </c>
      <c r="M23" s="43">
        <v>342.8</v>
      </c>
      <c r="N23" s="43">
        <v>500.54</v>
      </c>
      <c r="O23" s="43">
        <v>485.21</v>
      </c>
      <c r="P23" s="43">
        <f t="shared" si="0"/>
        <v>5730.36</v>
      </c>
    </row>
    <row r="24" spans="1:16" ht="15.75" thickBot="1" x14ac:dyDescent="0.3">
      <c r="A24" s="195" t="s">
        <v>68</v>
      </c>
      <c r="B24" s="117" t="s">
        <v>95</v>
      </c>
      <c r="C24" s="40" t="s">
        <v>79</v>
      </c>
      <c r="D24" s="41">
        <v>55179.58</v>
      </c>
      <c r="E24" s="41">
        <v>91205.41</v>
      </c>
      <c r="F24" s="41">
        <v>4889.6899999999996</v>
      </c>
      <c r="G24" s="41">
        <v>45753.75</v>
      </c>
      <c r="H24" s="41">
        <v>39368.07</v>
      </c>
      <c r="I24" s="41">
        <v>28658.58</v>
      </c>
      <c r="J24" s="41">
        <v>29462.65</v>
      </c>
      <c r="K24" s="41">
        <v>26288.639999999999</v>
      </c>
      <c r="L24" s="41">
        <v>26361.17</v>
      </c>
      <c r="M24" s="41">
        <v>27392.71</v>
      </c>
      <c r="N24" s="41">
        <v>33095.519999999997</v>
      </c>
      <c r="O24" s="41">
        <v>29256.39</v>
      </c>
      <c r="P24" s="41">
        <f t="shared" si="0"/>
        <v>436912.16000000009</v>
      </c>
    </row>
    <row r="25" spans="1:16" ht="15.75" thickBot="1" x14ac:dyDescent="0.3">
      <c r="A25" s="195" t="s">
        <v>68</v>
      </c>
      <c r="B25" s="117" t="s">
        <v>96</v>
      </c>
      <c r="C25" s="42" t="s">
        <v>82</v>
      </c>
      <c r="D25" s="43">
        <v>4499.67</v>
      </c>
      <c r="E25" s="43">
        <v>7929.96</v>
      </c>
      <c r="F25" s="119"/>
      <c r="G25" s="43">
        <v>3815.28</v>
      </c>
      <c r="H25" s="43">
        <v>3452.44</v>
      </c>
      <c r="I25" s="43">
        <v>2812.15</v>
      </c>
      <c r="J25" s="43">
        <v>2672.71</v>
      </c>
      <c r="K25" s="43">
        <v>2570.31</v>
      </c>
      <c r="L25" s="43">
        <v>2597.73</v>
      </c>
      <c r="M25" s="43">
        <v>2625.69</v>
      </c>
      <c r="N25" s="43">
        <v>3054.33</v>
      </c>
      <c r="O25" s="43">
        <v>3187.72</v>
      </c>
      <c r="P25" s="43">
        <f t="shared" si="0"/>
        <v>39217.990000000005</v>
      </c>
    </row>
    <row r="26" spans="1:16" ht="15.75" thickBot="1" x14ac:dyDescent="0.3">
      <c r="A26" s="195" t="s">
        <v>68</v>
      </c>
      <c r="B26" s="117" t="s">
        <v>97</v>
      </c>
      <c r="C26" s="40" t="s">
        <v>82</v>
      </c>
      <c r="D26" s="41">
        <v>24073.31</v>
      </c>
      <c r="E26" s="41">
        <v>36087.97</v>
      </c>
      <c r="F26" s="41">
        <v>4920.3500000000004</v>
      </c>
      <c r="G26" s="41">
        <v>22470.53</v>
      </c>
      <c r="H26" s="41">
        <v>20397.919999999998</v>
      </c>
      <c r="I26" s="41">
        <v>19788.32</v>
      </c>
      <c r="J26" s="41">
        <v>19019.28</v>
      </c>
      <c r="K26" s="41">
        <v>21050.07</v>
      </c>
      <c r="L26" s="41">
        <v>21135.31</v>
      </c>
      <c r="M26" s="41">
        <v>19232.71</v>
      </c>
      <c r="N26" s="41">
        <v>19181.84</v>
      </c>
      <c r="O26" s="41">
        <v>17653.28</v>
      </c>
      <c r="P26" s="41">
        <f t="shared" si="0"/>
        <v>245010.88999999998</v>
      </c>
    </row>
    <row r="27" spans="1:16" x14ac:dyDescent="0.25">
      <c r="A27" s="195" t="s">
        <v>68</v>
      </c>
      <c r="B27" s="117" t="s">
        <v>98</v>
      </c>
      <c r="C27" s="42" t="s">
        <v>82</v>
      </c>
      <c r="D27" s="43">
        <v>11474.41</v>
      </c>
      <c r="E27" s="43">
        <v>17566.88</v>
      </c>
      <c r="F27" s="43">
        <v>3664.31</v>
      </c>
      <c r="G27" s="43">
        <v>10937.92</v>
      </c>
      <c r="H27" s="43">
        <v>9868.14</v>
      </c>
      <c r="I27" s="43">
        <v>8583.02</v>
      </c>
      <c r="J27" s="43">
        <v>8360.31</v>
      </c>
      <c r="K27" s="43">
        <v>4807.63</v>
      </c>
      <c r="L27" s="43">
        <v>11351.38</v>
      </c>
      <c r="M27" s="43">
        <v>8360.2199999999993</v>
      </c>
      <c r="N27" s="43">
        <v>9097.39</v>
      </c>
      <c r="O27" s="43">
        <v>9865.5</v>
      </c>
      <c r="P27" s="43">
        <f t="shared" si="0"/>
        <v>113937.11000000002</v>
      </c>
    </row>
  </sheetData>
  <mergeCells count="2">
    <mergeCell ref="D4:O4"/>
    <mergeCell ref="A7:A27"/>
  </mergeCells>
  <pageMargins left="0.7" right="0.7" top="0.75" bottom="0.75" header="0.3" footer="0.3"/>
  <pageSetup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5" x14ac:dyDescent="0.25"/>
  <cols>
    <col min="1" max="1" width="53.28515625" customWidth="1"/>
    <col min="2" max="2" width="14.7109375" customWidth="1"/>
  </cols>
  <sheetData>
    <row r="1" spans="1:2" x14ac:dyDescent="0.25">
      <c r="A1" t="s">
        <v>171</v>
      </c>
    </row>
    <row r="2" spans="1:2" x14ac:dyDescent="0.25">
      <c r="A2" t="s">
        <v>202</v>
      </c>
    </row>
    <row r="3" spans="1:2" x14ac:dyDescent="0.25">
      <c r="A3" t="s">
        <v>113</v>
      </c>
    </row>
    <row r="5" spans="1:2" x14ac:dyDescent="0.25">
      <c r="A5" s="35" t="s">
        <v>172</v>
      </c>
      <c r="B5" s="35" t="s">
        <v>126</v>
      </c>
    </row>
    <row r="6" spans="1:2" x14ac:dyDescent="0.25">
      <c r="A6" t="s">
        <v>119</v>
      </c>
      <c r="B6" s="25">
        <v>35545775.869999997</v>
      </c>
    </row>
    <row r="7" spans="1:2" x14ac:dyDescent="0.25">
      <c r="A7" t="s">
        <v>120</v>
      </c>
      <c r="B7" s="25">
        <v>1274251.07</v>
      </c>
    </row>
    <row r="8" spans="1:2" x14ac:dyDescent="0.25">
      <c r="A8" t="s">
        <v>142</v>
      </c>
      <c r="B8" s="25">
        <v>5208830.6900000004</v>
      </c>
    </row>
    <row r="9" spans="1:2" x14ac:dyDescent="0.25">
      <c r="A9" t="s">
        <v>143</v>
      </c>
      <c r="B9" s="25">
        <v>1892592.6</v>
      </c>
    </row>
    <row r="10" spans="1:2" x14ac:dyDescent="0.25">
      <c r="A10" s="35" t="s">
        <v>105</v>
      </c>
      <c r="B10" s="54">
        <v>43921450.229999997</v>
      </c>
    </row>
    <row r="13" spans="1:2" x14ac:dyDescent="0.25">
      <c r="A13" s="35" t="s">
        <v>139</v>
      </c>
      <c r="B13" s="54">
        <f>-B10/'[2]COC, Def, ConvF'!$M$18</f>
        <v>-46012584.141477734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/>
  </sheetViews>
  <sheetFormatPr defaultColWidth="8.85546875" defaultRowHeight="12.75" x14ac:dyDescent="0.2"/>
  <cols>
    <col min="1" max="1" width="3.42578125" style="65" customWidth="1"/>
    <col min="2" max="2" width="11.28515625" style="69" customWidth="1"/>
    <col min="3" max="3" width="15.140625" style="69" customWidth="1"/>
    <col min="4" max="4" width="11.42578125" style="69" bestFit="1" customWidth="1"/>
    <col min="5" max="5" width="13.42578125" style="69" bestFit="1" customWidth="1"/>
    <col min="6" max="6" width="11.42578125" style="69" bestFit="1" customWidth="1"/>
    <col min="7" max="7" width="11.42578125" style="105" bestFit="1" customWidth="1"/>
    <col min="8" max="8" width="10" style="105" customWidth="1"/>
    <col min="9" max="16384" width="8.85546875" style="69"/>
  </cols>
  <sheetData>
    <row r="1" spans="1:8" x14ac:dyDescent="0.2">
      <c r="B1" s="66" t="s">
        <v>0</v>
      </c>
      <c r="C1" s="67"/>
      <c r="D1" s="67"/>
      <c r="E1" s="67"/>
      <c r="F1" s="67"/>
      <c r="G1" s="68"/>
      <c r="H1" s="68"/>
    </row>
    <row r="2" spans="1:8" x14ac:dyDescent="0.2">
      <c r="B2" s="66" t="s">
        <v>99</v>
      </c>
      <c r="C2" s="67"/>
      <c r="D2" s="67"/>
      <c r="E2" s="67"/>
      <c r="F2" s="67"/>
      <c r="G2" s="68"/>
      <c r="H2" s="68"/>
    </row>
    <row r="3" spans="1:8" x14ac:dyDescent="0.2">
      <c r="B3" s="66">
        <v>43435</v>
      </c>
      <c r="C3" s="67"/>
      <c r="D3" s="67"/>
      <c r="E3" s="67"/>
      <c r="F3" s="67"/>
      <c r="G3" s="68"/>
      <c r="H3" s="68"/>
    </row>
    <row r="4" spans="1:8" ht="13.5" thickBot="1" x14ac:dyDescent="0.25">
      <c r="B4" s="66" t="s">
        <v>188</v>
      </c>
      <c r="C4" s="70"/>
      <c r="D4" s="70"/>
      <c r="E4" s="70"/>
      <c r="F4" s="70"/>
      <c r="G4" s="71"/>
      <c r="H4" s="68"/>
    </row>
    <row r="5" spans="1:8" ht="13.5" thickTop="1" x14ac:dyDescent="0.2">
      <c r="C5" s="72"/>
      <c r="D5" s="72"/>
      <c r="E5" s="72"/>
      <c r="F5" s="73"/>
      <c r="G5" s="73"/>
      <c r="H5" s="74"/>
    </row>
    <row r="6" spans="1:8" x14ac:dyDescent="0.2">
      <c r="A6" s="92"/>
      <c r="B6" s="191" t="s">
        <v>100</v>
      </c>
      <c r="C6" s="137"/>
      <c r="D6" s="75"/>
      <c r="E6" s="75"/>
      <c r="F6" s="109"/>
      <c r="G6" s="109"/>
      <c r="H6" s="74"/>
    </row>
    <row r="7" spans="1:8" ht="13.5" thickBot="1" x14ac:dyDescent="0.25">
      <c r="A7" s="92"/>
      <c r="B7" s="138"/>
      <c r="C7" s="138"/>
      <c r="D7" s="138"/>
      <c r="E7" s="138"/>
      <c r="F7" s="139"/>
      <c r="G7" s="139"/>
      <c r="H7" s="74"/>
    </row>
    <row r="8" spans="1:8" ht="13.5" thickTop="1" x14ac:dyDescent="0.2">
      <c r="A8" s="92"/>
      <c r="B8" s="140"/>
      <c r="C8" s="141"/>
      <c r="D8" s="142"/>
      <c r="E8" s="141"/>
      <c r="F8" s="143"/>
      <c r="G8" s="144"/>
      <c r="H8" s="77"/>
    </row>
    <row r="9" spans="1:8" x14ac:dyDescent="0.2">
      <c r="A9" s="92"/>
      <c r="B9" s="145"/>
      <c r="C9" s="146" t="s">
        <v>101</v>
      </c>
      <c r="D9" s="147" t="s">
        <v>102</v>
      </c>
      <c r="E9" s="148" t="s">
        <v>103</v>
      </c>
      <c r="F9" s="147" t="s">
        <v>104</v>
      </c>
      <c r="G9" s="100" t="s">
        <v>105</v>
      </c>
      <c r="H9" s="78"/>
    </row>
    <row r="10" spans="1:8" ht="13.5" thickBot="1" x14ac:dyDescent="0.25">
      <c r="A10" s="92"/>
      <c r="B10" s="149"/>
      <c r="C10" s="150" t="s">
        <v>106</v>
      </c>
      <c r="D10" s="151" t="s">
        <v>107</v>
      </c>
      <c r="E10" s="152" t="s">
        <v>106</v>
      </c>
      <c r="F10" s="151" t="s">
        <v>107</v>
      </c>
      <c r="G10" s="153"/>
      <c r="H10" s="79"/>
    </row>
    <row r="11" spans="1:8" ht="13.5" thickTop="1" x14ac:dyDescent="0.2">
      <c r="A11" s="92"/>
      <c r="B11" s="98"/>
      <c r="C11" s="154"/>
      <c r="D11" s="155"/>
      <c r="E11" s="156"/>
      <c r="F11" s="157"/>
      <c r="G11" s="158"/>
      <c r="H11" s="80"/>
    </row>
    <row r="12" spans="1:8" x14ac:dyDescent="0.2">
      <c r="A12" s="92">
        <v>1</v>
      </c>
      <c r="B12" s="81" t="s">
        <v>138</v>
      </c>
      <c r="C12" s="82"/>
      <c r="D12" s="83">
        <v>6350269</v>
      </c>
      <c r="E12" s="82"/>
      <c r="F12" s="83">
        <v>3315777</v>
      </c>
      <c r="G12" s="83"/>
      <c r="H12" s="84"/>
    </row>
    <row r="13" spans="1:8" x14ac:dyDescent="0.2">
      <c r="A13" s="85">
        <v>2</v>
      </c>
      <c r="B13" s="81" t="s">
        <v>137</v>
      </c>
      <c r="C13" s="82"/>
      <c r="D13" s="83">
        <f>12703837-D12</f>
        <v>6353568</v>
      </c>
      <c r="E13" s="82"/>
      <c r="F13" s="83">
        <v>3454904</v>
      </c>
      <c r="G13" s="83"/>
      <c r="H13" s="84"/>
    </row>
    <row r="14" spans="1:8" x14ac:dyDescent="0.2">
      <c r="A14" s="85">
        <v>3</v>
      </c>
      <c r="B14" s="81" t="s">
        <v>136</v>
      </c>
      <c r="C14" s="82"/>
      <c r="D14" s="83">
        <v>5778030</v>
      </c>
      <c r="E14" s="82"/>
      <c r="F14" s="83">
        <v>2886631</v>
      </c>
      <c r="G14" s="86"/>
      <c r="H14" s="80"/>
    </row>
    <row r="15" spans="1:8" ht="13.5" thickBot="1" x14ac:dyDescent="0.25">
      <c r="A15" s="159">
        <v>4</v>
      </c>
      <c r="B15" s="87" t="s">
        <v>135</v>
      </c>
      <c r="C15" s="88"/>
      <c r="D15" s="89">
        <v>5001276</v>
      </c>
      <c r="E15" s="88"/>
      <c r="F15" s="89">
        <v>2104382</v>
      </c>
      <c r="G15" s="90"/>
      <c r="H15" s="91"/>
    </row>
    <row r="16" spans="1:8" ht="13.5" thickTop="1" x14ac:dyDescent="0.2">
      <c r="A16" s="92">
        <v>5</v>
      </c>
      <c r="B16" s="190" t="s">
        <v>134</v>
      </c>
      <c r="C16" s="93">
        <v>4387666</v>
      </c>
      <c r="D16" s="94"/>
      <c r="E16" s="95">
        <v>981621</v>
      </c>
      <c r="F16" s="96"/>
      <c r="G16" s="96"/>
      <c r="H16" s="97"/>
    </row>
    <row r="17" spans="1:8" x14ac:dyDescent="0.2">
      <c r="A17" s="92">
        <v>6</v>
      </c>
      <c r="B17" s="98" t="s">
        <v>133</v>
      </c>
      <c r="C17" s="93">
        <v>4267669</v>
      </c>
      <c r="D17" s="94"/>
      <c r="E17" s="99">
        <v>897865</v>
      </c>
      <c r="F17" s="96"/>
      <c r="G17" s="96"/>
      <c r="H17" s="97"/>
    </row>
    <row r="18" spans="1:8" x14ac:dyDescent="0.2">
      <c r="A18" s="92">
        <v>7</v>
      </c>
      <c r="B18" s="81" t="s">
        <v>132</v>
      </c>
      <c r="C18" s="93">
        <f>2799221+1558656+242074+133676</f>
        <v>4733627</v>
      </c>
      <c r="D18" s="94"/>
      <c r="E18" s="99">
        <v>621816</v>
      </c>
      <c r="F18" s="100"/>
      <c r="G18" s="100"/>
      <c r="H18" s="97"/>
    </row>
    <row r="19" spans="1:8" x14ac:dyDescent="0.2">
      <c r="A19" s="92">
        <v>8</v>
      </c>
      <c r="B19" s="81" t="s">
        <v>131</v>
      </c>
      <c r="C19" s="93">
        <v>4520668</v>
      </c>
      <c r="D19" s="94"/>
      <c r="E19" s="101">
        <v>681795</v>
      </c>
      <c r="F19" s="100"/>
      <c r="G19" s="100"/>
      <c r="H19" s="97"/>
    </row>
    <row r="20" spans="1:8" x14ac:dyDescent="0.2">
      <c r="A20" s="92">
        <v>9</v>
      </c>
      <c r="B20" s="81" t="s">
        <v>130</v>
      </c>
      <c r="C20" s="93">
        <v>4158363</v>
      </c>
      <c r="D20" s="94"/>
      <c r="E20" s="99">
        <v>805726</v>
      </c>
      <c r="F20" s="100"/>
      <c r="G20" s="100"/>
      <c r="H20" s="102"/>
    </row>
    <row r="21" spans="1:8" x14ac:dyDescent="0.2">
      <c r="A21" s="92">
        <v>10</v>
      </c>
      <c r="B21" s="81" t="s">
        <v>140</v>
      </c>
      <c r="C21" s="93">
        <v>4881429</v>
      </c>
      <c r="D21" s="94"/>
      <c r="E21" s="99">
        <v>1636503</v>
      </c>
      <c r="F21" s="100"/>
      <c r="G21" s="100"/>
      <c r="H21" s="97"/>
    </row>
    <row r="22" spans="1:8" x14ac:dyDescent="0.2">
      <c r="A22" s="92">
        <v>11</v>
      </c>
      <c r="B22" s="81" t="s">
        <v>129</v>
      </c>
      <c r="C22" s="93">
        <v>5409650</v>
      </c>
      <c r="D22" s="94"/>
      <c r="E22" s="99">
        <v>2272967</v>
      </c>
      <c r="F22" s="103"/>
      <c r="G22" s="103"/>
      <c r="H22" s="104"/>
    </row>
    <row r="23" spans="1:8" x14ac:dyDescent="0.2">
      <c r="A23" s="92">
        <v>12</v>
      </c>
      <c r="B23" s="160" t="s">
        <v>128</v>
      </c>
      <c r="C23" s="161">
        <v>6337554</v>
      </c>
      <c r="D23" s="162"/>
      <c r="E23" s="163">
        <v>3207687</v>
      </c>
      <c r="F23" s="164"/>
      <c r="G23" s="164"/>
      <c r="H23" s="104"/>
    </row>
    <row r="24" spans="1:8" x14ac:dyDescent="0.2">
      <c r="A24" s="92">
        <v>13</v>
      </c>
      <c r="B24" s="98"/>
      <c r="C24" s="165"/>
      <c r="D24" s="103"/>
      <c r="E24" s="112"/>
      <c r="F24" s="103"/>
      <c r="G24" s="103"/>
      <c r="H24" s="104"/>
    </row>
    <row r="25" spans="1:8" ht="13.5" thickBot="1" x14ac:dyDescent="0.25">
      <c r="A25" s="92">
        <v>14</v>
      </c>
      <c r="B25" s="166" t="s">
        <v>105</v>
      </c>
      <c r="C25" s="167">
        <f>SUM(C16:C23)</f>
        <v>38696626</v>
      </c>
      <c r="D25" s="168">
        <f>SUM(D12:D15)</f>
        <v>23483143</v>
      </c>
      <c r="E25" s="169">
        <f>SUM(E16:E23)</f>
        <v>11105980</v>
      </c>
      <c r="F25" s="170">
        <f>SUM(F12:F15)</f>
        <v>11761694</v>
      </c>
      <c r="G25" s="170">
        <f>SUM(C25:F25)</f>
        <v>85047443</v>
      </c>
      <c r="H25" s="102"/>
    </row>
    <row r="26" spans="1:8" ht="13.5" thickTop="1" x14ac:dyDescent="0.2">
      <c r="A26" s="92">
        <v>15</v>
      </c>
      <c r="B26" s="98" t="s">
        <v>108</v>
      </c>
      <c r="C26" s="171">
        <v>0.95238599999999995</v>
      </c>
      <c r="D26" s="172">
        <v>0.95437899999999998</v>
      </c>
      <c r="E26" s="173">
        <v>0.954538</v>
      </c>
      <c r="F26" s="174">
        <v>0.95589999999999997</v>
      </c>
      <c r="G26" s="175"/>
      <c r="H26" s="79"/>
    </row>
    <row r="27" spans="1:8" x14ac:dyDescent="0.2">
      <c r="A27" s="92">
        <v>16</v>
      </c>
      <c r="B27" s="176" t="s">
        <v>141</v>
      </c>
      <c r="C27" s="177"/>
      <c r="D27" s="178">
        <f>SUM(C25:D25)</f>
        <v>62179769</v>
      </c>
      <c r="E27" s="179"/>
      <c r="F27" s="180">
        <f>SUM(E25:F25)</f>
        <v>22867674</v>
      </c>
      <c r="G27" s="96"/>
      <c r="H27" s="79"/>
    </row>
    <row r="28" spans="1:8" ht="13.5" thickBot="1" x14ac:dyDescent="0.25">
      <c r="A28" s="92">
        <v>17</v>
      </c>
      <c r="B28" s="81" t="s">
        <v>109</v>
      </c>
      <c r="C28" s="181">
        <f>+C25*C26</f>
        <v>36854124.849635996</v>
      </c>
      <c r="D28" s="89">
        <f>+D25*D26</f>
        <v>22411818.533197001</v>
      </c>
      <c r="E28" s="139">
        <f>+E25*E26</f>
        <v>10601079.937240001</v>
      </c>
      <c r="F28" s="89">
        <f>+F25*F26</f>
        <v>11243003.294599999</v>
      </c>
      <c r="G28" s="182">
        <f>SUM(C28:F28)</f>
        <v>81110026.614672989</v>
      </c>
      <c r="H28" s="79"/>
    </row>
    <row r="29" spans="1:8" ht="14.25" thickTop="1" thickBot="1" x14ac:dyDescent="0.25">
      <c r="A29" s="92">
        <v>18</v>
      </c>
      <c r="B29" s="183" t="s">
        <v>105</v>
      </c>
      <c r="C29" s="184"/>
      <c r="D29" s="185">
        <f>+C28+D28</f>
        <v>59265943.382832997</v>
      </c>
      <c r="E29" s="186"/>
      <c r="F29" s="185">
        <f>+F28+E28</f>
        <v>21844083.23184</v>
      </c>
      <c r="G29" s="192" t="s">
        <v>110</v>
      </c>
      <c r="H29" s="106"/>
    </row>
    <row r="30" spans="1:8" x14ac:dyDescent="0.2">
      <c r="A30" s="92"/>
      <c r="B30" s="187"/>
      <c r="C30" s="188"/>
      <c r="D30" s="188"/>
      <c r="E30" s="188"/>
      <c r="F30" s="188"/>
      <c r="G30" s="189"/>
      <c r="H30" s="106"/>
    </row>
    <row r="31" spans="1:8" x14ac:dyDescent="0.2">
      <c r="A31" s="107"/>
      <c r="B31" s="108"/>
      <c r="C31" s="109"/>
      <c r="D31" s="76"/>
      <c r="E31" s="109"/>
      <c r="F31" s="110"/>
      <c r="G31" s="111"/>
      <c r="H31" s="111"/>
    </row>
    <row r="32" spans="1:8" x14ac:dyDescent="0.2">
      <c r="A32" s="107"/>
      <c r="B32" s="75"/>
      <c r="C32" s="109"/>
      <c r="D32" s="76"/>
      <c r="E32" s="109"/>
      <c r="F32" s="75"/>
      <c r="G32" s="109"/>
      <c r="H32" s="109"/>
    </row>
    <row r="33" spans="1:8" x14ac:dyDescent="0.2">
      <c r="A33" s="107"/>
      <c r="B33" s="76"/>
      <c r="C33" s="76"/>
      <c r="D33" s="76"/>
      <c r="E33" s="76"/>
      <c r="F33" s="75"/>
      <c r="G33" s="109"/>
      <c r="H33" s="112"/>
    </row>
    <row r="34" spans="1:8" x14ac:dyDescent="0.2">
      <c r="F34" s="113"/>
      <c r="G34" s="112"/>
      <c r="H34" s="112"/>
    </row>
    <row r="35" spans="1:8" x14ac:dyDescent="0.2">
      <c r="F35" s="113"/>
      <c r="G35" s="112"/>
      <c r="H35" s="112"/>
    </row>
    <row r="36" spans="1:8" x14ac:dyDescent="0.2">
      <c r="E36" s="105"/>
      <c r="F36" s="113"/>
      <c r="G36" s="112"/>
      <c r="H36" s="112"/>
    </row>
    <row r="37" spans="1:8" x14ac:dyDescent="0.2">
      <c r="E37" s="105"/>
      <c r="F37" s="113"/>
      <c r="G37" s="112"/>
      <c r="H37" s="112"/>
    </row>
    <row r="38" spans="1:8" x14ac:dyDescent="0.2">
      <c r="E38" s="105"/>
      <c r="F38" s="113"/>
      <c r="G38" s="112"/>
      <c r="H38" s="112"/>
    </row>
    <row r="39" spans="1:8" x14ac:dyDescent="0.2">
      <c r="E39" s="105"/>
      <c r="F39" s="113"/>
      <c r="G39" s="112"/>
      <c r="H39" s="112"/>
    </row>
    <row r="40" spans="1:8" x14ac:dyDescent="0.2">
      <c r="F40" s="113"/>
      <c r="G40" s="112"/>
      <c r="H40" s="112"/>
    </row>
    <row r="41" spans="1:8" x14ac:dyDescent="0.2">
      <c r="F41" s="113"/>
      <c r="G41" s="112"/>
      <c r="H41" s="112"/>
    </row>
    <row r="42" spans="1:8" x14ac:dyDescent="0.2">
      <c r="F42" s="113"/>
      <c r="G42" s="112"/>
      <c r="H42" s="112"/>
    </row>
    <row r="43" spans="1:8" x14ac:dyDescent="0.2">
      <c r="E43" s="105"/>
    </row>
    <row r="44" spans="1:8" x14ac:dyDescent="0.2">
      <c r="E44" s="105"/>
    </row>
    <row r="45" spans="1:8" x14ac:dyDescent="0.2">
      <c r="E45" s="105"/>
    </row>
  </sheetData>
  <pageMargins left="0" right="0" top="0" bottom="0" header="0.5" footer="0"/>
  <pageSetup fitToHeight="0" orientation="landscape" r:id="rId1"/>
  <headerFooter alignWithMargins="0">
    <oddHeader>&amp;R]</oddHeader>
    <oddFooter>&amp;L&amp;D&amp;T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236F7E-93BC-4A5C-A0E0-43B66595EA3E}"/>
</file>

<file path=customXml/itemProps2.xml><?xml version="1.0" encoding="utf-8"?>
<ds:datastoreItem xmlns:ds="http://schemas.openxmlformats.org/officeDocument/2006/customXml" ds:itemID="{16BC8D4A-532D-4E8C-9EE2-31DA276AEE1A}"/>
</file>

<file path=customXml/itemProps3.xml><?xml version="1.0" encoding="utf-8"?>
<ds:datastoreItem xmlns:ds="http://schemas.openxmlformats.org/officeDocument/2006/customXml" ds:itemID="{61A81C87-0D39-4DE2-B189-A79675D39CF6}"/>
</file>

<file path=customXml/itemProps4.xml><?xml version="1.0" encoding="utf-8"?>
<ds:datastoreItem xmlns:ds="http://schemas.openxmlformats.org/officeDocument/2006/customXml" ds:itemID="{EBDC602D-3EA0-4E04-BFF7-0BD629B4C9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3.05  </vt:lpstr>
      <vt:lpstr>LIP-G 2018</vt:lpstr>
      <vt:lpstr>ZO12 Gas Exp 12ME 12-2018</vt:lpstr>
      <vt:lpstr>SC120G Cons 12ME 12-2018</vt:lpstr>
      <vt:lpstr>SC 137 Carb Offset 12ME 12-2018</vt:lpstr>
      <vt:lpstr>SOGE Mu Tx Wtr Htr 12ME 12-2018</vt:lpstr>
      <vt:lpstr>SOGE Muni Tax 12ME 12-2018</vt:lpstr>
      <vt:lpstr>ZO12 Decoup 12ME 12-2018</vt:lpstr>
      <vt:lpstr>SCH 140 Prop Tax 12ME 12-2018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2019-05-31T18:41:30Z</cp:lastPrinted>
  <dcterms:created xsi:type="dcterms:W3CDTF">2016-01-19T22:04:40Z</dcterms:created>
  <dcterms:modified xsi:type="dcterms:W3CDTF">2019-07-31T15:33:25Z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