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 Burgess\Strategen\File Vault - Consulting\Client Work\Sierra Club\PSE GRC\Project Work\Strategen Testimony\"/>
    </mc:Choice>
  </mc:AlternateContent>
  <xr:revisionPtr revIDLastSave="0" documentId="13_ncr:1_{09C75C51-5C14-4E2A-B088-3702B5E2393A}" xr6:coauthVersionLast="47" xr6:coauthVersionMax="47" xr10:uidLastSave="{00000000-0000-0000-0000-000000000000}"/>
  <bookViews>
    <workbookView xWindow="-120" yWindow="-120" windowWidth="29040" windowHeight="15840" xr2:uid="{052CCC3B-CB4A-4C23-8EA6-180D622351B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E3" i="2"/>
  <c r="E4" i="2"/>
  <c r="E5" i="2"/>
  <c r="E6" i="2"/>
  <c r="E7" i="2"/>
  <c r="E2" i="2"/>
  <c r="C8" i="1" l="1"/>
  <c r="I12" i="1"/>
  <c r="D23" i="1"/>
  <c r="D24" i="1"/>
  <c r="D25" i="1"/>
  <c r="D26" i="1"/>
  <c r="D27" i="1"/>
  <c r="D34" i="1" l="1"/>
  <c r="D33" i="1"/>
  <c r="D32" i="1"/>
  <c r="D31" i="1"/>
  <c r="D30" i="1"/>
  <c r="D29" i="1"/>
  <c r="I14" i="1"/>
  <c r="J9" i="1"/>
  <c r="J10" i="1" s="1"/>
  <c r="C12" i="1" s="1"/>
  <c r="D12" i="1" s="1"/>
  <c r="J8" i="1"/>
  <c r="J2" i="1"/>
  <c r="J3" i="1"/>
  <c r="E28" i="1" l="1"/>
  <c r="E25" i="1"/>
  <c r="E26" i="1"/>
  <c r="E23" i="1"/>
  <c r="E24" i="1"/>
  <c r="E27" i="1"/>
  <c r="E30" i="1"/>
  <c r="E29" i="1"/>
  <c r="E34" i="1"/>
  <c r="E33" i="1"/>
  <c r="E32" i="1"/>
  <c r="E31" i="1"/>
  <c r="C13" i="1"/>
  <c r="J4" i="1"/>
  <c r="C3" i="1" l="1"/>
  <c r="C9" i="1" s="1"/>
  <c r="C10" i="1" l="1"/>
  <c r="C4" i="1"/>
  <c r="C15" i="1" l="1"/>
</calcChain>
</file>

<file path=xl/sharedStrings.xml><?xml version="1.0" encoding="utf-8"?>
<sst xmlns="http://schemas.openxmlformats.org/spreadsheetml/2006/main" count="57" uniqueCount="47">
  <si>
    <t>Debt</t>
  </si>
  <si>
    <t>Equity</t>
  </si>
  <si>
    <t>Cost</t>
  </si>
  <si>
    <t>Weighted Cost</t>
  </si>
  <si>
    <t>Structure</t>
  </si>
  <si>
    <t>Tier 1</t>
  </si>
  <si>
    <t>Tier 2</t>
  </si>
  <si>
    <t>Tier 3</t>
  </si>
  <si>
    <t>Tier 4</t>
  </si>
  <si>
    <t>Tier 5</t>
  </si>
  <si>
    <t>Tier 6</t>
  </si>
  <si>
    <t>(removing gas customers)</t>
  </si>
  <si>
    <t>ROE Equivalent</t>
  </si>
  <si>
    <t>Bonus</t>
  </si>
  <si>
    <t xml:space="preserve">Total </t>
  </si>
  <si>
    <t>Tier -1</t>
  </si>
  <si>
    <t>Tier -2</t>
  </si>
  <si>
    <t>Tier -3</t>
  </si>
  <si>
    <t>Tier -4</t>
  </si>
  <si>
    <t>Tier -5</t>
  </si>
  <si>
    <t>ROE Adjustment</t>
  </si>
  <si>
    <t>Adjusted ROR</t>
  </si>
  <si>
    <t>Proposed ROR</t>
  </si>
  <si>
    <t>Performance Tiers</t>
  </si>
  <si>
    <t>Ratio of New Gas to Elec Connects</t>
  </si>
  <si>
    <t>Operating Income</t>
  </si>
  <si>
    <t>Op Income w/ Proposed ROR</t>
  </si>
  <si>
    <t>Op Income</t>
  </si>
  <si>
    <t>Delta in Op Income after Adjustment</t>
  </si>
  <si>
    <t>Rate Base w/o New Gas Connects</t>
  </si>
  <si>
    <t>Difference in Income w/o New Connects</t>
  </si>
  <si>
    <t>1/1/2019 – 6/30/2021</t>
  </si>
  <si>
    <t>7/1/2021 – 12/31/2021</t>
  </si>
  <si>
    <t>Time Period</t>
  </si>
  <si>
    <t>Electric Customer Additions</t>
  </si>
  <si>
    <t>Gas Customer Additions</t>
  </si>
  <si>
    <t>Ratio</t>
  </si>
  <si>
    <t xml:space="preserve">Source </t>
  </si>
  <si>
    <t>CAK-4</t>
  </si>
  <si>
    <t>Rate Base (2025)</t>
  </si>
  <si>
    <t>PSE's Plan</t>
  </si>
  <si>
    <t>SEF-8, p 1</t>
  </si>
  <si>
    <t>Est 2023-2025 investment in WA Gas customer connects</t>
  </si>
  <si>
    <t>Current Level (2022)</t>
  </si>
  <si>
    <t>Note</t>
  </si>
  <si>
    <t xml:space="preserve">Note </t>
  </si>
  <si>
    <t>SEF-8, p 2 (2023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</si>
</sst>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" applyNumberFormat="0" applyAlignment="0" applyProtection="0"/>
  </cellStyleXfs>
  <cellXfs count="10">
    <xf numFmtId="0" fontId="0" fillId="0" borderId="0" xfId="0"/>
    <xf numFmtId="6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10" fontId="0" fillId="0" borderId="0" xfId="2" applyNumberFormat="1" applyFont="1"/>
    <xf numFmtId="9" fontId="0" fillId="0" borderId="0" xfId="2" applyFont="1"/>
    <xf numFmtId="0" fontId="0" fillId="0" borderId="0" xfId="0" applyAlignment="1">
      <alignment wrapText="1"/>
    </xf>
    <xf numFmtId="10" fontId="3" fillId="2" borderId="1" xfId="3" applyNumberFormat="1"/>
    <xf numFmtId="3" fontId="0" fillId="0" borderId="0" xfId="0" applyNumberFormat="1"/>
  </cellXfs>
  <cellStyles count="4">
    <cellStyle name="Currency" xfId="1" builtinId="4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587C-90E3-45FF-83C4-657F9EC5A1C2}">
  <dimension ref="B1:K34"/>
  <sheetViews>
    <sheetView tabSelected="1" zoomScale="93" zoomScaleNormal="93" workbookViewId="0">
      <selection activeCell="K14" sqref="K14"/>
    </sheetView>
  </sheetViews>
  <sheetFormatPr defaultRowHeight="15" x14ac:dyDescent="0.25"/>
  <cols>
    <col min="2" max="2" width="20.85546875" customWidth="1"/>
    <col min="3" max="3" width="15.28515625" bestFit="1" customWidth="1"/>
    <col min="4" max="4" width="22.140625" customWidth="1"/>
    <col min="5" max="5" width="11.5703125" bestFit="1" customWidth="1"/>
    <col min="7" max="8" width="14.5703125" bestFit="1" customWidth="1"/>
  </cols>
  <sheetData>
    <row r="1" spans="2:11" x14ac:dyDescent="0.25">
      <c r="C1" t="s">
        <v>40</v>
      </c>
      <c r="D1" t="s">
        <v>44</v>
      </c>
      <c r="H1" t="s">
        <v>4</v>
      </c>
      <c r="I1" t="s">
        <v>2</v>
      </c>
      <c r="J1" t="s">
        <v>3</v>
      </c>
      <c r="K1" t="s">
        <v>45</v>
      </c>
    </row>
    <row r="2" spans="2:11" x14ac:dyDescent="0.25">
      <c r="B2" t="s">
        <v>39</v>
      </c>
      <c r="C2" s="1">
        <v>3227147270</v>
      </c>
      <c r="D2" s="1" t="s">
        <v>41</v>
      </c>
      <c r="G2" t="s">
        <v>0</v>
      </c>
      <c r="H2" s="2">
        <v>0.51</v>
      </c>
      <c r="I2" s="2">
        <v>4.9784200000000001E-2</v>
      </c>
      <c r="J2" s="2">
        <f>H2*I2</f>
        <v>2.5389942000000002E-2</v>
      </c>
      <c r="K2" t="s">
        <v>46</v>
      </c>
    </row>
    <row r="3" spans="2:11" x14ac:dyDescent="0.25">
      <c r="B3" t="s">
        <v>22</v>
      </c>
      <c r="C3" s="2">
        <f>J4</f>
        <v>7.389994200000001E-2</v>
      </c>
      <c r="D3" s="2"/>
      <c r="G3" t="s">
        <v>1</v>
      </c>
      <c r="H3" s="2">
        <v>0.49</v>
      </c>
      <c r="I3" s="2">
        <v>9.9000000000000005E-2</v>
      </c>
      <c r="J3" s="2">
        <f>H3*I3</f>
        <v>4.8510000000000005E-2</v>
      </c>
    </row>
    <row r="4" spans="2:11" x14ac:dyDescent="0.25">
      <c r="B4" t="s">
        <v>25</v>
      </c>
      <c r="C4" s="1">
        <f>C2*C3</f>
        <v>238485996.07845837</v>
      </c>
      <c r="J4" s="2">
        <f>SUM(J2:J3)</f>
        <v>7.389994200000001E-2</v>
      </c>
    </row>
    <row r="7" spans="2:11" ht="45" x14ac:dyDescent="0.25">
      <c r="B7" s="7" t="s">
        <v>42</v>
      </c>
      <c r="C7" s="3">
        <v>213500000</v>
      </c>
      <c r="D7" s="6"/>
      <c r="H7" t="s">
        <v>4</v>
      </c>
      <c r="I7" t="s">
        <v>2</v>
      </c>
      <c r="J7" t="s">
        <v>3</v>
      </c>
    </row>
    <row r="8" spans="2:11" x14ac:dyDescent="0.25">
      <c r="B8" t="s">
        <v>29</v>
      </c>
      <c r="C8" s="1">
        <f>C2-C7</f>
        <v>3013647270</v>
      </c>
      <c r="G8" t="s">
        <v>0</v>
      </c>
      <c r="H8" s="2">
        <v>0.51</v>
      </c>
      <c r="I8" s="2">
        <v>4.9784200000000001E-2</v>
      </c>
      <c r="J8" s="2">
        <f>H8*I8</f>
        <v>2.5389942000000002E-2</v>
      </c>
    </row>
    <row r="9" spans="2:11" x14ac:dyDescent="0.25">
      <c r="B9" t="s">
        <v>26</v>
      </c>
      <c r="C9" s="1">
        <f>C8*C3</f>
        <v>222708358.46145838</v>
      </c>
      <c r="G9" t="s">
        <v>1</v>
      </c>
      <c r="H9" s="2">
        <v>0.49</v>
      </c>
      <c r="I9" s="8">
        <v>0.10968448214341196</v>
      </c>
      <c r="J9" s="2">
        <f>H9*I9</f>
        <v>5.374539625027186E-2</v>
      </c>
    </row>
    <row r="10" spans="2:11" x14ac:dyDescent="0.25">
      <c r="B10" t="s">
        <v>30</v>
      </c>
      <c r="C10" s="1">
        <f>C9-C4</f>
        <v>-15777637.616999984</v>
      </c>
      <c r="J10" s="2">
        <f>SUM(J8:J9)</f>
        <v>7.9135338250271858E-2</v>
      </c>
    </row>
    <row r="11" spans="2:11" x14ac:dyDescent="0.25">
      <c r="C11" s="1"/>
    </row>
    <row r="12" spans="2:11" x14ac:dyDescent="0.25">
      <c r="B12" t="s">
        <v>21</v>
      </c>
      <c r="C12" s="2">
        <f>J10</f>
        <v>7.9135338250271858E-2</v>
      </c>
      <c r="D12" s="2">
        <f>C12-C3</f>
        <v>5.2353962502718482E-3</v>
      </c>
      <c r="H12" t="s">
        <v>12</v>
      </c>
      <c r="I12" s="2">
        <f>I9-I3</f>
        <v>1.0684482143411958E-2</v>
      </c>
    </row>
    <row r="13" spans="2:11" x14ac:dyDescent="0.25">
      <c r="B13" t="s">
        <v>27</v>
      </c>
      <c r="C13" s="1">
        <f>C8*C12</f>
        <v>238485996.07845837</v>
      </c>
      <c r="H13" t="s">
        <v>13</v>
      </c>
      <c r="I13" s="2">
        <v>0</v>
      </c>
    </row>
    <row r="14" spans="2:11" x14ac:dyDescent="0.25">
      <c r="H14" t="s">
        <v>14</v>
      </c>
      <c r="I14" s="2">
        <f>SUM(I12:I13)</f>
        <v>1.0684482143411958E-2</v>
      </c>
    </row>
    <row r="15" spans="2:11" x14ac:dyDescent="0.25">
      <c r="B15" t="s">
        <v>28</v>
      </c>
      <c r="C15" s="1">
        <f>C13-C4</f>
        <v>0</v>
      </c>
    </row>
    <row r="21" spans="2:5" x14ac:dyDescent="0.25">
      <c r="B21" t="s">
        <v>23</v>
      </c>
      <c r="D21" t="s">
        <v>24</v>
      </c>
      <c r="E21" t="s">
        <v>20</v>
      </c>
    </row>
    <row r="23" spans="2:5" x14ac:dyDescent="0.25">
      <c r="B23" t="s">
        <v>19</v>
      </c>
      <c r="C23">
        <v>10</v>
      </c>
      <c r="D23" s="4">
        <f t="shared" ref="D23:D26" si="0">$D$28*C23/5</f>
        <v>2.4773746753757773</v>
      </c>
      <c r="E23" s="5">
        <f t="shared" ref="E23:E34" si="1">($D$28-D23)/$D$28*$I$14</f>
        <v>-1.0684482143411958E-2</v>
      </c>
    </row>
    <row r="24" spans="2:5" x14ac:dyDescent="0.25">
      <c r="B24" t="s">
        <v>18</v>
      </c>
      <c r="C24">
        <v>9</v>
      </c>
      <c r="D24" s="4">
        <f t="shared" si="0"/>
        <v>2.2296372078381994</v>
      </c>
      <c r="E24" s="5">
        <f t="shared" si="1"/>
        <v>-8.5475857147295654E-3</v>
      </c>
    </row>
    <row r="25" spans="2:5" x14ac:dyDescent="0.25">
      <c r="B25" t="s">
        <v>17</v>
      </c>
      <c r="C25">
        <v>8</v>
      </c>
      <c r="D25" s="4">
        <f t="shared" si="0"/>
        <v>1.9818997403006218</v>
      </c>
      <c r="E25" s="5">
        <f t="shared" si="1"/>
        <v>-6.4106892860471745E-3</v>
      </c>
    </row>
    <row r="26" spans="2:5" x14ac:dyDescent="0.25">
      <c r="B26" t="s">
        <v>16</v>
      </c>
      <c r="C26">
        <v>7</v>
      </c>
      <c r="D26" s="4">
        <f t="shared" si="0"/>
        <v>1.7341622727630441</v>
      </c>
      <c r="E26" s="5">
        <f t="shared" si="1"/>
        <v>-4.2737928573647836E-3</v>
      </c>
    </row>
    <row r="27" spans="2:5" x14ac:dyDescent="0.25">
      <c r="B27" t="s">
        <v>15</v>
      </c>
      <c r="C27">
        <v>6</v>
      </c>
      <c r="D27" s="4">
        <f>$D$28*C27/5</f>
        <v>1.4864248052254663</v>
      </c>
      <c r="E27" s="5">
        <f t="shared" si="1"/>
        <v>-2.1368964286823909E-3</v>
      </c>
    </row>
    <row r="28" spans="2:5" x14ac:dyDescent="0.25">
      <c r="B28" t="s">
        <v>43</v>
      </c>
      <c r="C28">
        <v>5</v>
      </c>
      <c r="D28" s="4">
        <f>Sheet2!E4</f>
        <v>1.2386873376878886</v>
      </c>
      <c r="E28" s="5">
        <f t="shared" si="1"/>
        <v>0</v>
      </c>
    </row>
    <row r="29" spans="2:5" x14ac:dyDescent="0.25">
      <c r="B29" t="s">
        <v>5</v>
      </c>
      <c r="C29">
        <v>4</v>
      </c>
      <c r="D29" s="4">
        <f t="shared" ref="D29:D34" si="2">$D$28*C29/5</f>
        <v>0.99094987015031089</v>
      </c>
      <c r="E29" s="5">
        <f t="shared" si="1"/>
        <v>2.1368964286823918E-3</v>
      </c>
    </row>
    <row r="30" spans="2:5" x14ac:dyDescent="0.25">
      <c r="B30" t="s">
        <v>6</v>
      </c>
      <c r="C30">
        <v>3</v>
      </c>
      <c r="D30" s="4">
        <f t="shared" si="2"/>
        <v>0.74321240261273314</v>
      </c>
      <c r="E30" s="5">
        <f t="shared" si="1"/>
        <v>4.2737928573647836E-3</v>
      </c>
    </row>
    <row r="31" spans="2:5" x14ac:dyDescent="0.25">
      <c r="B31" t="s">
        <v>7</v>
      </c>
      <c r="C31">
        <v>2</v>
      </c>
      <c r="D31" s="4">
        <f t="shared" si="2"/>
        <v>0.49547493507515544</v>
      </c>
      <c r="E31" s="5">
        <f t="shared" si="1"/>
        <v>6.4106892860471745E-3</v>
      </c>
    </row>
    <row r="32" spans="2:5" x14ac:dyDescent="0.25">
      <c r="B32" t="s">
        <v>8</v>
      </c>
      <c r="C32">
        <v>1</v>
      </c>
      <c r="D32" s="4">
        <f t="shared" si="2"/>
        <v>0.24773746753757772</v>
      </c>
      <c r="E32" s="5">
        <f t="shared" si="1"/>
        <v>8.5475857147295654E-3</v>
      </c>
    </row>
    <row r="33" spans="2:6" x14ac:dyDescent="0.25">
      <c r="B33" t="s">
        <v>9</v>
      </c>
      <c r="C33">
        <v>0</v>
      </c>
      <c r="D33" s="4">
        <f t="shared" si="2"/>
        <v>0</v>
      </c>
      <c r="E33" s="5">
        <f t="shared" si="1"/>
        <v>1.0684482143411958E-2</v>
      </c>
    </row>
    <row r="34" spans="2:6" x14ac:dyDescent="0.25">
      <c r="B34" t="s">
        <v>10</v>
      </c>
      <c r="C34">
        <v>-1</v>
      </c>
      <c r="D34" s="4">
        <f t="shared" si="2"/>
        <v>-0.24773746753757772</v>
      </c>
      <c r="E34" s="5">
        <f t="shared" si="1"/>
        <v>1.2821378572094349E-2</v>
      </c>
      <c r="F34" t="s">
        <v>11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21791-2566-4628-A24B-53691C5A7747}">
  <dimension ref="B1:F7"/>
  <sheetViews>
    <sheetView workbookViewId="0">
      <selection activeCell="B2" sqref="B2:F7"/>
    </sheetView>
  </sheetViews>
  <sheetFormatPr defaultRowHeight="15" x14ac:dyDescent="0.25"/>
  <cols>
    <col min="2" max="2" width="20.85546875" bestFit="1" customWidth="1"/>
    <col min="3" max="3" width="26" bestFit="1" customWidth="1"/>
    <col min="4" max="4" width="22.5703125" bestFit="1" customWidth="1"/>
    <col min="5" max="5" width="11" bestFit="1" customWidth="1"/>
  </cols>
  <sheetData>
    <row r="1" spans="2:6" x14ac:dyDescent="0.25">
      <c r="B1" t="s">
        <v>33</v>
      </c>
      <c r="C1" t="s">
        <v>34</v>
      </c>
      <c r="D1" t="s">
        <v>35</v>
      </c>
      <c r="E1" t="s">
        <v>36</v>
      </c>
      <c r="F1" t="s">
        <v>37</v>
      </c>
    </row>
    <row r="2" spans="2:6" x14ac:dyDescent="0.25">
      <c r="B2" t="s">
        <v>31</v>
      </c>
      <c r="C2" s="9">
        <v>15183</v>
      </c>
      <c r="D2" s="9">
        <v>50521</v>
      </c>
      <c r="E2" s="4">
        <f>D2/C2</f>
        <v>3.3274715141935061</v>
      </c>
      <c r="F2" t="s">
        <v>38</v>
      </c>
    </row>
    <row r="3" spans="2:6" x14ac:dyDescent="0.25">
      <c r="B3" t="s">
        <v>32</v>
      </c>
      <c r="C3" s="9">
        <v>1716</v>
      </c>
      <c r="D3" s="9">
        <v>8601</v>
      </c>
      <c r="E3" s="4">
        <f t="shared" ref="E3:E7" si="0">D3/C3</f>
        <v>5.0122377622377625</v>
      </c>
      <c r="F3" t="s">
        <v>38</v>
      </c>
    </row>
    <row r="4" spans="2:6" x14ac:dyDescent="0.25">
      <c r="B4">
        <v>2022</v>
      </c>
      <c r="C4" s="9">
        <v>12707</v>
      </c>
      <c r="D4" s="9">
        <v>15740</v>
      </c>
      <c r="E4" s="4">
        <f t="shared" si="0"/>
        <v>1.2386873376878886</v>
      </c>
      <c r="F4" t="s">
        <v>38</v>
      </c>
    </row>
    <row r="5" spans="2:6" x14ac:dyDescent="0.25">
      <c r="B5">
        <v>2023</v>
      </c>
      <c r="C5" s="9">
        <v>17582</v>
      </c>
      <c r="D5" s="9">
        <v>12205</v>
      </c>
      <c r="E5" s="4">
        <f t="shared" si="0"/>
        <v>0.69417586167671486</v>
      </c>
      <c r="F5" t="s">
        <v>38</v>
      </c>
    </row>
    <row r="6" spans="2:6" x14ac:dyDescent="0.25">
      <c r="B6">
        <v>2024</v>
      </c>
      <c r="C6" s="9">
        <v>18906</v>
      </c>
      <c r="D6" s="9">
        <v>10898</v>
      </c>
      <c r="E6" s="4">
        <f t="shared" si="0"/>
        <v>0.57643076272082938</v>
      </c>
      <c r="F6" t="s">
        <v>38</v>
      </c>
    </row>
    <row r="7" spans="2:6" x14ac:dyDescent="0.25">
      <c r="B7">
        <v>2025</v>
      </c>
      <c r="C7" s="9">
        <v>20901</v>
      </c>
      <c r="D7" s="9">
        <v>9517</v>
      </c>
      <c r="E7" s="4">
        <f t="shared" si="0"/>
        <v>0.45533706521219081</v>
      </c>
      <c r="F7" t="s">
        <v>38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6004A1A-89ED-42C6-9C33-2F398AEA271E}"/>
</file>

<file path=customXml/itemProps2.xml><?xml version="1.0" encoding="utf-8"?>
<ds:datastoreItem xmlns:ds="http://schemas.openxmlformats.org/officeDocument/2006/customXml" ds:itemID="{387321D8-E6C7-4D12-B6F9-B27220067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8C66A2-F8C0-49E5-98A2-0E8428CF0F2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29ad107-2371-48eb-8d59-a51c86e37f56"/>
    <ds:schemaRef ds:uri="7a4c1e6a-387f-47de-ae7e-907a344f53a1"/>
  </ds:schemaRefs>
</ds:datastoreItem>
</file>

<file path=customXml/itemProps4.xml><?xml version="1.0" encoding="utf-8"?>
<ds:datastoreItem xmlns:ds="http://schemas.openxmlformats.org/officeDocument/2006/customXml" ds:itemID="{08536D17-1809-481F-AC06-4252D70D8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Burgess</dc:creator>
  <cp:lastModifiedBy>Ed Burgess</cp:lastModifiedBy>
  <dcterms:created xsi:type="dcterms:W3CDTF">2022-04-26T19:37:58Z</dcterms:created>
  <dcterms:modified xsi:type="dcterms:W3CDTF">2022-07-25T17:56:05Z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