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activeX/activeX2.xml" ContentType="application/vnd.ms-office.activeX+xml"/>
  <Override PartName="/xl/activeX/activeX1.bin" ContentType="application/vnd.ms-office.activeX"/>
  <Override PartName="/docProps/app.xml" ContentType="application/vnd.openxmlformats-officedocument.extended-properties+xml"/>
  <Override PartName="/xl/activeX/activeX2.bin" ContentType="application/vnd.ms-office.activeX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evall\Desktop\Iliad Filing\"/>
    </mc:Choice>
  </mc:AlternateContent>
  <bookViews>
    <workbookView xWindow="0" yWindow="0" windowWidth="28800" windowHeight="12420" activeTab="1"/>
  </bookViews>
  <sheets>
    <sheet name="QuickBooks Export Tips" sheetId="2" r:id="rId1"/>
    <sheet name="Sheet1" sheetId="1" r:id="rId2"/>
  </sheets>
  <definedNames>
    <definedName name="_xlnm.Print_Titles" localSheetId="1">Sheet1!$A:$F,Sheet1!$1:$1</definedName>
    <definedName name="QB_COLUMN_10210" localSheetId="1" hidden="1">Sheet1!$W$1</definedName>
    <definedName name="QB_COLUMN_16210" localSheetId="1" hidden="1">Sheet1!$U$1</definedName>
    <definedName name="QB_COLUMN_19210" localSheetId="1" hidden="1">Sheet1!$Y$1</definedName>
    <definedName name="QB_COLUMN_20210" localSheetId="1" hidden="1">Sheet1!$S$1</definedName>
    <definedName name="QB_COLUMN_21210" localSheetId="1" hidden="1">Sheet1!$G$1</definedName>
    <definedName name="QB_COLUMN_26210" localSheetId="1" hidden="1">Sheet1!$M$1</definedName>
    <definedName name="QB_COLUMN_28210" localSheetId="1" hidden="1">Sheet1!$K$1</definedName>
    <definedName name="QB_COLUMN_32210" localSheetId="1" hidden="1">Sheet1!$O$1</definedName>
    <definedName name="QB_COLUMN_37210" localSheetId="1" hidden="1">Sheet1!$Q$1</definedName>
    <definedName name="QB_COLUMN_42301" localSheetId="1" hidden="1">Sheet1!$AA$1</definedName>
    <definedName name="QB_COLUMN_8210" localSheetId="1" hidden="1">Sheet1!$I$1</definedName>
    <definedName name="QB_DATA_0" localSheetId="1" hidden="1">Sheet1!$5:$5,Sheet1!#REF!,Sheet1!#REF!,Sheet1!#REF!,Sheet1!#REF!,Sheet1!#REF!,Sheet1!$8:$8,Sheet1!#REF!,Sheet1!#REF!,Sheet1!#REF!,Sheet1!#REF!,Sheet1!#REF!,Sheet1!#REF!,Sheet1!#REF!,Sheet1!#REF!,Sheet1!#REF!</definedName>
    <definedName name="QB_DATA_1" localSheetId="1" hidden="1">Sheet1!#REF!,Sheet1!#REF!,Sheet1!$11:$11,Sheet1!$15:$15,Sheet1!$16:$16,Sheet1!$20:$20,Sheet1!$21:$21,Sheet1!$22:$22,Sheet1!$31:$31,Sheet1!$35:$35,Sheet1!$40:$40,Sheet1!$41:$41,Sheet1!$42:$42,Sheet1!$46:$46,Sheet1!$47:$47,Sheet1!$48:$48</definedName>
    <definedName name="QB_DATA_2" localSheetId="1" hidden="1">Sheet1!$49:$49,Sheet1!$50:$50,Sheet1!$51:$51,Sheet1!$52:$52,Sheet1!$55:$55</definedName>
    <definedName name="QB_FORMULA_0" localSheetId="1" hidden="1">Sheet1!$AA$5,Sheet1!#REF!,Sheet1!#REF!,Sheet1!#REF!,Sheet1!#REF!,Sheet1!#REF!,Sheet1!$G$6,Sheet1!$I$6,Sheet1!$K$6,Sheet1!$M$6,Sheet1!$O$6,Sheet1!$Q$6,Sheet1!$S$6,Sheet1!$U$6,Sheet1!$W$6,Sheet1!$Y$6</definedName>
    <definedName name="QB_FORMULA_1" localSheetId="1" hidden="1">Sheet1!$AA$6,Sheet1!$AA$8,Sheet1!$G$9,Sheet1!$I$9,Sheet1!$K$9,Sheet1!$M$9,Sheet1!$O$9,Sheet1!$Q$9,Sheet1!$S$9,Sheet1!$U$9,Sheet1!$W$9,Sheet1!$Y$9,Sheet1!$AA$9,Sheet1!#REF!,Sheet1!#REF!,Sheet1!#REF!</definedName>
    <definedName name="QB_FORMULA_10" localSheetId="1" hidden="1">Sheet1!$K$38,Sheet1!$M$38,Sheet1!$O$38,Sheet1!$Q$38,Sheet1!$S$38,Sheet1!$U$38,Sheet1!$W$38,Sheet1!$Y$38,Sheet1!$AA$38,Sheet1!$AA$40,Sheet1!$AA$41,Sheet1!$AA$42,Sheet1!$G$43,Sheet1!$I$43,Sheet1!$K$43,Sheet1!$M$43</definedName>
    <definedName name="QB_FORMULA_11" localSheetId="1" hidden="1">Sheet1!$O$43,Sheet1!$Q$43,Sheet1!$S$43,Sheet1!$U$43,Sheet1!$W$43,Sheet1!$Y$43,Sheet1!$AA$43,Sheet1!$G$44,Sheet1!$I$44,Sheet1!$K$44,Sheet1!$M$44,Sheet1!$O$44,Sheet1!$Q$44,Sheet1!$S$44,Sheet1!$U$44,Sheet1!$W$44</definedName>
    <definedName name="QB_FORMULA_12" localSheetId="1" hidden="1">Sheet1!$Y$44,Sheet1!$AA$44,Sheet1!$AA$46,Sheet1!$AA$47,Sheet1!$AA$48,Sheet1!$AA$49,Sheet1!$AA$50,Sheet1!$AA$51,Sheet1!$AA$52,Sheet1!$G$53,Sheet1!$I$53,Sheet1!$K$53,Sheet1!$M$53,Sheet1!$O$53,Sheet1!$Q$53,Sheet1!$S$53</definedName>
    <definedName name="QB_FORMULA_13" localSheetId="1" hidden="1">Sheet1!$U$53,Sheet1!$W$53,Sheet1!$Y$53,Sheet1!$AA$53,Sheet1!$G$54,Sheet1!$I$54,Sheet1!$K$54,Sheet1!$M$54,Sheet1!$O$54,Sheet1!$Q$54,Sheet1!$S$54,Sheet1!$U$54,Sheet1!$W$54,Sheet1!$Y$54,Sheet1!$AA$54,Sheet1!$AA$55</definedName>
    <definedName name="QB_FORMULA_2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1" hidden="1">Sheet1!#REF!,Sheet1!#REF!,Sheet1!#REF!,Sheet1!$AA$11,Sheet1!$G$12,Sheet1!$I$12,Sheet1!$K$12,Sheet1!$M$12,Sheet1!$O$12,Sheet1!$Q$12,Sheet1!$S$12,Sheet1!$U$12,Sheet1!$W$12,Sheet1!$Y$12,Sheet1!$AA$12,Sheet1!$G$13</definedName>
    <definedName name="QB_FORMULA_4" localSheetId="1" hidden="1">Sheet1!$I$13,Sheet1!$K$13,Sheet1!$M$13,Sheet1!$O$13,Sheet1!$Q$13,Sheet1!$S$13,Sheet1!$U$13,Sheet1!$W$13,Sheet1!$Y$13,Sheet1!$AA$13,Sheet1!$AA$15,Sheet1!$AA$16,Sheet1!$G$17,Sheet1!$I$17,Sheet1!$K$17,Sheet1!$M$17</definedName>
    <definedName name="QB_FORMULA_5" localSheetId="1" hidden="1">Sheet1!$O$17,Sheet1!$Q$17,Sheet1!$S$17,Sheet1!$U$17,Sheet1!$W$17,Sheet1!$Y$17,Sheet1!$AA$17,Sheet1!$AA$20,Sheet1!$AA$21,Sheet1!$AA$22,Sheet1!$G$24,Sheet1!$I$24,Sheet1!$K$24,Sheet1!$M$24,Sheet1!$O$24,Sheet1!$Q$24</definedName>
    <definedName name="QB_FORMULA_6" localSheetId="1" hidden="1">Sheet1!$S$24,Sheet1!$U$24,Sheet1!$W$24,Sheet1!$Y$24,Sheet1!$AA$24,Sheet1!$G$25,Sheet1!$I$25,Sheet1!$K$25,Sheet1!$M$25,Sheet1!$O$25,Sheet1!$Q$25,Sheet1!$S$25,Sheet1!$U$25,Sheet1!$W$25,Sheet1!$Y$25,Sheet1!$AA$25</definedName>
    <definedName name="QB_FORMULA_7" localSheetId="1" hidden="1">Sheet1!$G$26,Sheet1!$I$26,Sheet1!$K$26,Sheet1!$M$26,Sheet1!$O$26,Sheet1!$Q$26,Sheet1!$S$26,Sheet1!$U$26,Sheet1!$W$26,Sheet1!$Y$26,Sheet1!$AA$26,Sheet1!$AA$31,Sheet1!$G$32,Sheet1!$I$32,Sheet1!$K$32,Sheet1!$M$32</definedName>
    <definedName name="QB_FORMULA_8" localSheetId="1" hidden="1">Sheet1!$O$32,Sheet1!$Q$32,Sheet1!$S$32,Sheet1!$U$32,Sheet1!$W$32,Sheet1!$Y$32,Sheet1!$AA$32,Sheet1!$AA$35,Sheet1!$G$36,Sheet1!$I$36,Sheet1!$K$36,Sheet1!$M$36,Sheet1!$O$36,Sheet1!$Q$36,Sheet1!$S$36,Sheet1!$U$36</definedName>
    <definedName name="QB_FORMULA_9" localSheetId="1" hidden="1">Sheet1!$W$36,Sheet1!$Y$36,Sheet1!$AA$36,Sheet1!$G$37,Sheet1!$I$37,Sheet1!$K$37,Sheet1!$M$37,Sheet1!$O$37,Sheet1!$Q$37,Sheet1!$S$37,Sheet1!$U$37,Sheet1!$W$37,Sheet1!$Y$37,Sheet1!$AA$37,Sheet1!$G$38,Sheet1!$I$38</definedName>
    <definedName name="QB_ROW_1" localSheetId="1" hidden="1">Sheet1!$A$2</definedName>
    <definedName name="QB_ROW_100020" localSheetId="1" hidden="1">Sheet1!$C$19</definedName>
    <definedName name="QB_ROW_100230" localSheetId="1" hidden="1">Sheet1!$D$22</definedName>
    <definedName name="QB_ROW_10031" localSheetId="1" hidden="1">Sheet1!$D$30</definedName>
    <definedName name="QB_ROW_100320" localSheetId="1" hidden="1">Sheet1!$C$24</definedName>
    <definedName name="QB_ROW_1011" localSheetId="1" hidden="1">Sheet1!$B$3</definedName>
    <definedName name="QB_ROW_10331" localSheetId="1" hidden="1">Sheet1!$D$32</definedName>
    <definedName name="QB_ROW_113230" localSheetId="1" hidden="1">Sheet1!$D$20</definedName>
    <definedName name="QB_ROW_12031" localSheetId="1" hidden="1">Sheet1!$D$33</definedName>
    <definedName name="QB_ROW_123230" localSheetId="1" hidden="1">Sheet1!$D$21</definedName>
    <definedName name="QB_ROW_12331" localSheetId="1" hidden="1">Sheet1!$D$37</definedName>
    <definedName name="QB_ROW_13021" localSheetId="1" hidden="1">Sheet1!$C$39</definedName>
    <definedName name="QB_ROW_1311" localSheetId="1" hidden="1">Sheet1!$B$13</definedName>
    <definedName name="QB_ROW_13321" localSheetId="1" hidden="1">Sheet1!$C$43</definedName>
    <definedName name="QB_ROW_133230" localSheetId="1" hidden="1">Sheet1!$D$11</definedName>
    <definedName name="QB_ROW_137220" localSheetId="1" hidden="1">Sheet1!$C$49</definedName>
    <definedName name="QB_ROW_138220" localSheetId="1" hidden="1">Sheet1!$C$48</definedName>
    <definedName name="QB_ROW_139220" localSheetId="1" hidden="1">Sheet1!$C$47</definedName>
    <definedName name="QB_ROW_14011" localSheetId="1" hidden="1">Sheet1!$B$45</definedName>
    <definedName name="QB_ROW_140220" localSheetId="1" hidden="1">Sheet1!$C$46</definedName>
    <definedName name="QB_ROW_141230" localSheetId="1" hidden="1">Sheet1!$D$41</definedName>
    <definedName name="QB_ROW_142230" localSheetId="1" hidden="1">Sheet1!$D$42</definedName>
    <definedName name="QB_ROW_143030" localSheetId="1" hidden="1">Sheet1!#REF!</definedName>
    <definedName name="QB_ROW_14311" localSheetId="1" hidden="1">Sheet1!$B$53</definedName>
    <definedName name="QB_ROW_143240" localSheetId="1" hidden="1">Sheet1!#REF!</definedName>
    <definedName name="QB_ROW_143330" localSheetId="1" hidden="1">Sheet1!#REF!</definedName>
    <definedName name="QB_ROW_144240" localSheetId="1" hidden="1">Sheet1!#REF!</definedName>
    <definedName name="QB_ROW_145240" localSheetId="1" hidden="1">Sheet1!#REF!</definedName>
    <definedName name="QB_ROW_146240" localSheetId="1" hidden="1">Sheet1!#REF!</definedName>
    <definedName name="QB_ROW_147240" localSheetId="1" hidden="1">Sheet1!#REF!</definedName>
    <definedName name="QB_ROW_149240" localSheetId="1" hidden="1">Sheet1!#REF!</definedName>
    <definedName name="QB_ROW_153240" localSheetId="1" hidden="1">Sheet1!#REF!</definedName>
    <definedName name="QB_ROW_155240" localSheetId="1" hidden="1">Sheet1!#REF!</definedName>
    <definedName name="QB_ROW_159240" localSheetId="1" hidden="1">Sheet1!#REF!</definedName>
    <definedName name="QB_ROW_164240" localSheetId="1" hidden="1">Sheet1!#REF!</definedName>
    <definedName name="QB_ROW_165240" localSheetId="1" hidden="1">Sheet1!#REF!</definedName>
    <definedName name="QB_ROW_169230" localSheetId="1" hidden="1">Sheet1!$D$40</definedName>
    <definedName name="QB_ROW_17221" localSheetId="1" hidden="1">Sheet1!$C$52</definedName>
    <definedName name="QB_ROW_2021" localSheetId="1" hidden="1">Sheet1!$C$4</definedName>
    <definedName name="QB_ROW_2321" localSheetId="1" hidden="1">Sheet1!$C$6</definedName>
    <definedName name="QB_ROW_301" localSheetId="1" hidden="1">Sheet1!$A$26</definedName>
    <definedName name="QB_ROW_3021" localSheetId="1" hidden="1">Sheet1!$C$7</definedName>
    <definedName name="QB_ROW_3220" localSheetId="1" hidden="1">Sheet1!$C$50</definedName>
    <definedName name="QB_ROW_3321" localSheetId="1" hidden="1">Sheet1!$C$9</definedName>
    <definedName name="QB_ROW_34220" localSheetId="1" hidden="1">Sheet1!$C$51</definedName>
    <definedName name="QB_ROW_37040" localSheetId="1" hidden="1">Sheet1!$E$34</definedName>
    <definedName name="QB_ROW_37340" localSheetId="1" hidden="1">Sheet1!$E$36</definedName>
    <definedName name="QB_ROW_4021" localSheetId="1" hidden="1">Sheet1!$C$10</definedName>
    <definedName name="QB_ROW_4321" localSheetId="1" hidden="1">Sheet1!$C$12</definedName>
    <definedName name="QB_ROW_43230" localSheetId="1" hidden="1">Sheet1!$D$5</definedName>
    <definedName name="QB_ROW_5011" localSheetId="1" hidden="1">Sheet1!$B$14</definedName>
    <definedName name="QB_ROW_5311" localSheetId="1" hidden="1">Sheet1!$B$17</definedName>
    <definedName name="QB_ROW_6011" localSheetId="1" hidden="1">Sheet1!$B$18</definedName>
    <definedName name="QB_ROW_6311" localSheetId="1" hidden="1">Sheet1!$B$25</definedName>
    <definedName name="QB_ROW_63201" localSheetId="1" hidden="1">Sheet1!$A$55</definedName>
    <definedName name="QB_ROW_7001" localSheetId="1" hidden="1">Sheet1!$A$27</definedName>
    <definedName name="QB_ROW_7301" localSheetId="1" hidden="1">Sheet1!$A$54</definedName>
    <definedName name="QB_ROW_76220" localSheetId="1" hidden="1">Sheet1!$C$15</definedName>
    <definedName name="QB_ROW_77220" localSheetId="1" hidden="1">Sheet1!$C$16</definedName>
    <definedName name="QB_ROW_79250" localSheetId="1" hidden="1">Sheet1!$F$35</definedName>
    <definedName name="QB_ROW_8011" localSheetId="1" hidden="1">Sheet1!$B$28</definedName>
    <definedName name="QB_ROW_80240" localSheetId="1" hidden="1">Sheet1!$E$31</definedName>
    <definedName name="QB_ROW_82230" localSheetId="1" hidden="1">Sheet1!#REF!</definedName>
    <definedName name="QB_ROW_8311" localSheetId="1" hidden="1">Sheet1!$B$44</definedName>
    <definedName name="QB_ROW_85230" localSheetId="1" hidden="1">Sheet1!$D$8</definedName>
    <definedName name="QB_ROW_86230" localSheetId="1" hidden="1">Sheet1!#REF!</definedName>
    <definedName name="QB_ROW_9021" localSheetId="1" hidden="1">Sheet1!$C$29</definedName>
    <definedName name="QB_ROW_9321" localSheetId="1" hidden="1">Sheet1!$C$38</definedName>
    <definedName name="QB_ROW_93230" localSheetId="1" hidden="1">Sheet1!#REF!</definedName>
    <definedName name="QB_ROW_96230" localSheetId="1" hidden="1">Sheet1!#REF!</definedName>
    <definedName name="QB_ROW_97230" localSheetId="1" hidden="1">Sheet1!#REF!</definedName>
    <definedName name="QBCANSUPPORTUPDATE" localSheetId="1">TRUE</definedName>
    <definedName name="QBCOMPANYFILENAME" localSheetId="1">"C:\Users\Sara\Documents\Iliad Water Company LLC.qbw"</definedName>
    <definedName name="QBENDDATE" localSheetId="1">20160831</definedName>
    <definedName name="QBHEADERSONSCREEN" localSheetId="1">FALSE</definedName>
    <definedName name="QBMETADATASIZE" localSheetId="1">5932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19</definedName>
    <definedName name="QBREPORTCOMPANYID" localSheetId="1">"59e55aefb493447c90cedef54b61fe71"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392</definedName>
    <definedName name="QBROWHEADERS" localSheetId="1">6</definedName>
    <definedName name="QBSTARTDATE" localSheetId="1">20160831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4" i="1" l="1"/>
  <c r="W24" i="1"/>
  <c r="U24" i="1"/>
  <c r="S24" i="1"/>
  <c r="Q24" i="1"/>
  <c r="O24" i="1"/>
  <c r="M24" i="1"/>
  <c r="K24" i="1"/>
  <c r="I24" i="1"/>
  <c r="G24" i="1"/>
  <c r="AA23" i="1"/>
  <c r="G5" i="1"/>
  <c r="K5" i="1"/>
  <c r="M5" i="1"/>
  <c r="I5" i="1"/>
  <c r="S5" i="1"/>
  <c r="W5" i="1"/>
  <c r="Y5" i="1"/>
  <c r="U5" i="1"/>
  <c r="Q5" i="1"/>
  <c r="O5" i="1"/>
  <c r="Y53" i="1"/>
  <c r="W53" i="1"/>
  <c r="U53" i="1"/>
  <c r="S53" i="1"/>
  <c r="Q53" i="1"/>
  <c r="O53" i="1"/>
  <c r="M53" i="1"/>
  <c r="K53" i="1"/>
  <c r="I53" i="1"/>
  <c r="G53" i="1"/>
  <c r="AA53" i="1" s="1"/>
  <c r="AA52" i="1"/>
  <c r="AA51" i="1"/>
  <c r="AA50" i="1"/>
  <c r="AA49" i="1"/>
  <c r="AA48" i="1"/>
  <c r="AA47" i="1"/>
  <c r="AA46" i="1"/>
  <c r="Y43" i="1"/>
  <c r="W43" i="1"/>
  <c r="U43" i="1"/>
  <c r="S43" i="1"/>
  <c r="Q43" i="1"/>
  <c r="O43" i="1"/>
  <c r="M43" i="1"/>
  <c r="K43" i="1"/>
  <c r="I43" i="1"/>
  <c r="G43" i="1"/>
  <c r="AA42" i="1"/>
  <c r="AA41" i="1"/>
  <c r="AA40" i="1"/>
  <c r="Y36" i="1"/>
  <c r="Y37" i="1" s="1"/>
  <c r="W36" i="1"/>
  <c r="W37" i="1" s="1"/>
  <c r="U36" i="1"/>
  <c r="U37" i="1" s="1"/>
  <c r="S36" i="1"/>
  <c r="S37" i="1" s="1"/>
  <c r="Q36" i="1"/>
  <c r="Q37" i="1" s="1"/>
  <c r="O36" i="1"/>
  <c r="O37" i="1" s="1"/>
  <c r="M36" i="1"/>
  <c r="M37" i="1" s="1"/>
  <c r="K36" i="1"/>
  <c r="K37" i="1" s="1"/>
  <c r="I36" i="1"/>
  <c r="I37" i="1" s="1"/>
  <c r="G36" i="1"/>
  <c r="G37" i="1" s="1"/>
  <c r="AA35" i="1"/>
  <c r="Y32" i="1"/>
  <c r="W32" i="1"/>
  <c r="U32" i="1"/>
  <c r="S32" i="1"/>
  <c r="Q32" i="1"/>
  <c r="O32" i="1"/>
  <c r="M32" i="1"/>
  <c r="K32" i="1"/>
  <c r="I32" i="1"/>
  <c r="G32" i="1"/>
  <c r="AA31" i="1"/>
  <c r="Y25" i="1"/>
  <c r="W25" i="1"/>
  <c r="U25" i="1"/>
  <c r="S25" i="1"/>
  <c r="Q25" i="1"/>
  <c r="O25" i="1"/>
  <c r="M25" i="1"/>
  <c r="K25" i="1"/>
  <c r="I25" i="1"/>
  <c r="G25" i="1"/>
  <c r="AA22" i="1"/>
  <c r="AA21" i="1"/>
  <c r="AA20" i="1"/>
  <c r="Y17" i="1"/>
  <c r="W17" i="1"/>
  <c r="U17" i="1"/>
  <c r="S17" i="1"/>
  <c r="Q17" i="1"/>
  <c r="O17" i="1"/>
  <c r="M17" i="1"/>
  <c r="K17" i="1"/>
  <c r="I17" i="1"/>
  <c r="G17" i="1"/>
  <c r="AA16" i="1"/>
  <c r="AA15" i="1"/>
  <c r="AA11" i="1"/>
  <c r="Y12" i="1"/>
  <c r="W12" i="1"/>
  <c r="U12" i="1"/>
  <c r="S12" i="1"/>
  <c r="Q12" i="1"/>
  <c r="O12" i="1"/>
  <c r="M12" i="1"/>
  <c r="K12" i="1"/>
  <c r="I12" i="1"/>
  <c r="Y9" i="1"/>
  <c r="W9" i="1"/>
  <c r="U9" i="1"/>
  <c r="S9" i="1"/>
  <c r="Q9" i="1"/>
  <c r="O9" i="1"/>
  <c r="M9" i="1"/>
  <c r="K9" i="1"/>
  <c r="I9" i="1"/>
  <c r="G9" i="1"/>
  <c r="AA8" i="1"/>
  <c r="Y6" i="1"/>
  <c r="W6" i="1"/>
  <c r="U6" i="1"/>
  <c r="S6" i="1"/>
  <c r="Q6" i="1"/>
  <c r="O6" i="1"/>
  <c r="M6" i="1"/>
  <c r="M13" i="1" s="1"/>
  <c r="K6" i="1"/>
  <c r="I6" i="1"/>
  <c r="G6" i="1"/>
  <c r="AA5" i="1"/>
  <c r="K38" i="1" l="1"/>
  <c r="K44" i="1" s="1"/>
  <c r="K54" i="1" s="1"/>
  <c r="S38" i="1"/>
  <c r="S44" i="1" s="1"/>
  <c r="S54" i="1" s="1"/>
  <c r="AA17" i="1"/>
  <c r="AA43" i="1"/>
  <c r="M38" i="1"/>
  <c r="M44" i="1" s="1"/>
  <c r="M54" i="1" s="1"/>
  <c r="U38" i="1"/>
  <c r="U44" i="1" s="1"/>
  <c r="U54" i="1" s="1"/>
  <c r="M26" i="1"/>
  <c r="M55" i="1" s="1"/>
  <c r="AA9" i="1"/>
  <c r="AA37" i="1"/>
  <c r="Q13" i="1"/>
  <c r="Q26" i="1" s="1"/>
  <c r="Q55" i="1" s="1"/>
  <c r="Y13" i="1"/>
  <c r="Y26" i="1" s="1"/>
  <c r="Y55" i="1" s="1"/>
  <c r="S13" i="1"/>
  <c r="S26" i="1" s="1"/>
  <c r="S55" i="1" s="1"/>
  <c r="I38" i="1"/>
  <c r="I44" i="1" s="1"/>
  <c r="I54" i="1" s="1"/>
  <c r="Q38" i="1"/>
  <c r="Q44" i="1" s="1"/>
  <c r="Q54" i="1" s="1"/>
  <c r="Y38" i="1"/>
  <c r="Y44" i="1" s="1"/>
  <c r="Y54" i="1" s="1"/>
  <c r="I13" i="1"/>
  <c r="I26" i="1" s="1"/>
  <c r="I55" i="1" s="1"/>
  <c r="K13" i="1"/>
  <c r="K26" i="1" s="1"/>
  <c r="K55" i="1" s="1"/>
  <c r="U13" i="1"/>
  <c r="U26" i="1" s="1"/>
  <c r="U55" i="1" s="1"/>
  <c r="G38" i="1"/>
  <c r="O38" i="1"/>
  <c r="O44" i="1" s="1"/>
  <c r="O54" i="1" s="1"/>
  <c r="W38" i="1"/>
  <c r="W44" i="1" s="1"/>
  <c r="W54" i="1" s="1"/>
  <c r="AA25" i="1"/>
  <c r="W13" i="1"/>
  <c r="W26" i="1" s="1"/>
  <c r="O13" i="1"/>
  <c r="O26" i="1" s="1"/>
  <c r="O55" i="1" s="1"/>
  <c r="AA32" i="1"/>
  <c r="AA36" i="1"/>
  <c r="G12" i="1"/>
  <c r="AA12" i="1" s="1"/>
  <c r="AA24" i="1"/>
  <c r="AA6" i="1"/>
  <c r="W55" i="1" l="1"/>
  <c r="G13" i="1"/>
  <c r="G44" i="1"/>
  <c r="AA38" i="1"/>
  <c r="AA44" i="1" l="1"/>
  <c r="G54" i="1"/>
  <c r="AA54" i="1" s="1"/>
  <c r="AA13" i="1"/>
  <c r="G26" i="1"/>
  <c r="AA26" i="1" l="1"/>
  <c r="G55" i="1"/>
  <c r="AA55" i="1" s="1"/>
</calcChain>
</file>

<file path=xl/sharedStrings.xml><?xml version="1.0" encoding="utf-8"?>
<sst xmlns="http://schemas.openxmlformats.org/spreadsheetml/2006/main" count="65" uniqueCount="63">
  <si>
    <t>Alderlake</t>
  </si>
  <si>
    <t>Cascade Crest</t>
  </si>
  <si>
    <t>Cherry Creek</t>
  </si>
  <si>
    <t>Fragaria</t>
  </si>
  <si>
    <t>Hunt I/II</t>
  </si>
  <si>
    <t>Lowper</t>
  </si>
  <si>
    <t>Marbello</t>
  </si>
  <si>
    <t>Stavis I</t>
  </si>
  <si>
    <t>Sunwood</t>
  </si>
  <si>
    <t>TOTAL</t>
  </si>
  <si>
    <t>ASSETS</t>
  </si>
  <si>
    <t>Current Assets</t>
  </si>
  <si>
    <t>Checking/Savings</t>
  </si>
  <si>
    <t>1st Security Checking - 0940</t>
  </si>
  <si>
    <t>Total Checking/Savings</t>
  </si>
  <si>
    <t>Accounts Receivable</t>
  </si>
  <si>
    <t>Water System A/R</t>
  </si>
  <si>
    <t>Total Accounts Receivable</t>
  </si>
  <si>
    <t>Other Current Assets</t>
  </si>
  <si>
    <t>Prepaid Expenses</t>
  </si>
  <si>
    <t>Total Other Current Assets</t>
  </si>
  <si>
    <t>Total Current Assets</t>
  </si>
  <si>
    <t>Fixed Assets</t>
  </si>
  <si>
    <t>Equipment</t>
  </si>
  <si>
    <t>Accumulated Depreciation Equip</t>
  </si>
  <si>
    <t>Total Fixed Assets</t>
  </si>
  <si>
    <t>Other Assets</t>
  </si>
  <si>
    <t>Assessments - Notes Rec</t>
  </si>
  <si>
    <t>Assessment Clearing</t>
  </si>
  <si>
    <t>Assessments - Notes Rec - Other</t>
  </si>
  <si>
    <t>Total Assessments - Notes Rec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</si>
  <si>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</si>
  <si>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</si>
  <si>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</si>
  <si>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</si>
  <si>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</si>
  <si>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</si>
  <si>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</si>
  <si>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</si>
  <si>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Notes Payable</t>
  </si>
  <si>
    <t>Iliad, Inc.</t>
  </si>
  <si>
    <t>Total Notes Payable</t>
  </si>
  <si>
    <t>Total Other Current Liabilities</t>
  </si>
  <si>
    <t>Total Current Liabilities</t>
  </si>
  <si>
    <t>Long Term Liabilities</t>
  </si>
  <si>
    <t>Long Term Debt</t>
  </si>
  <si>
    <t>Contributions in Aid of Constru</t>
  </si>
  <si>
    <t>Accumulated Amortization</t>
  </si>
  <si>
    <t>Total Long Term Liabilities</t>
  </si>
  <si>
    <t>Total Liabilities</t>
  </si>
  <si>
    <t>Equity</t>
  </si>
  <si>
    <t>Other Paid in Capital</t>
  </si>
  <si>
    <t>Capital Stock</t>
  </si>
  <si>
    <t>Preferred Stock</t>
  </si>
  <si>
    <t>Common Stock</t>
  </si>
  <si>
    <t>Opening Balance Equity</t>
  </si>
  <si>
    <t>Retained Earnings</t>
  </si>
  <si>
    <t>Net Income</t>
  </si>
  <si>
    <t>Total Equity</t>
  </si>
  <si>
    <t>TOTAL LIABILITIES &amp; EQUITY</t>
  </si>
  <si>
    <t>UNBALANCED CLASSES</t>
  </si>
  <si>
    <t>Northwest</t>
  </si>
  <si>
    <t>Due to/from water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</si>
</sst>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  <xf numFmtId="164" fontId="2" fillId="0" borderId="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910590</xdr:colOff>
      <xdr:row>30</xdr:row>
      <xdr:rowOff>64770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0" cy="6396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42578125" defaultRowHeight="15" x14ac:dyDescent="0.25"/>
  <cols>
    <col min="1" max="1" width="2.85546875" style="16" customWidth="1"/>
    <col min="2" max="2" width="4" style="16" customWidth="1"/>
    <col min="3" max="3" width="51.140625" style="16" customWidth="1"/>
    <col min="4" max="4" width="3.5703125" style="16" customWidth="1"/>
    <col min="5" max="5" width="85.5703125" style="16" customWidth="1"/>
    <col min="6" max="7" width="8.42578125" style="16"/>
    <col min="8" max="8" width="14.5703125" style="16" customWidth="1"/>
    <col min="9" max="9" width="4.85546875" style="16" customWidth="1"/>
    <col min="10" max="11" width="8.42578125" style="16"/>
    <col min="12" max="12" width="2.85546875" style="16" customWidth="1"/>
    <col min="13" max="15" width="8.42578125" style="16"/>
    <col min="16" max="16" width="6.5703125" style="16" customWidth="1"/>
    <col min="17" max="256" width="8.42578125" style="16"/>
    <col min="257" max="257" width="2.85546875" style="16" customWidth="1"/>
    <col min="258" max="258" width="4" style="16" customWidth="1"/>
    <col min="259" max="259" width="51.140625" style="16" customWidth="1"/>
    <col min="260" max="260" width="3.5703125" style="16" customWidth="1"/>
    <col min="261" max="261" width="85.5703125" style="16" customWidth="1"/>
    <col min="262" max="263" width="8.42578125" style="16"/>
    <col min="264" max="264" width="14.5703125" style="16" customWidth="1"/>
    <col min="265" max="265" width="4.85546875" style="16" customWidth="1"/>
    <col min="266" max="267" width="8.42578125" style="16"/>
    <col min="268" max="268" width="2.85546875" style="16" customWidth="1"/>
    <col min="269" max="271" width="8.42578125" style="16"/>
    <col min="272" max="272" width="6.5703125" style="16" customWidth="1"/>
    <col min="273" max="512" width="8.42578125" style="16"/>
    <col min="513" max="513" width="2.85546875" style="16" customWidth="1"/>
    <col min="514" max="514" width="4" style="16" customWidth="1"/>
    <col min="515" max="515" width="51.140625" style="16" customWidth="1"/>
    <col min="516" max="516" width="3.5703125" style="16" customWidth="1"/>
    <col min="517" max="517" width="85.5703125" style="16" customWidth="1"/>
    <col min="518" max="519" width="8.42578125" style="16"/>
    <col min="520" max="520" width="14.5703125" style="16" customWidth="1"/>
    <col min="521" max="521" width="4.85546875" style="16" customWidth="1"/>
    <col min="522" max="523" width="8.42578125" style="16"/>
    <col min="524" max="524" width="2.85546875" style="16" customWidth="1"/>
    <col min="525" max="527" width="8.42578125" style="16"/>
    <col min="528" max="528" width="6.5703125" style="16" customWidth="1"/>
    <col min="529" max="768" width="8.42578125" style="16"/>
    <col min="769" max="769" width="2.85546875" style="16" customWidth="1"/>
    <col min="770" max="770" width="4" style="16" customWidth="1"/>
    <col min="771" max="771" width="51.140625" style="16" customWidth="1"/>
    <col min="772" max="772" width="3.5703125" style="16" customWidth="1"/>
    <col min="773" max="773" width="85.5703125" style="16" customWidth="1"/>
    <col min="774" max="775" width="8.42578125" style="16"/>
    <col min="776" max="776" width="14.5703125" style="16" customWidth="1"/>
    <col min="777" max="777" width="4.85546875" style="16" customWidth="1"/>
    <col min="778" max="779" width="8.42578125" style="16"/>
    <col min="780" max="780" width="2.85546875" style="16" customWidth="1"/>
    <col min="781" max="783" width="8.42578125" style="16"/>
    <col min="784" max="784" width="6.5703125" style="16" customWidth="1"/>
    <col min="785" max="1024" width="8.42578125" style="16"/>
    <col min="1025" max="1025" width="2.85546875" style="16" customWidth="1"/>
    <col min="1026" max="1026" width="4" style="16" customWidth="1"/>
    <col min="1027" max="1027" width="51.140625" style="16" customWidth="1"/>
    <col min="1028" max="1028" width="3.5703125" style="16" customWidth="1"/>
    <col min="1029" max="1029" width="85.5703125" style="16" customWidth="1"/>
    <col min="1030" max="1031" width="8.42578125" style="16"/>
    <col min="1032" max="1032" width="14.5703125" style="16" customWidth="1"/>
    <col min="1033" max="1033" width="4.85546875" style="16" customWidth="1"/>
    <col min="1034" max="1035" width="8.42578125" style="16"/>
    <col min="1036" max="1036" width="2.85546875" style="16" customWidth="1"/>
    <col min="1037" max="1039" width="8.42578125" style="16"/>
    <col min="1040" max="1040" width="6.5703125" style="16" customWidth="1"/>
    <col min="1041" max="1280" width="8.42578125" style="16"/>
    <col min="1281" max="1281" width="2.85546875" style="16" customWidth="1"/>
    <col min="1282" max="1282" width="4" style="16" customWidth="1"/>
    <col min="1283" max="1283" width="51.140625" style="16" customWidth="1"/>
    <col min="1284" max="1284" width="3.5703125" style="16" customWidth="1"/>
    <col min="1285" max="1285" width="85.5703125" style="16" customWidth="1"/>
    <col min="1286" max="1287" width="8.42578125" style="16"/>
    <col min="1288" max="1288" width="14.5703125" style="16" customWidth="1"/>
    <col min="1289" max="1289" width="4.85546875" style="16" customWidth="1"/>
    <col min="1290" max="1291" width="8.42578125" style="16"/>
    <col min="1292" max="1292" width="2.85546875" style="16" customWidth="1"/>
    <col min="1293" max="1295" width="8.42578125" style="16"/>
    <col min="1296" max="1296" width="6.5703125" style="16" customWidth="1"/>
    <col min="1297" max="1536" width="8.42578125" style="16"/>
    <col min="1537" max="1537" width="2.85546875" style="16" customWidth="1"/>
    <col min="1538" max="1538" width="4" style="16" customWidth="1"/>
    <col min="1539" max="1539" width="51.140625" style="16" customWidth="1"/>
    <col min="1540" max="1540" width="3.5703125" style="16" customWidth="1"/>
    <col min="1541" max="1541" width="85.5703125" style="16" customWidth="1"/>
    <col min="1542" max="1543" width="8.42578125" style="16"/>
    <col min="1544" max="1544" width="14.5703125" style="16" customWidth="1"/>
    <col min="1545" max="1545" width="4.85546875" style="16" customWidth="1"/>
    <col min="1546" max="1547" width="8.42578125" style="16"/>
    <col min="1548" max="1548" width="2.85546875" style="16" customWidth="1"/>
    <col min="1549" max="1551" width="8.42578125" style="16"/>
    <col min="1552" max="1552" width="6.5703125" style="16" customWidth="1"/>
    <col min="1553" max="1792" width="8.42578125" style="16"/>
    <col min="1793" max="1793" width="2.85546875" style="16" customWidth="1"/>
    <col min="1794" max="1794" width="4" style="16" customWidth="1"/>
    <col min="1795" max="1795" width="51.140625" style="16" customWidth="1"/>
    <col min="1796" max="1796" width="3.5703125" style="16" customWidth="1"/>
    <col min="1797" max="1797" width="85.5703125" style="16" customWidth="1"/>
    <col min="1798" max="1799" width="8.42578125" style="16"/>
    <col min="1800" max="1800" width="14.5703125" style="16" customWidth="1"/>
    <col min="1801" max="1801" width="4.85546875" style="16" customWidth="1"/>
    <col min="1802" max="1803" width="8.42578125" style="16"/>
    <col min="1804" max="1804" width="2.85546875" style="16" customWidth="1"/>
    <col min="1805" max="1807" width="8.42578125" style="16"/>
    <col min="1808" max="1808" width="6.5703125" style="16" customWidth="1"/>
    <col min="1809" max="2048" width="8.42578125" style="16"/>
    <col min="2049" max="2049" width="2.85546875" style="16" customWidth="1"/>
    <col min="2050" max="2050" width="4" style="16" customWidth="1"/>
    <col min="2051" max="2051" width="51.140625" style="16" customWidth="1"/>
    <col min="2052" max="2052" width="3.5703125" style="16" customWidth="1"/>
    <col min="2053" max="2053" width="85.5703125" style="16" customWidth="1"/>
    <col min="2054" max="2055" width="8.42578125" style="16"/>
    <col min="2056" max="2056" width="14.5703125" style="16" customWidth="1"/>
    <col min="2057" max="2057" width="4.85546875" style="16" customWidth="1"/>
    <col min="2058" max="2059" width="8.42578125" style="16"/>
    <col min="2060" max="2060" width="2.85546875" style="16" customWidth="1"/>
    <col min="2061" max="2063" width="8.42578125" style="16"/>
    <col min="2064" max="2064" width="6.5703125" style="16" customWidth="1"/>
    <col min="2065" max="2304" width="8.42578125" style="16"/>
    <col min="2305" max="2305" width="2.85546875" style="16" customWidth="1"/>
    <col min="2306" max="2306" width="4" style="16" customWidth="1"/>
    <col min="2307" max="2307" width="51.140625" style="16" customWidth="1"/>
    <col min="2308" max="2308" width="3.5703125" style="16" customWidth="1"/>
    <col min="2309" max="2309" width="85.5703125" style="16" customWidth="1"/>
    <col min="2310" max="2311" width="8.42578125" style="16"/>
    <col min="2312" max="2312" width="14.5703125" style="16" customWidth="1"/>
    <col min="2313" max="2313" width="4.85546875" style="16" customWidth="1"/>
    <col min="2314" max="2315" width="8.42578125" style="16"/>
    <col min="2316" max="2316" width="2.85546875" style="16" customWidth="1"/>
    <col min="2317" max="2319" width="8.42578125" style="16"/>
    <col min="2320" max="2320" width="6.5703125" style="16" customWidth="1"/>
    <col min="2321" max="2560" width="8.42578125" style="16"/>
    <col min="2561" max="2561" width="2.85546875" style="16" customWidth="1"/>
    <col min="2562" max="2562" width="4" style="16" customWidth="1"/>
    <col min="2563" max="2563" width="51.140625" style="16" customWidth="1"/>
    <col min="2564" max="2564" width="3.5703125" style="16" customWidth="1"/>
    <col min="2565" max="2565" width="85.5703125" style="16" customWidth="1"/>
    <col min="2566" max="2567" width="8.42578125" style="16"/>
    <col min="2568" max="2568" width="14.5703125" style="16" customWidth="1"/>
    <col min="2569" max="2569" width="4.85546875" style="16" customWidth="1"/>
    <col min="2570" max="2571" width="8.42578125" style="16"/>
    <col min="2572" max="2572" width="2.85546875" style="16" customWidth="1"/>
    <col min="2573" max="2575" width="8.42578125" style="16"/>
    <col min="2576" max="2576" width="6.5703125" style="16" customWidth="1"/>
    <col min="2577" max="2816" width="8.42578125" style="16"/>
    <col min="2817" max="2817" width="2.85546875" style="16" customWidth="1"/>
    <col min="2818" max="2818" width="4" style="16" customWidth="1"/>
    <col min="2819" max="2819" width="51.140625" style="16" customWidth="1"/>
    <col min="2820" max="2820" width="3.5703125" style="16" customWidth="1"/>
    <col min="2821" max="2821" width="85.5703125" style="16" customWidth="1"/>
    <col min="2822" max="2823" width="8.42578125" style="16"/>
    <col min="2824" max="2824" width="14.5703125" style="16" customWidth="1"/>
    <col min="2825" max="2825" width="4.85546875" style="16" customWidth="1"/>
    <col min="2826" max="2827" width="8.42578125" style="16"/>
    <col min="2828" max="2828" width="2.85546875" style="16" customWidth="1"/>
    <col min="2829" max="2831" width="8.42578125" style="16"/>
    <col min="2832" max="2832" width="6.5703125" style="16" customWidth="1"/>
    <col min="2833" max="3072" width="8.42578125" style="16"/>
    <col min="3073" max="3073" width="2.85546875" style="16" customWidth="1"/>
    <col min="3074" max="3074" width="4" style="16" customWidth="1"/>
    <col min="3075" max="3075" width="51.140625" style="16" customWidth="1"/>
    <col min="3076" max="3076" width="3.5703125" style="16" customWidth="1"/>
    <col min="3077" max="3077" width="85.5703125" style="16" customWidth="1"/>
    <col min="3078" max="3079" width="8.42578125" style="16"/>
    <col min="3080" max="3080" width="14.5703125" style="16" customWidth="1"/>
    <col min="3081" max="3081" width="4.85546875" style="16" customWidth="1"/>
    <col min="3082" max="3083" width="8.42578125" style="16"/>
    <col min="3084" max="3084" width="2.85546875" style="16" customWidth="1"/>
    <col min="3085" max="3087" width="8.42578125" style="16"/>
    <col min="3088" max="3088" width="6.5703125" style="16" customWidth="1"/>
    <col min="3089" max="3328" width="8.42578125" style="16"/>
    <col min="3329" max="3329" width="2.85546875" style="16" customWidth="1"/>
    <col min="3330" max="3330" width="4" style="16" customWidth="1"/>
    <col min="3331" max="3331" width="51.140625" style="16" customWidth="1"/>
    <col min="3332" max="3332" width="3.5703125" style="16" customWidth="1"/>
    <col min="3333" max="3333" width="85.5703125" style="16" customWidth="1"/>
    <col min="3334" max="3335" width="8.42578125" style="16"/>
    <col min="3336" max="3336" width="14.5703125" style="16" customWidth="1"/>
    <col min="3337" max="3337" width="4.85546875" style="16" customWidth="1"/>
    <col min="3338" max="3339" width="8.42578125" style="16"/>
    <col min="3340" max="3340" width="2.85546875" style="16" customWidth="1"/>
    <col min="3341" max="3343" width="8.42578125" style="16"/>
    <col min="3344" max="3344" width="6.5703125" style="16" customWidth="1"/>
    <col min="3345" max="3584" width="8.42578125" style="16"/>
    <col min="3585" max="3585" width="2.85546875" style="16" customWidth="1"/>
    <col min="3586" max="3586" width="4" style="16" customWidth="1"/>
    <col min="3587" max="3587" width="51.140625" style="16" customWidth="1"/>
    <col min="3588" max="3588" width="3.5703125" style="16" customWidth="1"/>
    <col min="3589" max="3589" width="85.5703125" style="16" customWidth="1"/>
    <col min="3590" max="3591" width="8.42578125" style="16"/>
    <col min="3592" max="3592" width="14.5703125" style="16" customWidth="1"/>
    <col min="3593" max="3593" width="4.85546875" style="16" customWidth="1"/>
    <col min="3594" max="3595" width="8.42578125" style="16"/>
    <col min="3596" max="3596" width="2.85546875" style="16" customWidth="1"/>
    <col min="3597" max="3599" width="8.42578125" style="16"/>
    <col min="3600" max="3600" width="6.5703125" style="16" customWidth="1"/>
    <col min="3601" max="3840" width="8.42578125" style="16"/>
    <col min="3841" max="3841" width="2.85546875" style="16" customWidth="1"/>
    <col min="3842" max="3842" width="4" style="16" customWidth="1"/>
    <col min="3843" max="3843" width="51.140625" style="16" customWidth="1"/>
    <col min="3844" max="3844" width="3.5703125" style="16" customWidth="1"/>
    <col min="3845" max="3845" width="85.5703125" style="16" customWidth="1"/>
    <col min="3846" max="3847" width="8.42578125" style="16"/>
    <col min="3848" max="3848" width="14.5703125" style="16" customWidth="1"/>
    <col min="3849" max="3849" width="4.85546875" style="16" customWidth="1"/>
    <col min="3850" max="3851" width="8.42578125" style="16"/>
    <col min="3852" max="3852" width="2.85546875" style="16" customWidth="1"/>
    <col min="3853" max="3855" width="8.42578125" style="16"/>
    <col min="3856" max="3856" width="6.5703125" style="16" customWidth="1"/>
    <col min="3857" max="4096" width="8.42578125" style="16"/>
    <col min="4097" max="4097" width="2.85546875" style="16" customWidth="1"/>
    <col min="4098" max="4098" width="4" style="16" customWidth="1"/>
    <col min="4099" max="4099" width="51.140625" style="16" customWidth="1"/>
    <col min="4100" max="4100" width="3.5703125" style="16" customWidth="1"/>
    <col min="4101" max="4101" width="85.5703125" style="16" customWidth="1"/>
    <col min="4102" max="4103" width="8.42578125" style="16"/>
    <col min="4104" max="4104" width="14.5703125" style="16" customWidth="1"/>
    <col min="4105" max="4105" width="4.85546875" style="16" customWidth="1"/>
    <col min="4106" max="4107" width="8.42578125" style="16"/>
    <col min="4108" max="4108" width="2.85546875" style="16" customWidth="1"/>
    <col min="4109" max="4111" width="8.42578125" style="16"/>
    <col min="4112" max="4112" width="6.5703125" style="16" customWidth="1"/>
    <col min="4113" max="4352" width="8.42578125" style="16"/>
    <col min="4353" max="4353" width="2.85546875" style="16" customWidth="1"/>
    <col min="4354" max="4354" width="4" style="16" customWidth="1"/>
    <col min="4355" max="4355" width="51.140625" style="16" customWidth="1"/>
    <col min="4356" max="4356" width="3.5703125" style="16" customWidth="1"/>
    <col min="4357" max="4357" width="85.5703125" style="16" customWidth="1"/>
    <col min="4358" max="4359" width="8.42578125" style="16"/>
    <col min="4360" max="4360" width="14.5703125" style="16" customWidth="1"/>
    <col min="4361" max="4361" width="4.85546875" style="16" customWidth="1"/>
    <col min="4362" max="4363" width="8.42578125" style="16"/>
    <col min="4364" max="4364" width="2.85546875" style="16" customWidth="1"/>
    <col min="4365" max="4367" width="8.42578125" style="16"/>
    <col min="4368" max="4368" width="6.5703125" style="16" customWidth="1"/>
    <col min="4369" max="4608" width="8.42578125" style="16"/>
    <col min="4609" max="4609" width="2.85546875" style="16" customWidth="1"/>
    <col min="4610" max="4610" width="4" style="16" customWidth="1"/>
    <col min="4611" max="4611" width="51.140625" style="16" customWidth="1"/>
    <col min="4612" max="4612" width="3.5703125" style="16" customWidth="1"/>
    <col min="4613" max="4613" width="85.5703125" style="16" customWidth="1"/>
    <col min="4614" max="4615" width="8.42578125" style="16"/>
    <col min="4616" max="4616" width="14.5703125" style="16" customWidth="1"/>
    <col min="4617" max="4617" width="4.85546875" style="16" customWidth="1"/>
    <col min="4618" max="4619" width="8.42578125" style="16"/>
    <col min="4620" max="4620" width="2.85546875" style="16" customWidth="1"/>
    <col min="4621" max="4623" width="8.42578125" style="16"/>
    <col min="4624" max="4624" width="6.5703125" style="16" customWidth="1"/>
    <col min="4625" max="4864" width="8.42578125" style="16"/>
    <col min="4865" max="4865" width="2.85546875" style="16" customWidth="1"/>
    <col min="4866" max="4866" width="4" style="16" customWidth="1"/>
    <col min="4867" max="4867" width="51.140625" style="16" customWidth="1"/>
    <col min="4868" max="4868" width="3.5703125" style="16" customWidth="1"/>
    <col min="4869" max="4869" width="85.5703125" style="16" customWidth="1"/>
    <col min="4870" max="4871" width="8.42578125" style="16"/>
    <col min="4872" max="4872" width="14.5703125" style="16" customWidth="1"/>
    <col min="4873" max="4873" width="4.85546875" style="16" customWidth="1"/>
    <col min="4874" max="4875" width="8.42578125" style="16"/>
    <col min="4876" max="4876" width="2.85546875" style="16" customWidth="1"/>
    <col min="4877" max="4879" width="8.42578125" style="16"/>
    <col min="4880" max="4880" width="6.5703125" style="16" customWidth="1"/>
    <col min="4881" max="5120" width="8.42578125" style="16"/>
    <col min="5121" max="5121" width="2.85546875" style="16" customWidth="1"/>
    <col min="5122" max="5122" width="4" style="16" customWidth="1"/>
    <col min="5123" max="5123" width="51.140625" style="16" customWidth="1"/>
    <col min="5124" max="5124" width="3.5703125" style="16" customWidth="1"/>
    <col min="5125" max="5125" width="85.5703125" style="16" customWidth="1"/>
    <col min="5126" max="5127" width="8.42578125" style="16"/>
    <col min="5128" max="5128" width="14.5703125" style="16" customWidth="1"/>
    <col min="5129" max="5129" width="4.85546875" style="16" customWidth="1"/>
    <col min="5130" max="5131" width="8.42578125" style="16"/>
    <col min="5132" max="5132" width="2.85546875" style="16" customWidth="1"/>
    <col min="5133" max="5135" width="8.42578125" style="16"/>
    <col min="5136" max="5136" width="6.5703125" style="16" customWidth="1"/>
    <col min="5137" max="5376" width="8.42578125" style="16"/>
    <col min="5377" max="5377" width="2.85546875" style="16" customWidth="1"/>
    <col min="5378" max="5378" width="4" style="16" customWidth="1"/>
    <col min="5379" max="5379" width="51.140625" style="16" customWidth="1"/>
    <col min="5380" max="5380" width="3.5703125" style="16" customWidth="1"/>
    <col min="5381" max="5381" width="85.5703125" style="16" customWidth="1"/>
    <col min="5382" max="5383" width="8.42578125" style="16"/>
    <col min="5384" max="5384" width="14.5703125" style="16" customWidth="1"/>
    <col min="5385" max="5385" width="4.85546875" style="16" customWidth="1"/>
    <col min="5386" max="5387" width="8.42578125" style="16"/>
    <col min="5388" max="5388" width="2.85546875" style="16" customWidth="1"/>
    <col min="5389" max="5391" width="8.42578125" style="16"/>
    <col min="5392" max="5392" width="6.5703125" style="16" customWidth="1"/>
    <col min="5393" max="5632" width="8.42578125" style="16"/>
    <col min="5633" max="5633" width="2.85546875" style="16" customWidth="1"/>
    <col min="5634" max="5634" width="4" style="16" customWidth="1"/>
    <col min="5635" max="5635" width="51.140625" style="16" customWidth="1"/>
    <col min="5636" max="5636" width="3.5703125" style="16" customWidth="1"/>
    <col min="5637" max="5637" width="85.5703125" style="16" customWidth="1"/>
    <col min="5638" max="5639" width="8.42578125" style="16"/>
    <col min="5640" max="5640" width="14.5703125" style="16" customWidth="1"/>
    <col min="5641" max="5641" width="4.85546875" style="16" customWidth="1"/>
    <col min="5642" max="5643" width="8.42578125" style="16"/>
    <col min="5644" max="5644" width="2.85546875" style="16" customWidth="1"/>
    <col min="5645" max="5647" width="8.42578125" style="16"/>
    <col min="5648" max="5648" width="6.5703125" style="16" customWidth="1"/>
    <col min="5649" max="5888" width="8.42578125" style="16"/>
    <col min="5889" max="5889" width="2.85546875" style="16" customWidth="1"/>
    <col min="5890" max="5890" width="4" style="16" customWidth="1"/>
    <col min="5891" max="5891" width="51.140625" style="16" customWidth="1"/>
    <col min="5892" max="5892" width="3.5703125" style="16" customWidth="1"/>
    <col min="5893" max="5893" width="85.5703125" style="16" customWidth="1"/>
    <col min="5894" max="5895" width="8.42578125" style="16"/>
    <col min="5896" max="5896" width="14.5703125" style="16" customWidth="1"/>
    <col min="5897" max="5897" width="4.85546875" style="16" customWidth="1"/>
    <col min="5898" max="5899" width="8.42578125" style="16"/>
    <col min="5900" max="5900" width="2.85546875" style="16" customWidth="1"/>
    <col min="5901" max="5903" width="8.42578125" style="16"/>
    <col min="5904" max="5904" width="6.5703125" style="16" customWidth="1"/>
    <col min="5905" max="6144" width="8.42578125" style="16"/>
    <col min="6145" max="6145" width="2.85546875" style="16" customWidth="1"/>
    <col min="6146" max="6146" width="4" style="16" customWidth="1"/>
    <col min="6147" max="6147" width="51.140625" style="16" customWidth="1"/>
    <col min="6148" max="6148" width="3.5703125" style="16" customWidth="1"/>
    <col min="6149" max="6149" width="85.5703125" style="16" customWidth="1"/>
    <col min="6150" max="6151" width="8.42578125" style="16"/>
    <col min="6152" max="6152" width="14.5703125" style="16" customWidth="1"/>
    <col min="6153" max="6153" width="4.85546875" style="16" customWidth="1"/>
    <col min="6154" max="6155" width="8.42578125" style="16"/>
    <col min="6156" max="6156" width="2.85546875" style="16" customWidth="1"/>
    <col min="6157" max="6159" width="8.42578125" style="16"/>
    <col min="6160" max="6160" width="6.5703125" style="16" customWidth="1"/>
    <col min="6161" max="6400" width="8.42578125" style="16"/>
    <col min="6401" max="6401" width="2.85546875" style="16" customWidth="1"/>
    <col min="6402" max="6402" width="4" style="16" customWidth="1"/>
    <col min="6403" max="6403" width="51.140625" style="16" customWidth="1"/>
    <col min="6404" max="6404" width="3.5703125" style="16" customWidth="1"/>
    <col min="6405" max="6405" width="85.5703125" style="16" customWidth="1"/>
    <col min="6406" max="6407" width="8.42578125" style="16"/>
    <col min="6408" max="6408" width="14.5703125" style="16" customWidth="1"/>
    <col min="6409" max="6409" width="4.85546875" style="16" customWidth="1"/>
    <col min="6410" max="6411" width="8.42578125" style="16"/>
    <col min="6412" max="6412" width="2.85546875" style="16" customWidth="1"/>
    <col min="6413" max="6415" width="8.42578125" style="16"/>
    <col min="6416" max="6416" width="6.5703125" style="16" customWidth="1"/>
    <col min="6417" max="6656" width="8.42578125" style="16"/>
    <col min="6657" max="6657" width="2.85546875" style="16" customWidth="1"/>
    <col min="6658" max="6658" width="4" style="16" customWidth="1"/>
    <col min="6659" max="6659" width="51.140625" style="16" customWidth="1"/>
    <col min="6660" max="6660" width="3.5703125" style="16" customWidth="1"/>
    <col min="6661" max="6661" width="85.5703125" style="16" customWidth="1"/>
    <col min="6662" max="6663" width="8.42578125" style="16"/>
    <col min="6664" max="6664" width="14.5703125" style="16" customWidth="1"/>
    <col min="6665" max="6665" width="4.85546875" style="16" customWidth="1"/>
    <col min="6666" max="6667" width="8.42578125" style="16"/>
    <col min="6668" max="6668" width="2.85546875" style="16" customWidth="1"/>
    <col min="6669" max="6671" width="8.42578125" style="16"/>
    <col min="6672" max="6672" width="6.5703125" style="16" customWidth="1"/>
    <col min="6673" max="6912" width="8.42578125" style="16"/>
    <col min="6913" max="6913" width="2.85546875" style="16" customWidth="1"/>
    <col min="6914" max="6914" width="4" style="16" customWidth="1"/>
    <col min="6915" max="6915" width="51.140625" style="16" customWidth="1"/>
    <col min="6916" max="6916" width="3.5703125" style="16" customWidth="1"/>
    <col min="6917" max="6917" width="85.5703125" style="16" customWidth="1"/>
    <col min="6918" max="6919" width="8.42578125" style="16"/>
    <col min="6920" max="6920" width="14.5703125" style="16" customWidth="1"/>
    <col min="6921" max="6921" width="4.85546875" style="16" customWidth="1"/>
    <col min="6922" max="6923" width="8.42578125" style="16"/>
    <col min="6924" max="6924" width="2.85546875" style="16" customWidth="1"/>
    <col min="6925" max="6927" width="8.42578125" style="16"/>
    <col min="6928" max="6928" width="6.5703125" style="16" customWidth="1"/>
    <col min="6929" max="7168" width="8.42578125" style="16"/>
    <col min="7169" max="7169" width="2.85546875" style="16" customWidth="1"/>
    <col min="7170" max="7170" width="4" style="16" customWidth="1"/>
    <col min="7171" max="7171" width="51.140625" style="16" customWidth="1"/>
    <col min="7172" max="7172" width="3.5703125" style="16" customWidth="1"/>
    <col min="7173" max="7173" width="85.5703125" style="16" customWidth="1"/>
    <col min="7174" max="7175" width="8.42578125" style="16"/>
    <col min="7176" max="7176" width="14.5703125" style="16" customWidth="1"/>
    <col min="7177" max="7177" width="4.85546875" style="16" customWidth="1"/>
    <col min="7178" max="7179" width="8.42578125" style="16"/>
    <col min="7180" max="7180" width="2.85546875" style="16" customWidth="1"/>
    <col min="7181" max="7183" width="8.42578125" style="16"/>
    <col min="7184" max="7184" width="6.5703125" style="16" customWidth="1"/>
    <col min="7185" max="7424" width="8.42578125" style="16"/>
    <col min="7425" max="7425" width="2.85546875" style="16" customWidth="1"/>
    <col min="7426" max="7426" width="4" style="16" customWidth="1"/>
    <col min="7427" max="7427" width="51.140625" style="16" customWidth="1"/>
    <col min="7428" max="7428" width="3.5703125" style="16" customWidth="1"/>
    <col min="7429" max="7429" width="85.5703125" style="16" customWidth="1"/>
    <col min="7430" max="7431" width="8.42578125" style="16"/>
    <col min="7432" max="7432" width="14.5703125" style="16" customWidth="1"/>
    <col min="7433" max="7433" width="4.85546875" style="16" customWidth="1"/>
    <col min="7434" max="7435" width="8.42578125" style="16"/>
    <col min="7436" max="7436" width="2.85546875" style="16" customWidth="1"/>
    <col min="7437" max="7439" width="8.42578125" style="16"/>
    <col min="7440" max="7440" width="6.5703125" style="16" customWidth="1"/>
    <col min="7441" max="7680" width="8.42578125" style="16"/>
    <col min="7681" max="7681" width="2.85546875" style="16" customWidth="1"/>
    <col min="7682" max="7682" width="4" style="16" customWidth="1"/>
    <col min="7683" max="7683" width="51.140625" style="16" customWidth="1"/>
    <col min="7684" max="7684" width="3.5703125" style="16" customWidth="1"/>
    <col min="7685" max="7685" width="85.5703125" style="16" customWidth="1"/>
    <col min="7686" max="7687" width="8.42578125" style="16"/>
    <col min="7688" max="7688" width="14.5703125" style="16" customWidth="1"/>
    <col min="7689" max="7689" width="4.85546875" style="16" customWidth="1"/>
    <col min="7690" max="7691" width="8.42578125" style="16"/>
    <col min="7692" max="7692" width="2.85546875" style="16" customWidth="1"/>
    <col min="7693" max="7695" width="8.42578125" style="16"/>
    <col min="7696" max="7696" width="6.5703125" style="16" customWidth="1"/>
    <col min="7697" max="7936" width="8.42578125" style="16"/>
    <col min="7937" max="7937" width="2.85546875" style="16" customWidth="1"/>
    <col min="7938" max="7938" width="4" style="16" customWidth="1"/>
    <col min="7939" max="7939" width="51.140625" style="16" customWidth="1"/>
    <col min="7940" max="7940" width="3.5703125" style="16" customWidth="1"/>
    <col min="7941" max="7941" width="85.5703125" style="16" customWidth="1"/>
    <col min="7942" max="7943" width="8.42578125" style="16"/>
    <col min="7944" max="7944" width="14.5703125" style="16" customWidth="1"/>
    <col min="7945" max="7945" width="4.85546875" style="16" customWidth="1"/>
    <col min="7946" max="7947" width="8.42578125" style="16"/>
    <col min="7948" max="7948" width="2.85546875" style="16" customWidth="1"/>
    <col min="7949" max="7951" width="8.42578125" style="16"/>
    <col min="7952" max="7952" width="6.5703125" style="16" customWidth="1"/>
    <col min="7953" max="8192" width="8.42578125" style="16"/>
    <col min="8193" max="8193" width="2.85546875" style="16" customWidth="1"/>
    <col min="8194" max="8194" width="4" style="16" customWidth="1"/>
    <col min="8195" max="8195" width="51.140625" style="16" customWidth="1"/>
    <col min="8196" max="8196" width="3.5703125" style="16" customWidth="1"/>
    <col min="8197" max="8197" width="85.5703125" style="16" customWidth="1"/>
    <col min="8198" max="8199" width="8.42578125" style="16"/>
    <col min="8200" max="8200" width="14.5703125" style="16" customWidth="1"/>
    <col min="8201" max="8201" width="4.85546875" style="16" customWidth="1"/>
    <col min="8202" max="8203" width="8.42578125" style="16"/>
    <col min="8204" max="8204" width="2.85546875" style="16" customWidth="1"/>
    <col min="8205" max="8207" width="8.42578125" style="16"/>
    <col min="8208" max="8208" width="6.5703125" style="16" customWidth="1"/>
    <col min="8209" max="8448" width="8.42578125" style="16"/>
    <col min="8449" max="8449" width="2.85546875" style="16" customWidth="1"/>
    <col min="8450" max="8450" width="4" style="16" customWidth="1"/>
    <col min="8451" max="8451" width="51.140625" style="16" customWidth="1"/>
    <col min="8452" max="8452" width="3.5703125" style="16" customWidth="1"/>
    <col min="8453" max="8453" width="85.5703125" style="16" customWidth="1"/>
    <col min="8454" max="8455" width="8.42578125" style="16"/>
    <col min="8456" max="8456" width="14.5703125" style="16" customWidth="1"/>
    <col min="8457" max="8457" width="4.85546875" style="16" customWidth="1"/>
    <col min="8458" max="8459" width="8.42578125" style="16"/>
    <col min="8460" max="8460" width="2.85546875" style="16" customWidth="1"/>
    <col min="8461" max="8463" width="8.42578125" style="16"/>
    <col min="8464" max="8464" width="6.5703125" style="16" customWidth="1"/>
    <col min="8465" max="8704" width="8.42578125" style="16"/>
    <col min="8705" max="8705" width="2.85546875" style="16" customWidth="1"/>
    <col min="8706" max="8706" width="4" style="16" customWidth="1"/>
    <col min="8707" max="8707" width="51.140625" style="16" customWidth="1"/>
    <col min="8708" max="8708" width="3.5703125" style="16" customWidth="1"/>
    <col min="8709" max="8709" width="85.5703125" style="16" customWidth="1"/>
    <col min="8710" max="8711" width="8.42578125" style="16"/>
    <col min="8712" max="8712" width="14.5703125" style="16" customWidth="1"/>
    <col min="8713" max="8713" width="4.85546875" style="16" customWidth="1"/>
    <col min="8714" max="8715" width="8.42578125" style="16"/>
    <col min="8716" max="8716" width="2.85546875" style="16" customWidth="1"/>
    <col min="8717" max="8719" width="8.42578125" style="16"/>
    <col min="8720" max="8720" width="6.5703125" style="16" customWidth="1"/>
    <col min="8721" max="8960" width="8.42578125" style="16"/>
    <col min="8961" max="8961" width="2.85546875" style="16" customWidth="1"/>
    <col min="8962" max="8962" width="4" style="16" customWidth="1"/>
    <col min="8963" max="8963" width="51.140625" style="16" customWidth="1"/>
    <col min="8964" max="8964" width="3.5703125" style="16" customWidth="1"/>
    <col min="8965" max="8965" width="85.5703125" style="16" customWidth="1"/>
    <col min="8966" max="8967" width="8.42578125" style="16"/>
    <col min="8968" max="8968" width="14.5703125" style="16" customWidth="1"/>
    <col min="8969" max="8969" width="4.85546875" style="16" customWidth="1"/>
    <col min="8970" max="8971" width="8.42578125" style="16"/>
    <col min="8972" max="8972" width="2.85546875" style="16" customWidth="1"/>
    <col min="8973" max="8975" width="8.42578125" style="16"/>
    <col min="8976" max="8976" width="6.5703125" style="16" customWidth="1"/>
    <col min="8977" max="9216" width="8.42578125" style="16"/>
    <col min="9217" max="9217" width="2.85546875" style="16" customWidth="1"/>
    <col min="9218" max="9218" width="4" style="16" customWidth="1"/>
    <col min="9219" max="9219" width="51.140625" style="16" customWidth="1"/>
    <col min="9220" max="9220" width="3.5703125" style="16" customWidth="1"/>
    <col min="9221" max="9221" width="85.5703125" style="16" customWidth="1"/>
    <col min="9222" max="9223" width="8.42578125" style="16"/>
    <col min="9224" max="9224" width="14.5703125" style="16" customWidth="1"/>
    <col min="9225" max="9225" width="4.85546875" style="16" customWidth="1"/>
    <col min="9226" max="9227" width="8.42578125" style="16"/>
    <col min="9228" max="9228" width="2.85546875" style="16" customWidth="1"/>
    <col min="9229" max="9231" width="8.42578125" style="16"/>
    <col min="9232" max="9232" width="6.5703125" style="16" customWidth="1"/>
    <col min="9233" max="9472" width="8.42578125" style="16"/>
    <col min="9473" max="9473" width="2.85546875" style="16" customWidth="1"/>
    <col min="9474" max="9474" width="4" style="16" customWidth="1"/>
    <col min="9475" max="9475" width="51.140625" style="16" customWidth="1"/>
    <col min="9476" max="9476" width="3.5703125" style="16" customWidth="1"/>
    <col min="9477" max="9477" width="85.5703125" style="16" customWidth="1"/>
    <col min="9478" max="9479" width="8.42578125" style="16"/>
    <col min="9480" max="9480" width="14.5703125" style="16" customWidth="1"/>
    <col min="9481" max="9481" width="4.85546875" style="16" customWidth="1"/>
    <col min="9482" max="9483" width="8.42578125" style="16"/>
    <col min="9484" max="9484" width="2.85546875" style="16" customWidth="1"/>
    <col min="9485" max="9487" width="8.42578125" style="16"/>
    <col min="9488" max="9488" width="6.5703125" style="16" customWidth="1"/>
    <col min="9489" max="9728" width="8.42578125" style="16"/>
    <col min="9729" max="9729" width="2.85546875" style="16" customWidth="1"/>
    <col min="9730" max="9730" width="4" style="16" customWidth="1"/>
    <col min="9731" max="9731" width="51.140625" style="16" customWidth="1"/>
    <col min="9732" max="9732" width="3.5703125" style="16" customWidth="1"/>
    <col min="9733" max="9733" width="85.5703125" style="16" customWidth="1"/>
    <col min="9734" max="9735" width="8.42578125" style="16"/>
    <col min="9736" max="9736" width="14.5703125" style="16" customWidth="1"/>
    <col min="9737" max="9737" width="4.85546875" style="16" customWidth="1"/>
    <col min="9738" max="9739" width="8.42578125" style="16"/>
    <col min="9740" max="9740" width="2.85546875" style="16" customWidth="1"/>
    <col min="9741" max="9743" width="8.42578125" style="16"/>
    <col min="9744" max="9744" width="6.5703125" style="16" customWidth="1"/>
    <col min="9745" max="9984" width="8.42578125" style="16"/>
    <col min="9985" max="9985" width="2.85546875" style="16" customWidth="1"/>
    <col min="9986" max="9986" width="4" style="16" customWidth="1"/>
    <col min="9987" max="9987" width="51.140625" style="16" customWidth="1"/>
    <col min="9988" max="9988" width="3.5703125" style="16" customWidth="1"/>
    <col min="9989" max="9989" width="85.5703125" style="16" customWidth="1"/>
    <col min="9990" max="9991" width="8.42578125" style="16"/>
    <col min="9992" max="9992" width="14.5703125" style="16" customWidth="1"/>
    <col min="9993" max="9993" width="4.85546875" style="16" customWidth="1"/>
    <col min="9994" max="9995" width="8.42578125" style="16"/>
    <col min="9996" max="9996" width="2.85546875" style="16" customWidth="1"/>
    <col min="9997" max="9999" width="8.42578125" style="16"/>
    <col min="10000" max="10000" width="6.5703125" style="16" customWidth="1"/>
    <col min="10001" max="10240" width="8.42578125" style="16"/>
    <col min="10241" max="10241" width="2.85546875" style="16" customWidth="1"/>
    <col min="10242" max="10242" width="4" style="16" customWidth="1"/>
    <col min="10243" max="10243" width="51.140625" style="16" customWidth="1"/>
    <col min="10244" max="10244" width="3.5703125" style="16" customWidth="1"/>
    <col min="10245" max="10245" width="85.5703125" style="16" customWidth="1"/>
    <col min="10246" max="10247" width="8.42578125" style="16"/>
    <col min="10248" max="10248" width="14.5703125" style="16" customWidth="1"/>
    <col min="10249" max="10249" width="4.85546875" style="16" customWidth="1"/>
    <col min="10250" max="10251" width="8.42578125" style="16"/>
    <col min="10252" max="10252" width="2.85546875" style="16" customWidth="1"/>
    <col min="10253" max="10255" width="8.42578125" style="16"/>
    <col min="10256" max="10256" width="6.5703125" style="16" customWidth="1"/>
    <col min="10257" max="10496" width="8.42578125" style="16"/>
    <col min="10497" max="10497" width="2.85546875" style="16" customWidth="1"/>
    <col min="10498" max="10498" width="4" style="16" customWidth="1"/>
    <col min="10499" max="10499" width="51.140625" style="16" customWidth="1"/>
    <col min="10500" max="10500" width="3.5703125" style="16" customWidth="1"/>
    <col min="10501" max="10501" width="85.5703125" style="16" customWidth="1"/>
    <col min="10502" max="10503" width="8.42578125" style="16"/>
    <col min="10504" max="10504" width="14.5703125" style="16" customWidth="1"/>
    <col min="10505" max="10505" width="4.85546875" style="16" customWidth="1"/>
    <col min="10506" max="10507" width="8.42578125" style="16"/>
    <col min="10508" max="10508" width="2.85546875" style="16" customWidth="1"/>
    <col min="10509" max="10511" width="8.42578125" style="16"/>
    <col min="10512" max="10512" width="6.5703125" style="16" customWidth="1"/>
    <col min="10513" max="10752" width="8.42578125" style="16"/>
    <col min="10753" max="10753" width="2.85546875" style="16" customWidth="1"/>
    <col min="10754" max="10754" width="4" style="16" customWidth="1"/>
    <col min="10755" max="10755" width="51.140625" style="16" customWidth="1"/>
    <col min="10756" max="10756" width="3.5703125" style="16" customWidth="1"/>
    <col min="10757" max="10757" width="85.5703125" style="16" customWidth="1"/>
    <col min="10758" max="10759" width="8.42578125" style="16"/>
    <col min="10760" max="10760" width="14.5703125" style="16" customWidth="1"/>
    <col min="10761" max="10761" width="4.85546875" style="16" customWidth="1"/>
    <col min="10762" max="10763" width="8.42578125" style="16"/>
    <col min="10764" max="10764" width="2.85546875" style="16" customWidth="1"/>
    <col min="10765" max="10767" width="8.42578125" style="16"/>
    <col min="10768" max="10768" width="6.5703125" style="16" customWidth="1"/>
    <col min="10769" max="11008" width="8.42578125" style="16"/>
    <col min="11009" max="11009" width="2.85546875" style="16" customWidth="1"/>
    <col min="11010" max="11010" width="4" style="16" customWidth="1"/>
    <col min="11011" max="11011" width="51.140625" style="16" customWidth="1"/>
    <col min="11012" max="11012" width="3.5703125" style="16" customWidth="1"/>
    <col min="11013" max="11013" width="85.5703125" style="16" customWidth="1"/>
    <col min="11014" max="11015" width="8.42578125" style="16"/>
    <col min="11016" max="11016" width="14.5703125" style="16" customWidth="1"/>
    <col min="11017" max="11017" width="4.85546875" style="16" customWidth="1"/>
    <col min="11018" max="11019" width="8.42578125" style="16"/>
    <col min="11020" max="11020" width="2.85546875" style="16" customWidth="1"/>
    <col min="11021" max="11023" width="8.42578125" style="16"/>
    <col min="11024" max="11024" width="6.5703125" style="16" customWidth="1"/>
    <col min="11025" max="11264" width="8.42578125" style="16"/>
    <col min="11265" max="11265" width="2.85546875" style="16" customWidth="1"/>
    <col min="11266" max="11266" width="4" style="16" customWidth="1"/>
    <col min="11267" max="11267" width="51.140625" style="16" customWidth="1"/>
    <col min="11268" max="11268" width="3.5703125" style="16" customWidth="1"/>
    <col min="11269" max="11269" width="85.5703125" style="16" customWidth="1"/>
    <col min="11270" max="11271" width="8.42578125" style="16"/>
    <col min="11272" max="11272" width="14.5703125" style="16" customWidth="1"/>
    <col min="11273" max="11273" width="4.85546875" style="16" customWidth="1"/>
    <col min="11274" max="11275" width="8.42578125" style="16"/>
    <col min="11276" max="11276" width="2.85546875" style="16" customWidth="1"/>
    <col min="11277" max="11279" width="8.42578125" style="16"/>
    <col min="11280" max="11280" width="6.5703125" style="16" customWidth="1"/>
    <col min="11281" max="11520" width="8.42578125" style="16"/>
    <col min="11521" max="11521" width="2.85546875" style="16" customWidth="1"/>
    <col min="11522" max="11522" width="4" style="16" customWidth="1"/>
    <col min="11523" max="11523" width="51.140625" style="16" customWidth="1"/>
    <col min="11524" max="11524" width="3.5703125" style="16" customWidth="1"/>
    <col min="11525" max="11525" width="85.5703125" style="16" customWidth="1"/>
    <col min="11526" max="11527" width="8.42578125" style="16"/>
    <col min="11528" max="11528" width="14.5703125" style="16" customWidth="1"/>
    <col min="11529" max="11529" width="4.85546875" style="16" customWidth="1"/>
    <col min="11530" max="11531" width="8.42578125" style="16"/>
    <col min="11532" max="11532" width="2.85546875" style="16" customWidth="1"/>
    <col min="11533" max="11535" width="8.42578125" style="16"/>
    <col min="11536" max="11536" width="6.5703125" style="16" customWidth="1"/>
    <col min="11537" max="11776" width="8.42578125" style="16"/>
    <col min="11777" max="11777" width="2.85546875" style="16" customWidth="1"/>
    <col min="11778" max="11778" width="4" style="16" customWidth="1"/>
    <col min="11779" max="11779" width="51.140625" style="16" customWidth="1"/>
    <col min="11780" max="11780" width="3.5703125" style="16" customWidth="1"/>
    <col min="11781" max="11781" width="85.5703125" style="16" customWidth="1"/>
    <col min="11782" max="11783" width="8.42578125" style="16"/>
    <col min="11784" max="11784" width="14.5703125" style="16" customWidth="1"/>
    <col min="11785" max="11785" width="4.85546875" style="16" customWidth="1"/>
    <col min="11786" max="11787" width="8.42578125" style="16"/>
    <col min="11788" max="11788" width="2.85546875" style="16" customWidth="1"/>
    <col min="11789" max="11791" width="8.42578125" style="16"/>
    <col min="11792" max="11792" width="6.5703125" style="16" customWidth="1"/>
    <col min="11793" max="12032" width="8.42578125" style="16"/>
    <col min="12033" max="12033" width="2.85546875" style="16" customWidth="1"/>
    <col min="12034" max="12034" width="4" style="16" customWidth="1"/>
    <col min="12035" max="12035" width="51.140625" style="16" customWidth="1"/>
    <col min="12036" max="12036" width="3.5703125" style="16" customWidth="1"/>
    <col min="12037" max="12037" width="85.5703125" style="16" customWidth="1"/>
    <col min="12038" max="12039" width="8.42578125" style="16"/>
    <col min="12040" max="12040" width="14.5703125" style="16" customWidth="1"/>
    <col min="12041" max="12041" width="4.85546875" style="16" customWidth="1"/>
    <col min="12042" max="12043" width="8.42578125" style="16"/>
    <col min="12044" max="12044" width="2.85546875" style="16" customWidth="1"/>
    <col min="12045" max="12047" width="8.42578125" style="16"/>
    <col min="12048" max="12048" width="6.5703125" style="16" customWidth="1"/>
    <col min="12049" max="12288" width="8.42578125" style="16"/>
    <col min="12289" max="12289" width="2.85546875" style="16" customWidth="1"/>
    <col min="12290" max="12290" width="4" style="16" customWidth="1"/>
    <col min="12291" max="12291" width="51.140625" style="16" customWidth="1"/>
    <col min="12292" max="12292" width="3.5703125" style="16" customWidth="1"/>
    <col min="12293" max="12293" width="85.5703125" style="16" customWidth="1"/>
    <col min="12294" max="12295" width="8.42578125" style="16"/>
    <col min="12296" max="12296" width="14.5703125" style="16" customWidth="1"/>
    <col min="12297" max="12297" width="4.85546875" style="16" customWidth="1"/>
    <col min="12298" max="12299" width="8.42578125" style="16"/>
    <col min="12300" max="12300" width="2.85546875" style="16" customWidth="1"/>
    <col min="12301" max="12303" width="8.42578125" style="16"/>
    <col min="12304" max="12304" width="6.5703125" style="16" customWidth="1"/>
    <col min="12305" max="12544" width="8.42578125" style="16"/>
    <col min="12545" max="12545" width="2.85546875" style="16" customWidth="1"/>
    <col min="12546" max="12546" width="4" style="16" customWidth="1"/>
    <col min="12547" max="12547" width="51.140625" style="16" customWidth="1"/>
    <col min="12548" max="12548" width="3.5703125" style="16" customWidth="1"/>
    <col min="12549" max="12549" width="85.5703125" style="16" customWidth="1"/>
    <col min="12550" max="12551" width="8.42578125" style="16"/>
    <col min="12552" max="12552" width="14.5703125" style="16" customWidth="1"/>
    <col min="12553" max="12553" width="4.85546875" style="16" customWidth="1"/>
    <col min="12554" max="12555" width="8.42578125" style="16"/>
    <col min="12556" max="12556" width="2.85546875" style="16" customWidth="1"/>
    <col min="12557" max="12559" width="8.42578125" style="16"/>
    <col min="12560" max="12560" width="6.5703125" style="16" customWidth="1"/>
    <col min="12561" max="12800" width="8.42578125" style="16"/>
    <col min="12801" max="12801" width="2.85546875" style="16" customWidth="1"/>
    <col min="12802" max="12802" width="4" style="16" customWidth="1"/>
    <col min="12803" max="12803" width="51.140625" style="16" customWidth="1"/>
    <col min="12804" max="12804" width="3.5703125" style="16" customWidth="1"/>
    <col min="12805" max="12805" width="85.5703125" style="16" customWidth="1"/>
    <col min="12806" max="12807" width="8.42578125" style="16"/>
    <col min="12808" max="12808" width="14.5703125" style="16" customWidth="1"/>
    <col min="12809" max="12809" width="4.85546875" style="16" customWidth="1"/>
    <col min="12810" max="12811" width="8.42578125" style="16"/>
    <col min="12812" max="12812" width="2.85546875" style="16" customWidth="1"/>
    <col min="12813" max="12815" width="8.42578125" style="16"/>
    <col min="12816" max="12816" width="6.5703125" style="16" customWidth="1"/>
    <col min="12817" max="13056" width="8.42578125" style="16"/>
    <col min="13057" max="13057" width="2.85546875" style="16" customWidth="1"/>
    <col min="13058" max="13058" width="4" style="16" customWidth="1"/>
    <col min="13059" max="13059" width="51.140625" style="16" customWidth="1"/>
    <col min="13060" max="13060" width="3.5703125" style="16" customWidth="1"/>
    <col min="13061" max="13061" width="85.5703125" style="16" customWidth="1"/>
    <col min="13062" max="13063" width="8.42578125" style="16"/>
    <col min="13064" max="13064" width="14.5703125" style="16" customWidth="1"/>
    <col min="13065" max="13065" width="4.85546875" style="16" customWidth="1"/>
    <col min="13066" max="13067" width="8.42578125" style="16"/>
    <col min="13068" max="13068" width="2.85546875" style="16" customWidth="1"/>
    <col min="13069" max="13071" width="8.42578125" style="16"/>
    <col min="13072" max="13072" width="6.5703125" style="16" customWidth="1"/>
    <col min="13073" max="13312" width="8.42578125" style="16"/>
    <col min="13313" max="13313" width="2.85546875" style="16" customWidth="1"/>
    <col min="13314" max="13314" width="4" style="16" customWidth="1"/>
    <col min="13315" max="13315" width="51.140625" style="16" customWidth="1"/>
    <col min="13316" max="13316" width="3.5703125" style="16" customWidth="1"/>
    <col min="13317" max="13317" width="85.5703125" style="16" customWidth="1"/>
    <col min="13318" max="13319" width="8.42578125" style="16"/>
    <col min="13320" max="13320" width="14.5703125" style="16" customWidth="1"/>
    <col min="13321" max="13321" width="4.85546875" style="16" customWidth="1"/>
    <col min="13322" max="13323" width="8.42578125" style="16"/>
    <col min="13324" max="13324" width="2.85546875" style="16" customWidth="1"/>
    <col min="13325" max="13327" width="8.42578125" style="16"/>
    <col min="13328" max="13328" width="6.5703125" style="16" customWidth="1"/>
    <col min="13329" max="13568" width="8.42578125" style="16"/>
    <col min="13569" max="13569" width="2.85546875" style="16" customWidth="1"/>
    <col min="13570" max="13570" width="4" style="16" customWidth="1"/>
    <col min="13571" max="13571" width="51.140625" style="16" customWidth="1"/>
    <col min="13572" max="13572" width="3.5703125" style="16" customWidth="1"/>
    <col min="13573" max="13573" width="85.5703125" style="16" customWidth="1"/>
    <col min="13574" max="13575" width="8.42578125" style="16"/>
    <col min="13576" max="13576" width="14.5703125" style="16" customWidth="1"/>
    <col min="13577" max="13577" width="4.85546875" style="16" customWidth="1"/>
    <col min="13578" max="13579" width="8.42578125" style="16"/>
    <col min="13580" max="13580" width="2.85546875" style="16" customWidth="1"/>
    <col min="13581" max="13583" width="8.42578125" style="16"/>
    <col min="13584" max="13584" width="6.5703125" style="16" customWidth="1"/>
    <col min="13585" max="13824" width="8.42578125" style="16"/>
    <col min="13825" max="13825" width="2.85546875" style="16" customWidth="1"/>
    <col min="13826" max="13826" width="4" style="16" customWidth="1"/>
    <col min="13827" max="13827" width="51.140625" style="16" customWidth="1"/>
    <col min="13828" max="13828" width="3.5703125" style="16" customWidth="1"/>
    <col min="13829" max="13829" width="85.5703125" style="16" customWidth="1"/>
    <col min="13830" max="13831" width="8.42578125" style="16"/>
    <col min="13832" max="13832" width="14.5703125" style="16" customWidth="1"/>
    <col min="13833" max="13833" width="4.85546875" style="16" customWidth="1"/>
    <col min="13834" max="13835" width="8.42578125" style="16"/>
    <col min="13836" max="13836" width="2.85546875" style="16" customWidth="1"/>
    <col min="13837" max="13839" width="8.42578125" style="16"/>
    <col min="13840" max="13840" width="6.5703125" style="16" customWidth="1"/>
    <col min="13841" max="14080" width="8.42578125" style="16"/>
    <col min="14081" max="14081" width="2.85546875" style="16" customWidth="1"/>
    <col min="14082" max="14082" width="4" style="16" customWidth="1"/>
    <col min="14083" max="14083" width="51.140625" style="16" customWidth="1"/>
    <col min="14084" max="14084" width="3.5703125" style="16" customWidth="1"/>
    <col min="14085" max="14085" width="85.5703125" style="16" customWidth="1"/>
    <col min="14086" max="14087" width="8.42578125" style="16"/>
    <col min="14088" max="14088" width="14.5703125" style="16" customWidth="1"/>
    <col min="14089" max="14089" width="4.85546875" style="16" customWidth="1"/>
    <col min="14090" max="14091" width="8.42578125" style="16"/>
    <col min="14092" max="14092" width="2.85546875" style="16" customWidth="1"/>
    <col min="14093" max="14095" width="8.42578125" style="16"/>
    <col min="14096" max="14096" width="6.5703125" style="16" customWidth="1"/>
    <col min="14097" max="14336" width="8.42578125" style="16"/>
    <col min="14337" max="14337" width="2.85546875" style="16" customWidth="1"/>
    <col min="14338" max="14338" width="4" style="16" customWidth="1"/>
    <col min="14339" max="14339" width="51.140625" style="16" customWidth="1"/>
    <col min="14340" max="14340" width="3.5703125" style="16" customWidth="1"/>
    <col min="14341" max="14341" width="85.5703125" style="16" customWidth="1"/>
    <col min="14342" max="14343" width="8.42578125" style="16"/>
    <col min="14344" max="14344" width="14.5703125" style="16" customWidth="1"/>
    <col min="14345" max="14345" width="4.85546875" style="16" customWidth="1"/>
    <col min="14346" max="14347" width="8.42578125" style="16"/>
    <col min="14348" max="14348" width="2.85546875" style="16" customWidth="1"/>
    <col min="14349" max="14351" width="8.42578125" style="16"/>
    <col min="14352" max="14352" width="6.5703125" style="16" customWidth="1"/>
    <col min="14353" max="14592" width="8.42578125" style="16"/>
    <col min="14593" max="14593" width="2.85546875" style="16" customWidth="1"/>
    <col min="14594" max="14594" width="4" style="16" customWidth="1"/>
    <col min="14595" max="14595" width="51.140625" style="16" customWidth="1"/>
    <col min="14596" max="14596" width="3.5703125" style="16" customWidth="1"/>
    <col min="14597" max="14597" width="85.5703125" style="16" customWidth="1"/>
    <col min="14598" max="14599" width="8.42578125" style="16"/>
    <col min="14600" max="14600" width="14.5703125" style="16" customWidth="1"/>
    <col min="14601" max="14601" width="4.85546875" style="16" customWidth="1"/>
    <col min="14602" max="14603" width="8.42578125" style="16"/>
    <col min="14604" max="14604" width="2.85546875" style="16" customWidth="1"/>
    <col min="14605" max="14607" width="8.42578125" style="16"/>
    <col min="14608" max="14608" width="6.5703125" style="16" customWidth="1"/>
    <col min="14609" max="14848" width="8.42578125" style="16"/>
    <col min="14849" max="14849" width="2.85546875" style="16" customWidth="1"/>
    <col min="14850" max="14850" width="4" style="16" customWidth="1"/>
    <col min="14851" max="14851" width="51.140625" style="16" customWidth="1"/>
    <col min="14852" max="14852" width="3.5703125" style="16" customWidth="1"/>
    <col min="14853" max="14853" width="85.5703125" style="16" customWidth="1"/>
    <col min="14854" max="14855" width="8.42578125" style="16"/>
    <col min="14856" max="14856" width="14.5703125" style="16" customWidth="1"/>
    <col min="14857" max="14857" width="4.85546875" style="16" customWidth="1"/>
    <col min="14858" max="14859" width="8.42578125" style="16"/>
    <col min="14860" max="14860" width="2.85546875" style="16" customWidth="1"/>
    <col min="14861" max="14863" width="8.42578125" style="16"/>
    <col min="14864" max="14864" width="6.5703125" style="16" customWidth="1"/>
    <col min="14865" max="15104" width="8.42578125" style="16"/>
    <col min="15105" max="15105" width="2.85546875" style="16" customWidth="1"/>
    <col min="15106" max="15106" width="4" style="16" customWidth="1"/>
    <col min="15107" max="15107" width="51.140625" style="16" customWidth="1"/>
    <col min="15108" max="15108" width="3.5703125" style="16" customWidth="1"/>
    <col min="15109" max="15109" width="85.5703125" style="16" customWidth="1"/>
    <col min="15110" max="15111" width="8.42578125" style="16"/>
    <col min="15112" max="15112" width="14.5703125" style="16" customWidth="1"/>
    <col min="15113" max="15113" width="4.85546875" style="16" customWidth="1"/>
    <col min="15114" max="15115" width="8.42578125" style="16"/>
    <col min="15116" max="15116" width="2.85546875" style="16" customWidth="1"/>
    <col min="15117" max="15119" width="8.42578125" style="16"/>
    <col min="15120" max="15120" width="6.5703125" style="16" customWidth="1"/>
    <col min="15121" max="15360" width="8.42578125" style="16"/>
    <col min="15361" max="15361" width="2.85546875" style="16" customWidth="1"/>
    <col min="15362" max="15362" width="4" style="16" customWidth="1"/>
    <col min="15363" max="15363" width="51.140625" style="16" customWidth="1"/>
    <col min="15364" max="15364" width="3.5703125" style="16" customWidth="1"/>
    <col min="15365" max="15365" width="85.5703125" style="16" customWidth="1"/>
    <col min="15366" max="15367" width="8.42578125" style="16"/>
    <col min="15368" max="15368" width="14.5703125" style="16" customWidth="1"/>
    <col min="15369" max="15369" width="4.85546875" style="16" customWidth="1"/>
    <col min="15370" max="15371" width="8.42578125" style="16"/>
    <col min="15372" max="15372" width="2.85546875" style="16" customWidth="1"/>
    <col min="15373" max="15375" width="8.42578125" style="16"/>
    <col min="15376" max="15376" width="6.5703125" style="16" customWidth="1"/>
    <col min="15377" max="15616" width="8.42578125" style="16"/>
    <col min="15617" max="15617" width="2.85546875" style="16" customWidth="1"/>
    <col min="15618" max="15618" width="4" style="16" customWidth="1"/>
    <col min="15619" max="15619" width="51.140625" style="16" customWidth="1"/>
    <col min="15620" max="15620" width="3.5703125" style="16" customWidth="1"/>
    <col min="15621" max="15621" width="85.5703125" style="16" customWidth="1"/>
    <col min="15622" max="15623" width="8.42578125" style="16"/>
    <col min="15624" max="15624" width="14.5703125" style="16" customWidth="1"/>
    <col min="15625" max="15625" width="4.85546875" style="16" customWidth="1"/>
    <col min="15626" max="15627" width="8.42578125" style="16"/>
    <col min="15628" max="15628" width="2.85546875" style="16" customWidth="1"/>
    <col min="15629" max="15631" width="8.42578125" style="16"/>
    <col min="15632" max="15632" width="6.5703125" style="16" customWidth="1"/>
    <col min="15633" max="15872" width="8.42578125" style="16"/>
    <col min="15873" max="15873" width="2.85546875" style="16" customWidth="1"/>
    <col min="15874" max="15874" width="4" style="16" customWidth="1"/>
    <col min="15875" max="15875" width="51.140625" style="16" customWidth="1"/>
    <col min="15876" max="15876" width="3.5703125" style="16" customWidth="1"/>
    <col min="15877" max="15877" width="85.5703125" style="16" customWidth="1"/>
    <col min="15878" max="15879" width="8.42578125" style="16"/>
    <col min="15880" max="15880" width="14.5703125" style="16" customWidth="1"/>
    <col min="15881" max="15881" width="4.85546875" style="16" customWidth="1"/>
    <col min="15882" max="15883" width="8.42578125" style="16"/>
    <col min="15884" max="15884" width="2.85546875" style="16" customWidth="1"/>
    <col min="15885" max="15887" width="8.42578125" style="16"/>
    <col min="15888" max="15888" width="6.5703125" style="16" customWidth="1"/>
    <col min="15889" max="16128" width="8.42578125" style="16"/>
    <col min="16129" max="16129" width="2.85546875" style="16" customWidth="1"/>
    <col min="16130" max="16130" width="4" style="16" customWidth="1"/>
    <col min="16131" max="16131" width="51.140625" style="16" customWidth="1"/>
    <col min="16132" max="16132" width="3.5703125" style="16" customWidth="1"/>
    <col min="16133" max="16133" width="85.5703125" style="16" customWidth="1"/>
    <col min="16134" max="16135" width="8.42578125" style="16"/>
    <col min="16136" max="16136" width="14.5703125" style="16" customWidth="1"/>
    <col min="16137" max="16137" width="4.85546875" style="16" customWidth="1"/>
    <col min="16138" max="16139" width="8.42578125" style="16"/>
    <col min="16140" max="16140" width="2.85546875" style="16" customWidth="1"/>
    <col min="16141" max="16143" width="8.42578125" style="16"/>
    <col min="16144" max="16144" width="6.5703125" style="16" customWidth="1"/>
    <col min="16145" max="16384" width="8.4257812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7" customFormat="1" x14ac:dyDescent="0.25">
      <c r="E30" s="16"/>
      <c r="F30" s="16"/>
      <c r="G30" s="16"/>
      <c r="H30" s="16"/>
    </row>
    <row r="31" spans="5:8" s="17" customFormat="1" x14ac:dyDescent="0.25">
      <c r="E31" s="16"/>
      <c r="F31" s="16"/>
      <c r="G31" s="16"/>
      <c r="H31" s="16"/>
    </row>
    <row r="32" spans="5:8" s="17" customFormat="1" x14ac:dyDescent="0.25"/>
    <row r="40" spans="2:3" x14ac:dyDescent="0.25">
      <c r="B40" s="18"/>
      <c r="C40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55"/>
  <sheetViews>
    <sheetView tabSelected="1" workbookViewId="0">
      <pane xSplit="6" ySplit="1" topLeftCell="G13" activePane="bottomRight" state="frozenSplit"/>
      <selection pane="topRight" activeCell="G1" sqref="G1"/>
      <selection pane="bottomLeft" activeCell="A2" sqref="A2"/>
      <selection pane="bottomRight" activeCell="AA16" sqref="AA16"/>
    </sheetView>
  </sheetViews>
  <sheetFormatPr defaultRowHeight="15" x14ac:dyDescent="0.25"/>
  <cols>
    <col min="1" max="5" width="2.85546875" style="14" customWidth="1"/>
    <col min="6" max="6" width="19.85546875" style="14" customWidth="1"/>
    <col min="7" max="7" width="7.7109375" style="15" bestFit="1" customWidth="1"/>
    <col min="8" max="8" width="2.140625" style="15" customWidth="1"/>
    <col min="9" max="9" width="10.5703125" style="15" bestFit="1" customWidth="1"/>
    <col min="10" max="10" width="2.140625" style="15" customWidth="1"/>
    <col min="11" max="11" width="9.7109375" style="15" bestFit="1" customWidth="1"/>
    <col min="12" max="12" width="2.140625" style="15" customWidth="1"/>
    <col min="13" max="13" width="8.140625" style="15" bestFit="1" customWidth="1"/>
    <col min="14" max="14" width="2.140625" style="15" customWidth="1"/>
    <col min="15" max="15" width="7.42578125" style="15" bestFit="1" customWidth="1"/>
    <col min="16" max="16" width="2.140625" style="15" customWidth="1"/>
    <col min="17" max="17" width="7.7109375" style="15" bestFit="1" customWidth="1"/>
    <col min="18" max="18" width="2.140625" style="15" customWidth="1"/>
    <col min="19" max="19" width="8.140625" style="15" bestFit="1" customWidth="1"/>
    <col min="20" max="20" width="2.140625" style="15" customWidth="1"/>
    <col min="21" max="21" width="7.42578125" style="15" bestFit="1" customWidth="1"/>
    <col min="22" max="22" width="2.140625" style="15" customWidth="1"/>
    <col min="23" max="23" width="8.140625" style="15" bestFit="1" customWidth="1"/>
    <col min="24" max="24" width="2.140625" style="15" customWidth="1"/>
    <col min="25" max="25" width="7.7109375" style="15" bestFit="1" customWidth="1"/>
    <col min="26" max="26" width="2.140625" style="15" customWidth="1"/>
    <col min="27" max="27" width="9" style="15" bestFit="1" customWidth="1"/>
  </cols>
  <sheetData>
    <row r="1" spans="1:27" s="13" customFormat="1" ht="15.75" thickBot="1" x14ac:dyDescent="0.3">
      <c r="A1" s="10"/>
      <c r="B1" s="10"/>
      <c r="C1" s="10"/>
      <c r="D1" s="10"/>
      <c r="E1" s="10"/>
      <c r="F1" s="10"/>
      <c r="G1" s="11" t="s">
        <v>0</v>
      </c>
      <c r="H1" s="12"/>
      <c r="I1" s="11" t="s">
        <v>1</v>
      </c>
      <c r="J1" s="12"/>
      <c r="K1" s="11" t="s">
        <v>2</v>
      </c>
      <c r="L1" s="12"/>
      <c r="M1" s="11" t="s">
        <v>3</v>
      </c>
      <c r="N1" s="12"/>
      <c r="O1" s="11" t="s">
        <v>4</v>
      </c>
      <c r="P1" s="12"/>
      <c r="Q1" s="11" t="s">
        <v>5</v>
      </c>
      <c r="R1" s="12"/>
      <c r="S1" s="11" t="s">
        <v>6</v>
      </c>
      <c r="T1" s="12"/>
      <c r="U1" s="11" t="s">
        <v>7</v>
      </c>
      <c r="V1" s="12"/>
      <c r="W1" s="11" t="s">
        <v>61</v>
      </c>
      <c r="X1" s="12"/>
      <c r="Y1" s="11" t="s">
        <v>8</v>
      </c>
      <c r="Z1" s="12"/>
      <c r="AA1" s="11" t="s">
        <v>9</v>
      </c>
    </row>
    <row r="2" spans="1:27" ht="15.75" thickTop="1" x14ac:dyDescent="0.25">
      <c r="A2" s="1" t="s">
        <v>10</v>
      </c>
      <c r="B2" s="1"/>
      <c r="C2" s="1"/>
      <c r="D2" s="1"/>
      <c r="E2" s="1"/>
      <c r="F2" s="1"/>
      <c r="G2" s="2"/>
      <c r="H2" s="3"/>
      <c r="I2" s="2"/>
      <c r="J2" s="3"/>
      <c r="K2" s="2"/>
      <c r="L2" s="3"/>
      <c r="M2" s="2"/>
      <c r="N2" s="3"/>
      <c r="O2" s="2"/>
      <c r="P2" s="3"/>
      <c r="Q2" s="2"/>
      <c r="R2" s="3"/>
      <c r="S2" s="2"/>
      <c r="T2" s="3"/>
      <c r="U2" s="2"/>
      <c r="V2" s="3"/>
      <c r="W2" s="2"/>
      <c r="X2" s="3"/>
      <c r="Y2" s="2"/>
      <c r="Z2" s="3"/>
      <c r="AA2" s="2"/>
    </row>
    <row r="3" spans="1:27" x14ac:dyDescent="0.25">
      <c r="A3" s="1"/>
      <c r="B3" s="1" t="s">
        <v>11</v>
      </c>
      <c r="C3" s="1"/>
      <c r="D3" s="1"/>
      <c r="E3" s="1"/>
      <c r="F3" s="1"/>
      <c r="G3" s="2"/>
      <c r="H3" s="3"/>
      <c r="I3" s="2"/>
      <c r="J3" s="3"/>
      <c r="K3" s="2"/>
      <c r="L3" s="3"/>
      <c r="M3" s="2"/>
      <c r="N3" s="3"/>
      <c r="O3" s="2"/>
      <c r="P3" s="3"/>
      <c r="Q3" s="2"/>
      <c r="R3" s="3"/>
      <c r="S3" s="2"/>
      <c r="T3" s="3"/>
      <c r="U3" s="2"/>
      <c r="V3" s="3"/>
      <c r="W3" s="2"/>
      <c r="X3" s="3"/>
      <c r="Y3" s="2"/>
      <c r="Z3" s="3"/>
      <c r="AA3" s="2"/>
    </row>
    <row r="4" spans="1:27" x14ac:dyDescent="0.25">
      <c r="A4" s="1"/>
      <c r="B4" s="1"/>
      <c r="C4" s="1" t="s">
        <v>12</v>
      </c>
      <c r="D4" s="1"/>
      <c r="E4" s="1"/>
      <c r="F4" s="1"/>
      <c r="G4" s="2"/>
      <c r="H4" s="3"/>
      <c r="I4" s="2"/>
      <c r="J4" s="3"/>
      <c r="K4" s="2"/>
      <c r="L4" s="3"/>
      <c r="M4" s="2"/>
      <c r="N4" s="3"/>
      <c r="O4" s="2"/>
      <c r="P4" s="3"/>
      <c r="Q4" s="2"/>
      <c r="R4" s="3"/>
      <c r="S4" s="2"/>
      <c r="T4" s="3"/>
      <c r="U4" s="2"/>
      <c r="V4" s="3"/>
      <c r="W4" s="2"/>
      <c r="X4" s="3"/>
      <c r="Y4" s="2"/>
      <c r="Z4" s="3"/>
      <c r="AA4" s="2"/>
    </row>
    <row r="5" spans="1:27" x14ac:dyDescent="0.25">
      <c r="A5" s="1"/>
      <c r="B5" s="1"/>
      <c r="C5" s="1"/>
      <c r="D5" s="1" t="s">
        <v>13</v>
      </c>
      <c r="E5" s="1"/>
      <c r="F5" s="1"/>
      <c r="G5" s="19">
        <f>-13324.9+41693.35</f>
        <v>28368.449999999997</v>
      </c>
      <c r="H5" s="3"/>
      <c r="I5" s="19">
        <f>-15403.94+17093.95</f>
        <v>1690.0100000000002</v>
      </c>
      <c r="J5" s="3"/>
      <c r="K5" s="19">
        <f>-21911.37+24116.03</f>
        <v>2204.66</v>
      </c>
      <c r="L5" s="3"/>
      <c r="M5" s="19">
        <f>-36980.36+47278.36</f>
        <v>10298</v>
      </c>
      <c r="N5" s="3"/>
      <c r="O5" s="19">
        <f>-7578.86+13922.35</f>
        <v>6343.4900000000007</v>
      </c>
      <c r="P5" s="3"/>
      <c r="Q5" s="19">
        <f>-4327.68+6840.53</f>
        <v>2512.8499999999995</v>
      </c>
      <c r="R5" s="3"/>
      <c r="S5" s="19">
        <f>-82512.6+60374.76</f>
        <v>-22137.840000000004</v>
      </c>
      <c r="T5" s="3"/>
      <c r="U5" s="19">
        <f>-10515.62+5512.12</f>
        <v>-5003.5000000000009</v>
      </c>
      <c r="V5" s="3"/>
      <c r="W5" s="19">
        <f>-24414.5+27574.51</f>
        <v>3160.0099999999984</v>
      </c>
      <c r="X5" s="3"/>
      <c r="Y5" s="19">
        <f>-39758.21+43876.26</f>
        <v>4118.0500000000029</v>
      </c>
      <c r="Z5" s="3"/>
      <c r="AA5" s="19">
        <f>ROUND(SUM(G5:Y5),5)</f>
        <v>31554.18</v>
      </c>
    </row>
    <row r="6" spans="1:27" x14ac:dyDescent="0.25">
      <c r="A6" s="1"/>
      <c r="B6" s="1"/>
      <c r="C6" s="1" t="s">
        <v>14</v>
      </c>
      <c r="D6" s="1"/>
      <c r="E6" s="1"/>
      <c r="F6" s="1"/>
      <c r="G6" s="2">
        <f>ROUND(SUM(G4:G5),5)</f>
        <v>28368.45</v>
      </c>
      <c r="H6" s="3"/>
      <c r="I6" s="2">
        <f>ROUND(SUM(I4:I5),5)</f>
        <v>1690.01</v>
      </c>
      <c r="J6" s="3"/>
      <c r="K6" s="2">
        <f>ROUND(SUM(K4:K5),5)</f>
        <v>2204.66</v>
      </c>
      <c r="L6" s="3"/>
      <c r="M6" s="2">
        <f>ROUND(SUM(M4:M5),5)</f>
        <v>10298</v>
      </c>
      <c r="N6" s="3"/>
      <c r="O6" s="2">
        <f>ROUND(SUM(O4:O5),5)</f>
        <v>6343.49</v>
      </c>
      <c r="P6" s="3"/>
      <c r="Q6" s="2">
        <f>ROUND(SUM(Q4:Q5),5)</f>
        <v>2512.85</v>
      </c>
      <c r="R6" s="3"/>
      <c r="S6" s="2">
        <f>ROUND(SUM(S4:S5),5)</f>
        <v>-22137.84</v>
      </c>
      <c r="T6" s="3"/>
      <c r="U6" s="2">
        <f>ROUND(SUM(U4:U5),5)</f>
        <v>-5003.5</v>
      </c>
      <c r="V6" s="3"/>
      <c r="W6" s="2">
        <f>ROUND(SUM(W4:W5),5)</f>
        <v>3160.01</v>
      </c>
      <c r="X6" s="3"/>
      <c r="Y6" s="2">
        <f>ROUND(SUM(Y4:Y5),5)</f>
        <v>4118.05</v>
      </c>
      <c r="Z6" s="3"/>
      <c r="AA6" s="2">
        <f>ROUND(SUM(G6:Y6),5)</f>
        <v>31554.18</v>
      </c>
    </row>
    <row r="7" spans="1:27" x14ac:dyDescent="0.25">
      <c r="A7" s="1"/>
      <c r="B7" s="1"/>
      <c r="C7" s="1" t="s">
        <v>15</v>
      </c>
      <c r="D7" s="1"/>
      <c r="E7" s="1"/>
      <c r="F7" s="1"/>
      <c r="G7" s="2"/>
      <c r="H7" s="3"/>
      <c r="I7" s="2"/>
      <c r="J7" s="3"/>
      <c r="K7" s="2"/>
      <c r="L7" s="3"/>
      <c r="M7" s="2"/>
      <c r="N7" s="3"/>
      <c r="O7" s="2"/>
      <c r="P7" s="3"/>
      <c r="Q7" s="2"/>
      <c r="R7" s="3"/>
      <c r="S7" s="2"/>
      <c r="T7" s="3"/>
      <c r="U7" s="2"/>
      <c r="V7" s="3"/>
      <c r="W7" s="2"/>
      <c r="X7" s="3"/>
      <c r="Y7" s="2"/>
      <c r="Z7" s="3"/>
      <c r="AA7" s="2"/>
    </row>
    <row r="8" spans="1:27" ht="15.75" thickBot="1" x14ac:dyDescent="0.3">
      <c r="A8" s="1"/>
      <c r="B8" s="1"/>
      <c r="C8" s="1"/>
      <c r="D8" s="1" t="s">
        <v>16</v>
      </c>
      <c r="E8" s="1"/>
      <c r="F8" s="1"/>
      <c r="G8" s="4">
        <v>8462.19</v>
      </c>
      <c r="H8" s="3"/>
      <c r="I8" s="4">
        <v>3570.21</v>
      </c>
      <c r="J8" s="3"/>
      <c r="K8" s="4">
        <v>8230.75</v>
      </c>
      <c r="L8" s="3"/>
      <c r="M8" s="4">
        <v>18872.91</v>
      </c>
      <c r="N8" s="3"/>
      <c r="O8" s="4">
        <v>4220.88</v>
      </c>
      <c r="P8" s="3"/>
      <c r="Q8" s="4">
        <v>2477.14</v>
      </c>
      <c r="R8" s="3"/>
      <c r="S8" s="4">
        <v>19497.78</v>
      </c>
      <c r="T8" s="3"/>
      <c r="U8" s="4">
        <v>777.15</v>
      </c>
      <c r="V8" s="3"/>
      <c r="W8" s="4">
        <v>4483.5600000000004</v>
      </c>
      <c r="X8" s="3"/>
      <c r="Y8" s="4">
        <v>23765.32</v>
      </c>
      <c r="Z8" s="3"/>
      <c r="AA8" s="4">
        <f>ROUND(SUM(G8:Y8),5)</f>
        <v>94357.89</v>
      </c>
    </row>
    <row r="9" spans="1:27" x14ac:dyDescent="0.25">
      <c r="A9" s="1"/>
      <c r="B9" s="1"/>
      <c r="C9" s="1" t="s">
        <v>17</v>
      </c>
      <c r="D9" s="1"/>
      <c r="E9" s="1"/>
      <c r="F9" s="1"/>
      <c r="G9" s="2">
        <f>ROUND(SUM(G7:G8),5)</f>
        <v>8462.19</v>
      </c>
      <c r="H9" s="3"/>
      <c r="I9" s="2">
        <f>ROUND(SUM(I7:I8),5)</f>
        <v>3570.21</v>
      </c>
      <c r="J9" s="3"/>
      <c r="K9" s="2">
        <f>ROUND(SUM(K7:K8),5)</f>
        <v>8230.75</v>
      </c>
      <c r="L9" s="3"/>
      <c r="M9" s="2">
        <f>ROUND(SUM(M7:M8),5)</f>
        <v>18872.91</v>
      </c>
      <c r="N9" s="3"/>
      <c r="O9" s="2">
        <f>ROUND(SUM(O7:O8),5)</f>
        <v>4220.88</v>
      </c>
      <c r="P9" s="3"/>
      <c r="Q9" s="2">
        <f>ROUND(SUM(Q7:Q8),5)</f>
        <v>2477.14</v>
      </c>
      <c r="R9" s="3"/>
      <c r="S9" s="2">
        <f>ROUND(SUM(S7:S8),5)</f>
        <v>19497.78</v>
      </c>
      <c r="T9" s="3"/>
      <c r="U9" s="2">
        <f>ROUND(SUM(U7:U8),5)</f>
        <v>777.15</v>
      </c>
      <c r="V9" s="3"/>
      <c r="W9" s="2">
        <f>ROUND(SUM(W7:W8),5)</f>
        <v>4483.5600000000004</v>
      </c>
      <c r="X9" s="3"/>
      <c r="Y9" s="2">
        <f>ROUND(SUM(Y7:Y8),5)</f>
        <v>23765.32</v>
      </c>
      <c r="Z9" s="3"/>
      <c r="AA9" s="2">
        <f>ROUND(SUM(G9:Y9),5)</f>
        <v>94357.89</v>
      </c>
    </row>
    <row r="10" spans="1:27" x14ac:dyDescent="0.25">
      <c r="A10" s="1"/>
      <c r="B10" s="1"/>
      <c r="C10" s="1" t="s">
        <v>18</v>
      </c>
      <c r="D10" s="1"/>
      <c r="E10" s="1"/>
      <c r="F10" s="1"/>
      <c r="G10" s="2"/>
      <c r="H10" s="3"/>
      <c r="I10" s="2"/>
      <c r="J10" s="3"/>
      <c r="K10" s="2"/>
      <c r="L10" s="3"/>
      <c r="M10" s="2"/>
      <c r="N10" s="3"/>
      <c r="O10" s="2"/>
      <c r="P10" s="3"/>
      <c r="Q10" s="2"/>
      <c r="R10" s="3"/>
      <c r="S10" s="2"/>
      <c r="T10" s="3"/>
      <c r="U10" s="2"/>
      <c r="V10" s="3"/>
      <c r="W10" s="2"/>
      <c r="X10" s="3"/>
      <c r="Y10" s="2"/>
      <c r="Z10" s="3"/>
      <c r="AA10" s="2"/>
    </row>
    <row r="11" spans="1:27" ht="15.75" thickBot="1" x14ac:dyDescent="0.3">
      <c r="A11" s="1"/>
      <c r="B11" s="1"/>
      <c r="C11" s="1"/>
      <c r="D11" s="1" t="s">
        <v>19</v>
      </c>
      <c r="E11" s="1"/>
      <c r="F11" s="1"/>
      <c r="G11" s="5">
        <v>120</v>
      </c>
      <c r="H11" s="3"/>
      <c r="I11" s="5">
        <v>90</v>
      </c>
      <c r="J11" s="3"/>
      <c r="K11" s="5">
        <v>180</v>
      </c>
      <c r="L11" s="3"/>
      <c r="M11" s="5">
        <v>300</v>
      </c>
      <c r="N11" s="3"/>
      <c r="O11" s="5">
        <v>90</v>
      </c>
      <c r="P11" s="3"/>
      <c r="Q11" s="5">
        <v>-3</v>
      </c>
      <c r="R11" s="3"/>
      <c r="S11" s="5">
        <v>360</v>
      </c>
      <c r="T11" s="3"/>
      <c r="U11" s="5">
        <v>30</v>
      </c>
      <c r="V11" s="3"/>
      <c r="W11" s="5">
        <v>150</v>
      </c>
      <c r="X11" s="3"/>
      <c r="Y11" s="5">
        <v>480</v>
      </c>
      <c r="Z11" s="3"/>
      <c r="AA11" s="5">
        <f>ROUND(SUM(G11:Y11),5)</f>
        <v>1797</v>
      </c>
    </row>
    <row r="12" spans="1:27" ht="15.75" thickBot="1" x14ac:dyDescent="0.3">
      <c r="A12" s="1"/>
      <c r="B12" s="1"/>
      <c r="C12" s="1" t="s">
        <v>20</v>
      </c>
      <c r="D12" s="1"/>
      <c r="E12" s="1"/>
      <c r="F12" s="1"/>
      <c r="G12" s="6">
        <f>ROUND(G10+SUM(G11:G11),5)</f>
        <v>120</v>
      </c>
      <c r="H12" s="3"/>
      <c r="I12" s="6">
        <f>ROUND(I10+SUM(I11:I11),5)</f>
        <v>90</v>
      </c>
      <c r="J12" s="3"/>
      <c r="K12" s="6">
        <f>ROUND(K10+SUM(K11:K11),5)</f>
        <v>180</v>
      </c>
      <c r="L12" s="3"/>
      <c r="M12" s="6">
        <f>ROUND(M10+SUM(M11:M11),5)</f>
        <v>300</v>
      </c>
      <c r="N12" s="3"/>
      <c r="O12" s="6">
        <f>ROUND(O10+SUM(O11:O11),5)</f>
        <v>90</v>
      </c>
      <c r="P12" s="3"/>
      <c r="Q12" s="6">
        <f>ROUND(Q10+SUM(Q11:Q11),5)</f>
        <v>-3</v>
      </c>
      <c r="R12" s="3"/>
      <c r="S12" s="6">
        <f>ROUND(S10+SUM(S11:S11),5)</f>
        <v>360</v>
      </c>
      <c r="T12" s="3"/>
      <c r="U12" s="6">
        <f>ROUND(U10+SUM(U11:U11),5)</f>
        <v>30</v>
      </c>
      <c r="V12" s="3"/>
      <c r="W12" s="6">
        <f>ROUND(W10+SUM(W11:W11),5)</f>
        <v>150</v>
      </c>
      <c r="X12" s="3"/>
      <c r="Y12" s="6">
        <f>ROUND(Y10+SUM(Y11:Y11),5)</f>
        <v>480</v>
      </c>
      <c r="Z12" s="3"/>
      <c r="AA12" s="6">
        <f>ROUND(SUM(G12:Y12),5)</f>
        <v>1797</v>
      </c>
    </row>
    <row r="13" spans="1:27" x14ac:dyDescent="0.25">
      <c r="A13" s="1"/>
      <c r="B13" s="1" t="s">
        <v>21</v>
      </c>
      <c r="C13" s="1"/>
      <c r="D13" s="1"/>
      <c r="E13" s="1"/>
      <c r="F13" s="1"/>
      <c r="G13" s="2">
        <f>ROUND(G3+G6+G9+G12,5)</f>
        <v>36950.639999999999</v>
      </c>
      <c r="H13" s="3"/>
      <c r="I13" s="2">
        <f>ROUND(I3+I6+I9+I12,5)</f>
        <v>5350.22</v>
      </c>
      <c r="J13" s="3"/>
      <c r="K13" s="2">
        <f>ROUND(K3+K6+K9+K12,5)</f>
        <v>10615.41</v>
      </c>
      <c r="L13" s="3"/>
      <c r="M13" s="2">
        <f>ROUND(M3+M6+M9+M12,5)</f>
        <v>29470.91</v>
      </c>
      <c r="N13" s="3"/>
      <c r="O13" s="2">
        <f>ROUND(O3+O6+O9+O12,5)</f>
        <v>10654.37</v>
      </c>
      <c r="P13" s="3"/>
      <c r="Q13" s="2">
        <f>ROUND(Q3+Q6+Q9+Q12,5)</f>
        <v>4986.99</v>
      </c>
      <c r="R13" s="3"/>
      <c r="S13" s="2">
        <f>ROUND(S3+S6+S9+S12,5)</f>
        <v>-2280.06</v>
      </c>
      <c r="T13" s="3"/>
      <c r="U13" s="2">
        <f>ROUND(U3+U6+U9+U12,5)</f>
        <v>-4196.3500000000004</v>
      </c>
      <c r="V13" s="3"/>
      <c r="W13" s="2">
        <f>ROUND(W3+W6+W9+W12,5)</f>
        <v>7793.57</v>
      </c>
      <c r="X13" s="3"/>
      <c r="Y13" s="2">
        <f>ROUND(Y3+Y6+Y9+Y12,5)</f>
        <v>28363.37</v>
      </c>
      <c r="Z13" s="3"/>
      <c r="AA13" s="2">
        <f>ROUND(SUM(G13:Y13),5)</f>
        <v>127709.07</v>
      </c>
    </row>
    <row r="14" spans="1:27" x14ac:dyDescent="0.25">
      <c r="A14" s="1"/>
      <c r="B14" s="1" t="s">
        <v>22</v>
      </c>
      <c r="C14" s="1"/>
      <c r="D14" s="1"/>
      <c r="E14" s="1"/>
      <c r="F14" s="1"/>
      <c r="G14" s="2"/>
      <c r="H14" s="3"/>
      <c r="I14" s="2"/>
      <c r="J14" s="3"/>
      <c r="K14" s="2"/>
      <c r="L14" s="3"/>
      <c r="M14" s="2"/>
      <c r="N14" s="3"/>
      <c r="O14" s="2"/>
      <c r="P14" s="3"/>
      <c r="Q14" s="2"/>
      <c r="R14" s="3"/>
      <c r="S14" s="2"/>
      <c r="T14" s="3"/>
      <c r="U14" s="2"/>
      <c r="V14" s="3"/>
      <c r="W14" s="2"/>
      <c r="X14" s="3"/>
      <c r="Y14" s="2"/>
      <c r="Z14" s="3"/>
      <c r="AA14" s="2"/>
    </row>
    <row r="15" spans="1:27" x14ac:dyDescent="0.25">
      <c r="A15" s="1"/>
      <c r="B15" s="1"/>
      <c r="C15" s="1" t="s">
        <v>23</v>
      </c>
      <c r="D15" s="1"/>
      <c r="E15" s="1"/>
      <c r="F15" s="1"/>
      <c r="G15" s="2">
        <v>456038</v>
      </c>
      <c r="H15" s="3"/>
      <c r="I15" s="2">
        <v>26692</v>
      </c>
      <c r="J15" s="3"/>
      <c r="K15" s="2">
        <v>282890</v>
      </c>
      <c r="L15" s="3"/>
      <c r="M15" s="2">
        <v>418265</v>
      </c>
      <c r="N15" s="3"/>
      <c r="O15" s="2">
        <v>35749</v>
      </c>
      <c r="P15" s="3"/>
      <c r="Q15" s="2">
        <v>215387</v>
      </c>
      <c r="R15" s="3"/>
      <c r="S15" s="2">
        <v>197992</v>
      </c>
      <c r="T15" s="3"/>
      <c r="U15" s="2">
        <v>30726</v>
      </c>
      <c r="V15" s="3"/>
      <c r="W15" s="2">
        <v>78004</v>
      </c>
      <c r="X15" s="3"/>
      <c r="Y15" s="2">
        <v>316263</v>
      </c>
      <c r="Z15" s="3"/>
      <c r="AA15" s="2">
        <f>ROUND(SUM(G15:Y15),5)</f>
        <v>2058006</v>
      </c>
    </row>
    <row r="16" spans="1:27" ht="15.75" thickBot="1" x14ac:dyDescent="0.3">
      <c r="A16" s="1"/>
      <c r="B16" s="1"/>
      <c r="C16" s="1" t="s">
        <v>24</v>
      </c>
      <c r="D16" s="1"/>
      <c r="E16" s="1"/>
      <c r="F16" s="1"/>
      <c r="G16" s="4">
        <v>-85528</v>
      </c>
      <c r="H16" s="3"/>
      <c r="I16" s="4">
        <v>-17887</v>
      </c>
      <c r="J16" s="3"/>
      <c r="K16" s="4">
        <v>-167964</v>
      </c>
      <c r="L16" s="3"/>
      <c r="M16" s="4">
        <v>-190370</v>
      </c>
      <c r="N16" s="3"/>
      <c r="O16" s="4">
        <v>-23188</v>
      </c>
      <c r="P16" s="3"/>
      <c r="Q16" s="4">
        <v>-75152</v>
      </c>
      <c r="R16" s="3"/>
      <c r="S16" s="4">
        <v>-120738</v>
      </c>
      <c r="T16" s="3"/>
      <c r="U16" s="4">
        <v>-15613</v>
      </c>
      <c r="V16" s="3"/>
      <c r="W16" s="4">
        <v>-37986</v>
      </c>
      <c r="X16" s="3"/>
      <c r="Y16" s="4">
        <v>-56609</v>
      </c>
      <c r="Z16" s="3"/>
      <c r="AA16" s="4">
        <f>ROUND(SUM(G16:Y16),5)</f>
        <v>-791035</v>
      </c>
    </row>
    <row r="17" spans="1:27" x14ac:dyDescent="0.25">
      <c r="A17" s="1"/>
      <c r="B17" s="1" t="s">
        <v>25</v>
      </c>
      <c r="C17" s="1"/>
      <c r="D17" s="1"/>
      <c r="E17" s="1"/>
      <c r="F17" s="1"/>
      <c r="G17" s="2">
        <f>ROUND(SUM(G14:G16),5)</f>
        <v>370510</v>
      </c>
      <c r="H17" s="3"/>
      <c r="I17" s="2">
        <f>ROUND(SUM(I14:I16),5)</f>
        <v>8805</v>
      </c>
      <c r="J17" s="3"/>
      <c r="K17" s="2">
        <f>ROUND(SUM(K14:K16),5)</f>
        <v>114926</v>
      </c>
      <c r="L17" s="3"/>
      <c r="M17" s="2">
        <f>ROUND(SUM(M14:M16),5)</f>
        <v>227895</v>
      </c>
      <c r="N17" s="3"/>
      <c r="O17" s="2">
        <f>ROUND(SUM(O14:O16),5)</f>
        <v>12561</v>
      </c>
      <c r="P17" s="3"/>
      <c r="Q17" s="2">
        <f>ROUND(SUM(Q14:Q16),5)</f>
        <v>140235</v>
      </c>
      <c r="R17" s="3"/>
      <c r="S17" s="2">
        <f>ROUND(SUM(S14:S16),5)</f>
        <v>77254</v>
      </c>
      <c r="T17" s="3"/>
      <c r="U17" s="2">
        <f>ROUND(SUM(U14:U16),5)</f>
        <v>15113</v>
      </c>
      <c r="V17" s="3"/>
      <c r="W17" s="2">
        <f>ROUND(SUM(W14:W16),5)</f>
        <v>40018</v>
      </c>
      <c r="X17" s="3"/>
      <c r="Y17" s="2">
        <f>ROUND(SUM(Y14:Y16),5)</f>
        <v>259654</v>
      </c>
      <c r="Z17" s="3"/>
      <c r="AA17" s="2">
        <f>ROUND(SUM(G17:Y17),5)</f>
        <v>1266971</v>
      </c>
    </row>
    <row r="18" spans="1:27" x14ac:dyDescent="0.25">
      <c r="A18" s="1"/>
      <c r="B18" s="1" t="s">
        <v>26</v>
      </c>
      <c r="C18" s="1"/>
      <c r="D18" s="1"/>
      <c r="E18" s="1"/>
      <c r="F18" s="1"/>
      <c r="G18" s="2"/>
      <c r="H18" s="3"/>
      <c r="I18" s="2"/>
      <c r="J18" s="3"/>
      <c r="K18" s="2"/>
      <c r="L18" s="3"/>
      <c r="M18" s="2"/>
      <c r="N18" s="3"/>
      <c r="O18" s="2"/>
      <c r="P18" s="3"/>
      <c r="Q18" s="2"/>
      <c r="R18" s="3"/>
      <c r="S18" s="2"/>
      <c r="T18" s="3"/>
      <c r="U18" s="2"/>
      <c r="V18" s="3"/>
      <c r="W18" s="2"/>
      <c r="X18" s="3"/>
      <c r="Y18" s="2"/>
      <c r="Z18" s="3"/>
      <c r="AA18" s="2"/>
    </row>
    <row r="19" spans="1:27" x14ac:dyDescent="0.25">
      <c r="A19" s="1"/>
      <c r="B19" s="1"/>
      <c r="C19" s="1" t="s">
        <v>27</v>
      </c>
      <c r="D19" s="1"/>
      <c r="E19" s="1"/>
      <c r="F19" s="1"/>
      <c r="G19" s="2"/>
      <c r="H19" s="3"/>
      <c r="I19" s="2"/>
      <c r="J19" s="3"/>
      <c r="K19" s="2"/>
      <c r="L19" s="3"/>
      <c r="M19" s="2"/>
      <c r="N19" s="3"/>
      <c r="O19" s="2"/>
      <c r="P19" s="3"/>
      <c r="Q19" s="2"/>
      <c r="R19" s="3"/>
      <c r="S19" s="2"/>
      <c r="T19" s="3"/>
      <c r="U19" s="2"/>
      <c r="V19" s="3"/>
      <c r="W19" s="2"/>
      <c r="X19" s="3"/>
      <c r="Y19" s="2"/>
      <c r="Z19" s="3"/>
      <c r="AA19" s="2"/>
    </row>
    <row r="20" spans="1:27" x14ac:dyDescent="0.25">
      <c r="A20" s="1"/>
      <c r="B20" s="1"/>
      <c r="C20" s="1"/>
      <c r="D20" s="1" t="s">
        <v>0</v>
      </c>
      <c r="E20" s="1"/>
      <c r="F20" s="1"/>
      <c r="G20" s="2">
        <v>-9013.0499999999993</v>
      </c>
      <c r="H20" s="3"/>
      <c r="I20" s="2">
        <v>0</v>
      </c>
      <c r="J20" s="3"/>
      <c r="K20" s="2">
        <v>0</v>
      </c>
      <c r="L20" s="3"/>
      <c r="M20" s="2">
        <v>0</v>
      </c>
      <c r="N20" s="3"/>
      <c r="O20" s="2">
        <v>0</v>
      </c>
      <c r="P20" s="3"/>
      <c r="Q20" s="2">
        <v>0</v>
      </c>
      <c r="R20" s="3"/>
      <c r="S20" s="2">
        <v>0</v>
      </c>
      <c r="T20" s="3"/>
      <c r="U20" s="2">
        <v>0</v>
      </c>
      <c r="V20" s="3"/>
      <c r="W20" s="2">
        <v>0</v>
      </c>
      <c r="X20" s="3"/>
      <c r="Y20" s="2">
        <v>0</v>
      </c>
      <c r="Z20" s="3"/>
      <c r="AA20" s="2">
        <f t="shared" ref="AA20:AA26" si="0">ROUND(SUM(G20:Y20),5)</f>
        <v>-9013.0499999999993</v>
      </c>
    </row>
    <row r="21" spans="1:27" x14ac:dyDescent="0.25">
      <c r="A21" s="1"/>
      <c r="B21" s="1"/>
      <c r="C21" s="1"/>
      <c r="D21" s="1" t="s">
        <v>28</v>
      </c>
      <c r="E21" s="1"/>
      <c r="F21" s="1"/>
      <c r="G21" s="2">
        <v>-3928.48</v>
      </c>
      <c r="H21" s="3"/>
      <c r="I21" s="2">
        <v>0</v>
      </c>
      <c r="J21" s="3"/>
      <c r="K21" s="2">
        <v>0</v>
      </c>
      <c r="L21" s="3"/>
      <c r="M21" s="2">
        <v>0</v>
      </c>
      <c r="N21" s="3"/>
      <c r="O21" s="2">
        <v>0</v>
      </c>
      <c r="P21" s="3"/>
      <c r="Q21" s="2">
        <v>0</v>
      </c>
      <c r="R21" s="3"/>
      <c r="S21" s="2">
        <v>0</v>
      </c>
      <c r="T21" s="3"/>
      <c r="U21" s="2">
        <v>0</v>
      </c>
      <c r="V21" s="3"/>
      <c r="W21" s="2">
        <v>0</v>
      </c>
      <c r="X21" s="3"/>
      <c r="Y21" s="2">
        <v>0</v>
      </c>
      <c r="Z21" s="3"/>
      <c r="AA21" s="2">
        <f t="shared" si="0"/>
        <v>-3928.48</v>
      </c>
    </row>
    <row r="22" spans="1:27" x14ac:dyDescent="0.25">
      <c r="A22" s="1"/>
      <c r="B22" s="1"/>
      <c r="C22" s="1"/>
      <c r="D22" s="1" t="s">
        <v>29</v>
      </c>
      <c r="E22" s="1"/>
      <c r="F22" s="1"/>
      <c r="G22" s="5">
        <v>54281.46</v>
      </c>
      <c r="H22" s="3"/>
      <c r="I22" s="5">
        <v>0</v>
      </c>
      <c r="J22" s="3"/>
      <c r="K22" s="5">
        <v>0</v>
      </c>
      <c r="L22" s="3"/>
      <c r="M22" s="5">
        <v>0</v>
      </c>
      <c r="N22" s="3"/>
      <c r="O22" s="5">
        <v>0</v>
      </c>
      <c r="P22" s="3"/>
      <c r="Q22" s="5">
        <v>0</v>
      </c>
      <c r="R22" s="3"/>
      <c r="S22" s="5">
        <v>0</v>
      </c>
      <c r="T22" s="3"/>
      <c r="U22" s="5">
        <v>0</v>
      </c>
      <c r="V22" s="3"/>
      <c r="W22" s="5">
        <v>0</v>
      </c>
      <c r="X22" s="3"/>
      <c r="Y22" s="5">
        <v>0</v>
      </c>
      <c r="Z22" s="3"/>
      <c r="AA22" s="5">
        <f t="shared" si="0"/>
        <v>54281.46</v>
      </c>
    </row>
    <row r="23" spans="1:27" ht="15.75" thickBot="1" x14ac:dyDescent="0.3">
      <c r="A23" s="1"/>
      <c r="B23" s="1"/>
      <c r="C23" s="1"/>
      <c r="D23" s="1" t="s">
        <v>62</v>
      </c>
      <c r="E23" s="1"/>
      <c r="F23" s="1"/>
      <c r="G23" s="5">
        <v>-10125.41</v>
      </c>
      <c r="H23" s="3"/>
      <c r="I23" s="5">
        <v>-4322.05</v>
      </c>
      <c r="J23" s="3"/>
      <c r="K23" s="5">
        <v>-7887.58</v>
      </c>
      <c r="L23" s="3"/>
      <c r="M23" s="5">
        <v>-17407.259999999998</v>
      </c>
      <c r="N23" s="3"/>
      <c r="O23" s="5">
        <v>8120.28</v>
      </c>
      <c r="P23" s="3"/>
      <c r="Q23" s="5">
        <v>2633.2000000000098</v>
      </c>
      <c r="R23" s="3"/>
      <c r="S23" s="5">
        <v>-17354.849999999999</v>
      </c>
      <c r="T23" s="3"/>
      <c r="U23" s="5">
        <v>16228.67</v>
      </c>
      <c r="V23" s="3"/>
      <c r="W23" s="5">
        <v>-4968.4799999999996</v>
      </c>
      <c r="X23" s="3"/>
      <c r="Y23" s="5">
        <v>-28661.55</v>
      </c>
      <c r="Z23" s="3"/>
      <c r="AA23" s="5">
        <f t="shared" si="0"/>
        <v>-63745.03</v>
      </c>
    </row>
    <row r="24" spans="1:27" ht="15.75" thickBot="1" x14ac:dyDescent="0.3">
      <c r="A24" s="1"/>
      <c r="B24" s="1"/>
      <c r="C24" s="1" t="s">
        <v>30</v>
      </c>
      <c r="D24" s="1"/>
      <c r="E24" s="1"/>
      <c r="F24" s="1"/>
      <c r="G24" s="7">
        <f>ROUND(SUM(G19:G23),5)</f>
        <v>31214.52</v>
      </c>
      <c r="H24" s="3"/>
      <c r="I24" s="7">
        <f>ROUND(SUM(I19:I23),5)</f>
        <v>-4322.05</v>
      </c>
      <c r="J24" s="3"/>
      <c r="K24" s="7">
        <f>ROUND(SUM(K19:K23),5)</f>
        <v>-7887.58</v>
      </c>
      <c r="L24" s="3"/>
      <c r="M24" s="7">
        <f>ROUND(SUM(M19:M23),5)</f>
        <v>-17407.259999999998</v>
      </c>
      <c r="N24" s="3"/>
      <c r="O24" s="7">
        <f>ROUND(SUM(O19:O23),5)</f>
        <v>8120.28</v>
      </c>
      <c r="P24" s="3"/>
      <c r="Q24" s="7">
        <f>ROUND(SUM(Q19:Q23),5)</f>
        <v>2633.2</v>
      </c>
      <c r="R24" s="3"/>
      <c r="S24" s="7">
        <f>ROUND(SUM(S19:S23),5)</f>
        <v>-17354.849999999999</v>
      </c>
      <c r="T24" s="3"/>
      <c r="U24" s="7">
        <f>ROUND(SUM(U19:U23),5)</f>
        <v>16228.67</v>
      </c>
      <c r="V24" s="3"/>
      <c r="W24" s="7">
        <f>ROUND(SUM(W19:W23),5)</f>
        <v>-4968.4799999999996</v>
      </c>
      <c r="X24" s="3"/>
      <c r="Y24" s="7">
        <f>ROUND(SUM(Y19:Y23),5)</f>
        <v>-28661.55</v>
      </c>
      <c r="Z24" s="3"/>
      <c r="AA24" s="7">
        <f t="shared" si="0"/>
        <v>-22405.1</v>
      </c>
    </row>
    <row r="25" spans="1:27" ht="15.75" thickBot="1" x14ac:dyDescent="0.3">
      <c r="A25" s="1"/>
      <c r="B25" s="1" t="s">
        <v>31</v>
      </c>
      <c r="C25" s="1"/>
      <c r="D25" s="1"/>
      <c r="E25" s="1"/>
      <c r="F25" s="1"/>
      <c r="G25" s="7">
        <f>ROUND(G18+G24,5)</f>
        <v>31214.52</v>
      </c>
      <c r="H25" s="3"/>
      <c r="I25" s="7">
        <f>ROUND(I18+I24,5)</f>
        <v>-4322.05</v>
      </c>
      <c r="J25" s="3"/>
      <c r="K25" s="7">
        <f>ROUND(K18+K24,5)</f>
        <v>-7887.58</v>
      </c>
      <c r="L25" s="3"/>
      <c r="M25" s="7">
        <f>ROUND(M18+M24,5)</f>
        <v>-17407.259999999998</v>
      </c>
      <c r="N25" s="3"/>
      <c r="O25" s="7">
        <f>ROUND(O18+O24,5)</f>
        <v>8120.28</v>
      </c>
      <c r="P25" s="3"/>
      <c r="Q25" s="7">
        <f>ROUND(Q18+Q24,5)</f>
        <v>2633.2</v>
      </c>
      <c r="R25" s="3"/>
      <c r="S25" s="7">
        <f>ROUND(S18+S24,5)</f>
        <v>-17354.849999999999</v>
      </c>
      <c r="T25" s="3"/>
      <c r="U25" s="7">
        <f>ROUND(U18+U24,5)</f>
        <v>16228.67</v>
      </c>
      <c r="V25" s="3"/>
      <c r="W25" s="7">
        <f>ROUND(W18+W24,5)</f>
        <v>-4968.4799999999996</v>
      </c>
      <c r="X25" s="3"/>
      <c r="Y25" s="7">
        <f>ROUND(Y18+Y24,5)</f>
        <v>-28661.55</v>
      </c>
      <c r="Z25" s="3"/>
      <c r="AA25" s="7">
        <f t="shared" si="0"/>
        <v>-22405.1</v>
      </c>
    </row>
    <row r="26" spans="1:27" s="9" customFormat="1" ht="12" thickBot="1" x14ac:dyDescent="0.25">
      <c r="A26" s="1" t="s">
        <v>32</v>
      </c>
      <c r="B26" s="1"/>
      <c r="C26" s="1"/>
      <c r="D26" s="1"/>
      <c r="E26" s="1"/>
      <c r="F26" s="1"/>
      <c r="G26" s="8">
        <f>ROUND(G2+G13+G17+G25,5)</f>
        <v>438675.16</v>
      </c>
      <c r="H26" s="1"/>
      <c r="I26" s="8">
        <f>ROUND(I2+I13+I17+I25,5)</f>
        <v>9833.17</v>
      </c>
      <c r="J26" s="1"/>
      <c r="K26" s="8">
        <f>ROUND(K2+K13+K17+K25,5)</f>
        <v>117653.83</v>
      </c>
      <c r="L26" s="1"/>
      <c r="M26" s="8">
        <f>ROUND(M2+M13+M17+M25,5)</f>
        <v>239958.65</v>
      </c>
      <c r="N26" s="1"/>
      <c r="O26" s="8">
        <f>ROUND(O2+O13+O17+O25,5)</f>
        <v>31335.65</v>
      </c>
      <c r="P26" s="1"/>
      <c r="Q26" s="8">
        <f>ROUND(Q2+Q13+Q17+Q25,5)</f>
        <v>147855.19</v>
      </c>
      <c r="R26" s="1"/>
      <c r="S26" s="8">
        <f>ROUND(S2+S13+S17+S25,5)</f>
        <v>57619.09</v>
      </c>
      <c r="T26" s="1"/>
      <c r="U26" s="8">
        <f>ROUND(U2+U13+U17+U25,5)</f>
        <v>27145.32</v>
      </c>
      <c r="V26" s="1"/>
      <c r="W26" s="8">
        <f>ROUND(W2+W13+W17+W25,5)</f>
        <v>42843.09</v>
      </c>
      <c r="X26" s="1"/>
      <c r="Y26" s="8">
        <f>ROUND(Y2+Y13+Y17+Y25,5)</f>
        <v>259355.82</v>
      </c>
      <c r="Z26" s="1"/>
      <c r="AA26" s="8">
        <f t="shared" si="0"/>
        <v>1372274.97</v>
      </c>
    </row>
    <row r="27" spans="1:27" ht="15.75" thickTop="1" x14ac:dyDescent="0.25">
      <c r="A27" s="1" t="s">
        <v>33</v>
      </c>
      <c r="B27" s="1"/>
      <c r="C27" s="1"/>
      <c r="D27" s="1"/>
      <c r="E27" s="1"/>
      <c r="F27" s="1"/>
      <c r="G27" s="2"/>
      <c r="H27" s="3"/>
      <c r="I27" s="2"/>
      <c r="J27" s="3"/>
      <c r="K27" s="2"/>
      <c r="L27" s="3"/>
      <c r="M27" s="2"/>
      <c r="N27" s="3"/>
      <c r="O27" s="2"/>
      <c r="P27" s="3"/>
      <c r="Q27" s="2"/>
      <c r="R27" s="3"/>
      <c r="S27" s="2"/>
      <c r="T27" s="3"/>
      <c r="U27" s="2"/>
      <c r="V27" s="3"/>
      <c r="W27" s="2"/>
      <c r="X27" s="3"/>
      <c r="Y27" s="2"/>
      <c r="Z27" s="3"/>
      <c r="AA27" s="2"/>
    </row>
    <row r="28" spans="1:27" x14ac:dyDescent="0.25">
      <c r="A28" s="1"/>
      <c r="B28" s="1" t="s">
        <v>34</v>
      </c>
      <c r="C28" s="1"/>
      <c r="D28" s="1"/>
      <c r="E28" s="1"/>
      <c r="F28" s="1"/>
      <c r="G28" s="2"/>
      <c r="H28" s="3"/>
      <c r="I28" s="2"/>
      <c r="J28" s="3"/>
      <c r="K28" s="2"/>
      <c r="L28" s="3"/>
      <c r="M28" s="2"/>
      <c r="N28" s="3"/>
      <c r="O28" s="2"/>
      <c r="P28" s="3"/>
      <c r="Q28" s="2"/>
      <c r="R28" s="3"/>
      <c r="S28" s="2"/>
      <c r="T28" s="3"/>
      <c r="U28" s="2"/>
      <c r="V28" s="3"/>
      <c r="W28" s="2"/>
      <c r="X28" s="3"/>
      <c r="Y28" s="2"/>
      <c r="Z28" s="3"/>
      <c r="AA28" s="2"/>
    </row>
    <row r="29" spans="1:27" x14ac:dyDescent="0.25">
      <c r="A29" s="1"/>
      <c r="B29" s="1"/>
      <c r="C29" s="1" t="s">
        <v>35</v>
      </c>
      <c r="D29" s="1"/>
      <c r="E29" s="1"/>
      <c r="F29" s="1"/>
      <c r="G29" s="2"/>
      <c r="H29" s="3"/>
      <c r="I29" s="2"/>
      <c r="J29" s="3"/>
      <c r="K29" s="2"/>
      <c r="L29" s="3"/>
      <c r="M29" s="2"/>
      <c r="N29" s="3"/>
      <c r="O29" s="2"/>
      <c r="P29" s="3"/>
      <c r="Q29" s="2"/>
      <c r="R29" s="3"/>
      <c r="S29" s="2"/>
      <c r="T29" s="3"/>
      <c r="U29" s="2"/>
      <c r="V29" s="3"/>
      <c r="W29" s="2"/>
      <c r="X29" s="3"/>
      <c r="Y29" s="2"/>
      <c r="Z29" s="3"/>
      <c r="AA29" s="2"/>
    </row>
    <row r="30" spans="1:27" x14ac:dyDescent="0.25">
      <c r="A30" s="1"/>
      <c r="B30" s="1"/>
      <c r="C30" s="1"/>
      <c r="D30" s="1" t="s">
        <v>36</v>
      </c>
      <c r="E30" s="1"/>
      <c r="F30" s="1"/>
      <c r="G30" s="2"/>
      <c r="H30" s="3"/>
      <c r="I30" s="2"/>
      <c r="J30" s="3"/>
      <c r="K30" s="2"/>
      <c r="L30" s="3"/>
      <c r="M30" s="2"/>
      <c r="N30" s="3"/>
      <c r="O30" s="2"/>
      <c r="P30" s="3"/>
      <c r="Q30" s="2"/>
      <c r="R30" s="3"/>
      <c r="S30" s="2"/>
      <c r="T30" s="3"/>
      <c r="U30" s="2"/>
      <c r="V30" s="3"/>
      <c r="W30" s="2"/>
      <c r="X30" s="3"/>
      <c r="Y30" s="2"/>
      <c r="Z30" s="3"/>
      <c r="AA30" s="2"/>
    </row>
    <row r="31" spans="1:27" ht="15.75" thickBot="1" x14ac:dyDescent="0.3">
      <c r="A31" s="1"/>
      <c r="B31" s="1"/>
      <c r="C31" s="1"/>
      <c r="D31" s="1"/>
      <c r="E31" s="1" t="s">
        <v>36</v>
      </c>
      <c r="F31" s="1"/>
      <c r="G31" s="4">
        <v>7797.13</v>
      </c>
      <c r="H31" s="3"/>
      <c r="I31" s="4">
        <v>8359.35</v>
      </c>
      <c r="J31" s="3"/>
      <c r="K31" s="4">
        <v>14346.14</v>
      </c>
      <c r="L31" s="3"/>
      <c r="M31" s="4">
        <v>15904.84</v>
      </c>
      <c r="N31" s="3"/>
      <c r="O31" s="4">
        <v>8201.7999999999993</v>
      </c>
      <c r="P31" s="3"/>
      <c r="Q31" s="4">
        <v>1555.82</v>
      </c>
      <c r="R31" s="3"/>
      <c r="S31" s="4">
        <v>12636.2</v>
      </c>
      <c r="T31" s="3"/>
      <c r="U31" s="4">
        <v>6541.59</v>
      </c>
      <c r="V31" s="3"/>
      <c r="W31" s="4">
        <v>7771.55</v>
      </c>
      <c r="X31" s="3"/>
      <c r="Y31" s="4">
        <v>17151.169999999998</v>
      </c>
      <c r="Z31" s="3"/>
      <c r="AA31" s="4">
        <f>ROUND(SUM(G31:Y31),5)</f>
        <v>100265.59</v>
      </c>
    </row>
    <row r="32" spans="1:27" x14ac:dyDescent="0.25">
      <c r="A32" s="1"/>
      <c r="B32" s="1"/>
      <c r="C32" s="1"/>
      <c r="D32" s="1" t="s">
        <v>37</v>
      </c>
      <c r="E32" s="1"/>
      <c r="F32" s="1"/>
      <c r="G32" s="2">
        <f>ROUND(SUM(G30:G31),5)</f>
        <v>7797.13</v>
      </c>
      <c r="H32" s="3"/>
      <c r="I32" s="2">
        <f>ROUND(SUM(I30:I31),5)</f>
        <v>8359.35</v>
      </c>
      <c r="J32" s="3"/>
      <c r="K32" s="2">
        <f>ROUND(SUM(K30:K31),5)</f>
        <v>14346.14</v>
      </c>
      <c r="L32" s="3"/>
      <c r="M32" s="2">
        <f>ROUND(SUM(M30:M31),5)</f>
        <v>15904.84</v>
      </c>
      <c r="N32" s="3"/>
      <c r="O32" s="2">
        <f>ROUND(SUM(O30:O31),5)</f>
        <v>8201.7999999999993</v>
      </c>
      <c r="P32" s="3"/>
      <c r="Q32" s="2">
        <f>ROUND(SUM(Q30:Q31),5)</f>
        <v>1555.82</v>
      </c>
      <c r="R32" s="3"/>
      <c r="S32" s="2">
        <f>ROUND(SUM(S30:S31),5)</f>
        <v>12636.2</v>
      </c>
      <c r="T32" s="3"/>
      <c r="U32" s="2">
        <f>ROUND(SUM(U30:U31),5)</f>
        <v>6541.59</v>
      </c>
      <c r="V32" s="3"/>
      <c r="W32" s="2">
        <f>ROUND(SUM(W30:W31),5)</f>
        <v>7771.55</v>
      </c>
      <c r="X32" s="3"/>
      <c r="Y32" s="2">
        <f>ROUND(SUM(Y30:Y31),5)</f>
        <v>17151.169999999998</v>
      </c>
      <c r="Z32" s="3"/>
      <c r="AA32" s="2">
        <f>ROUND(SUM(G32:Y32),5)</f>
        <v>100265.59</v>
      </c>
    </row>
    <row r="33" spans="1:27" x14ac:dyDescent="0.25">
      <c r="A33" s="1"/>
      <c r="B33" s="1"/>
      <c r="C33" s="1"/>
      <c r="D33" s="1" t="s">
        <v>38</v>
      </c>
      <c r="E33" s="1"/>
      <c r="F33" s="1"/>
      <c r="G33" s="2"/>
      <c r="H33" s="3"/>
      <c r="I33" s="2"/>
      <c r="J33" s="3"/>
      <c r="K33" s="2"/>
      <c r="L33" s="3"/>
      <c r="M33" s="2"/>
      <c r="N33" s="3"/>
      <c r="O33" s="2"/>
      <c r="P33" s="3"/>
      <c r="Q33" s="2"/>
      <c r="R33" s="3"/>
      <c r="S33" s="2"/>
      <c r="T33" s="3"/>
      <c r="U33" s="2"/>
      <c r="V33" s="3"/>
      <c r="W33" s="2"/>
      <c r="X33" s="3"/>
      <c r="Y33" s="2"/>
      <c r="Z33" s="3"/>
      <c r="AA33" s="2"/>
    </row>
    <row r="34" spans="1:27" x14ac:dyDescent="0.25">
      <c r="A34" s="1"/>
      <c r="B34" s="1"/>
      <c r="C34" s="1"/>
      <c r="D34" s="1"/>
      <c r="E34" s="1" t="s">
        <v>39</v>
      </c>
      <c r="F34" s="1"/>
      <c r="G34" s="2"/>
      <c r="H34" s="3"/>
      <c r="I34" s="2"/>
      <c r="J34" s="3"/>
      <c r="K34" s="2"/>
      <c r="L34" s="3"/>
      <c r="M34" s="2"/>
      <c r="N34" s="3"/>
      <c r="O34" s="2"/>
      <c r="P34" s="3"/>
      <c r="Q34" s="2"/>
      <c r="R34" s="3"/>
      <c r="S34" s="2"/>
      <c r="T34" s="3"/>
      <c r="U34" s="2"/>
      <c r="V34" s="3"/>
      <c r="W34" s="2"/>
      <c r="X34" s="3"/>
      <c r="Y34" s="2"/>
      <c r="Z34" s="3"/>
      <c r="AA34" s="2"/>
    </row>
    <row r="35" spans="1:27" ht="15.75" thickBot="1" x14ac:dyDescent="0.3">
      <c r="A35" s="1"/>
      <c r="B35" s="1"/>
      <c r="C35" s="1"/>
      <c r="D35" s="1"/>
      <c r="E35" s="1"/>
      <c r="F35" s="1" t="s">
        <v>40</v>
      </c>
      <c r="G35" s="5">
        <v>0</v>
      </c>
      <c r="H35" s="3"/>
      <c r="I35" s="5">
        <v>0</v>
      </c>
      <c r="J35" s="3"/>
      <c r="K35" s="5">
        <v>0</v>
      </c>
      <c r="L35" s="3"/>
      <c r="M35" s="5">
        <v>-3969.52</v>
      </c>
      <c r="N35" s="3"/>
      <c r="O35" s="5">
        <v>0</v>
      </c>
      <c r="P35" s="3"/>
      <c r="Q35" s="5">
        <v>0</v>
      </c>
      <c r="R35" s="3"/>
      <c r="S35" s="5">
        <v>0</v>
      </c>
      <c r="T35" s="3"/>
      <c r="U35" s="5">
        <v>0</v>
      </c>
      <c r="V35" s="3"/>
      <c r="W35" s="5">
        <v>0</v>
      </c>
      <c r="X35" s="3"/>
      <c r="Y35" s="5">
        <v>0</v>
      </c>
      <c r="Z35" s="3"/>
      <c r="AA35" s="5">
        <f>ROUND(SUM(G35:Y35),5)</f>
        <v>-3969.52</v>
      </c>
    </row>
    <row r="36" spans="1:27" ht="15.75" thickBot="1" x14ac:dyDescent="0.3">
      <c r="A36" s="1"/>
      <c r="B36" s="1"/>
      <c r="C36" s="1"/>
      <c r="D36" s="1"/>
      <c r="E36" s="1" t="s">
        <v>41</v>
      </c>
      <c r="F36" s="1"/>
      <c r="G36" s="7">
        <f>ROUND(SUM(G34:G35),5)</f>
        <v>0</v>
      </c>
      <c r="H36" s="3"/>
      <c r="I36" s="7">
        <f>ROUND(SUM(I34:I35),5)</f>
        <v>0</v>
      </c>
      <c r="J36" s="3"/>
      <c r="K36" s="7">
        <f>ROUND(SUM(K34:K35),5)</f>
        <v>0</v>
      </c>
      <c r="L36" s="3"/>
      <c r="M36" s="7">
        <f>ROUND(SUM(M34:M35),5)</f>
        <v>-3969.52</v>
      </c>
      <c r="N36" s="3"/>
      <c r="O36" s="7">
        <f>ROUND(SUM(O34:O35),5)</f>
        <v>0</v>
      </c>
      <c r="P36" s="3"/>
      <c r="Q36" s="7">
        <f>ROUND(SUM(Q34:Q35),5)</f>
        <v>0</v>
      </c>
      <c r="R36" s="3"/>
      <c r="S36" s="7">
        <f>ROUND(SUM(S34:S35),5)</f>
        <v>0</v>
      </c>
      <c r="T36" s="3"/>
      <c r="U36" s="7">
        <f>ROUND(SUM(U34:U35),5)</f>
        <v>0</v>
      </c>
      <c r="V36" s="3"/>
      <c r="W36" s="7">
        <f>ROUND(SUM(W34:W35),5)</f>
        <v>0</v>
      </c>
      <c r="X36" s="3"/>
      <c r="Y36" s="7">
        <f>ROUND(SUM(Y34:Y35),5)</f>
        <v>0</v>
      </c>
      <c r="Z36" s="3"/>
      <c r="AA36" s="7">
        <f>ROUND(SUM(G36:Y36),5)</f>
        <v>-3969.52</v>
      </c>
    </row>
    <row r="37" spans="1:27" ht="15.75" thickBot="1" x14ac:dyDescent="0.3">
      <c r="A37" s="1"/>
      <c r="B37" s="1"/>
      <c r="C37" s="1"/>
      <c r="D37" s="1" t="s">
        <v>42</v>
      </c>
      <c r="E37" s="1"/>
      <c r="F37" s="1"/>
      <c r="G37" s="6">
        <f>ROUND(G33+G36,5)</f>
        <v>0</v>
      </c>
      <c r="H37" s="3"/>
      <c r="I37" s="6">
        <f>ROUND(I33+I36,5)</f>
        <v>0</v>
      </c>
      <c r="J37" s="3"/>
      <c r="K37" s="6">
        <f>ROUND(K33+K36,5)</f>
        <v>0</v>
      </c>
      <c r="L37" s="3"/>
      <c r="M37" s="6">
        <f>ROUND(M33+M36,5)</f>
        <v>-3969.52</v>
      </c>
      <c r="N37" s="3"/>
      <c r="O37" s="6">
        <f>ROUND(O33+O36,5)</f>
        <v>0</v>
      </c>
      <c r="P37" s="3"/>
      <c r="Q37" s="6">
        <f>ROUND(Q33+Q36,5)</f>
        <v>0</v>
      </c>
      <c r="R37" s="3"/>
      <c r="S37" s="6">
        <f>ROUND(S33+S36,5)</f>
        <v>0</v>
      </c>
      <c r="T37" s="3"/>
      <c r="U37" s="6">
        <f>ROUND(U33+U36,5)</f>
        <v>0</v>
      </c>
      <c r="V37" s="3"/>
      <c r="W37" s="6">
        <f>ROUND(W33+W36,5)</f>
        <v>0</v>
      </c>
      <c r="X37" s="3"/>
      <c r="Y37" s="6">
        <f>ROUND(Y33+Y36,5)</f>
        <v>0</v>
      </c>
      <c r="Z37" s="3"/>
      <c r="AA37" s="6">
        <f>ROUND(SUM(G37:Y37),5)</f>
        <v>-3969.52</v>
      </c>
    </row>
    <row r="38" spans="1:27" x14ac:dyDescent="0.25">
      <c r="A38" s="1"/>
      <c r="B38" s="1"/>
      <c r="C38" s="1" t="s">
        <v>43</v>
      </c>
      <c r="D38" s="1"/>
      <c r="E38" s="1"/>
      <c r="F38" s="1"/>
      <c r="G38" s="2">
        <f>ROUND(G29+G32+G37,5)</f>
        <v>7797.13</v>
      </c>
      <c r="H38" s="3"/>
      <c r="I38" s="2">
        <f>ROUND(I29+I32+I37,5)</f>
        <v>8359.35</v>
      </c>
      <c r="J38" s="3"/>
      <c r="K38" s="2">
        <f>ROUND(K29+K32+K37,5)</f>
        <v>14346.14</v>
      </c>
      <c r="L38" s="3"/>
      <c r="M38" s="2">
        <f>ROUND(M29+M32+M37,5)</f>
        <v>11935.32</v>
      </c>
      <c r="N38" s="3"/>
      <c r="O38" s="2">
        <f>ROUND(O29+O32+O37,5)</f>
        <v>8201.7999999999993</v>
      </c>
      <c r="P38" s="3"/>
      <c r="Q38" s="2">
        <f>ROUND(Q29+Q32+Q37,5)</f>
        <v>1555.82</v>
      </c>
      <c r="R38" s="3"/>
      <c r="S38" s="2">
        <f>ROUND(S29+S32+S37,5)</f>
        <v>12636.2</v>
      </c>
      <c r="T38" s="3"/>
      <c r="U38" s="2">
        <f>ROUND(U29+U32+U37,5)</f>
        <v>6541.59</v>
      </c>
      <c r="V38" s="3"/>
      <c r="W38" s="2">
        <f>ROUND(W29+W32+W37,5)</f>
        <v>7771.55</v>
      </c>
      <c r="X38" s="3"/>
      <c r="Y38" s="2">
        <f>ROUND(Y29+Y32+Y37,5)</f>
        <v>17151.169999999998</v>
      </c>
      <c r="Z38" s="3"/>
      <c r="AA38" s="2">
        <f>ROUND(SUM(G38:Y38),5)</f>
        <v>96296.07</v>
      </c>
    </row>
    <row r="39" spans="1:27" x14ac:dyDescent="0.25">
      <c r="A39" s="1"/>
      <c r="B39" s="1"/>
      <c r="C39" s="1" t="s">
        <v>44</v>
      </c>
      <c r="D39" s="1"/>
      <c r="E39" s="1"/>
      <c r="F39" s="1"/>
      <c r="G39" s="2"/>
      <c r="H39" s="3"/>
      <c r="I39" s="2"/>
      <c r="J39" s="3"/>
      <c r="K39" s="2"/>
      <c r="L39" s="3"/>
      <c r="M39" s="2"/>
      <c r="N39" s="3"/>
      <c r="O39" s="2"/>
      <c r="P39" s="3"/>
      <c r="Q39" s="2"/>
      <c r="R39" s="3"/>
      <c r="S39" s="2"/>
      <c r="T39" s="3"/>
      <c r="U39" s="2"/>
      <c r="V39" s="3"/>
      <c r="W39" s="2"/>
      <c r="X39" s="3"/>
      <c r="Y39" s="2"/>
      <c r="Z39" s="3"/>
      <c r="AA39" s="2"/>
    </row>
    <row r="40" spans="1:27" x14ac:dyDescent="0.25">
      <c r="A40" s="1"/>
      <c r="B40" s="1"/>
      <c r="C40" s="1"/>
      <c r="D40" s="1" t="s">
        <v>45</v>
      </c>
      <c r="E40" s="1"/>
      <c r="F40" s="1"/>
      <c r="G40" s="2">
        <v>213576.46</v>
      </c>
      <c r="H40" s="3"/>
      <c r="I40" s="2">
        <v>91484.85</v>
      </c>
      <c r="J40" s="3"/>
      <c r="K40" s="2">
        <v>295211.26</v>
      </c>
      <c r="L40" s="3"/>
      <c r="M40" s="2">
        <v>282483.88</v>
      </c>
      <c r="N40" s="3"/>
      <c r="O40" s="2">
        <v>27166.81</v>
      </c>
      <c r="P40" s="3"/>
      <c r="Q40" s="2">
        <v>-1000</v>
      </c>
      <c r="R40" s="3"/>
      <c r="S40" s="2">
        <v>182352.98</v>
      </c>
      <c r="T40" s="3"/>
      <c r="U40" s="2">
        <v>29368.47</v>
      </c>
      <c r="V40" s="3"/>
      <c r="W40" s="2">
        <v>86972.74</v>
      </c>
      <c r="X40" s="3"/>
      <c r="Y40" s="2">
        <v>172871.29</v>
      </c>
      <c r="Z40" s="3"/>
      <c r="AA40" s="2">
        <f>ROUND(SUM(G40:Y40),5)</f>
        <v>1380488.74</v>
      </c>
    </row>
    <row r="41" spans="1:27" x14ac:dyDescent="0.25">
      <c r="A41" s="1"/>
      <c r="B41" s="1"/>
      <c r="C41" s="1"/>
      <c r="D41" s="1" t="s">
        <v>46</v>
      </c>
      <c r="E41" s="1"/>
      <c r="F41" s="1"/>
      <c r="G41" s="2">
        <v>128676</v>
      </c>
      <c r="H41" s="3"/>
      <c r="I41" s="2">
        <v>0</v>
      </c>
      <c r="J41" s="3"/>
      <c r="K41" s="2">
        <v>0</v>
      </c>
      <c r="L41" s="3"/>
      <c r="M41" s="2">
        <v>62303</v>
      </c>
      <c r="N41" s="3"/>
      <c r="O41" s="2">
        <v>0</v>
      </c>
      <c r="P41" s="3"/>
      <c r="Q41" s="2">
        <v>47424</v>
      </c>
      <c r="R41" s="3"/>
      <c r="S41" s="2">
        <v>0</v>
      </c>
      <c r="T41" s="3"/>
      <c r="U41" s="2">
        <v>0</v>
      </c>
      <c r="V41" s="3"/>
      <c r="W41" s="2">
        <v>0</v>
      </c>
      <c r="X41" s="3"/>
      <c r="Y41" s="2">
        <v>0</v>
      </c>
      <c r="Z41" s="3"/>
      <c r="AA41" s="2">
        <f>ROUND(SUM(G41:Y41),5)</f>
        <v>238403</v>
      </c>
    </row>
    <row r="42" spans="1:27" ht="15.75" thickBot="1" x14ac:dyDescent="0.3">
      <c r="A42" s="1"/>
      <c r="B42" s="1"/>
      <c r="C42" s="1"/>
      <c r="D42" s="1" t="s">
        <v>47</v>
      </c>
      <c r="E42" s="1"/>
      <c r="F42" s="1"/>
      <c r="G42" s="5">
        <v>-19304</v>
      </c>
      <c r="H42" s="3"/>
      <c r="I42" s="5">
        <v>0</v>
      </c>
      <c r="J42" s="3"/>
      <c r="K42" s="5">
        <v>0</v>
      </c>
      <c r="L42" s="3"/>
      <c r="M42" s="5">
        <v>-16110</v>
      </c>
      <c r="N42" s="3"/>
      <c r="O42" s="5">
        <v>0</v>
      </c>
      <c r="P42" s="3"/>
      <c r="Q42" s="5">
        <v>-11439</v>
      </c>
      <c r="R42" s="3"/>
      <c r="S42" s="5">
        <v>0</v>
      </c>
      <c r="T42" s="3"/>
      <c r="U42" s="5">
        <v>0</v>
      </c>
      <c r="V42" s="3"/>
      <c r="W42" s="5">
        <v>0</v>
      </c>
      <c r="X42" s="3"/>
      <c r="Y42" s="5">
        <v>0</v>
      </c>
      <c r="Z42" s="3"/>
      <c r="AA42" s="5">
        <f>ROUND(SUM(G42:Y42),5)</f>
        <v>-46853</v>
      </c>
    </row>
    <row r="43" spans="1:27" ht="15.75" thickBot="1" x14ac:dyDescent="0.3">
      <c r="A43" s="1"/>
      <c r="B43" s="1"/>
      <c r="C43" s="1" t="s">
        <v>48</v>
      </c>
      <c r="D43" s="1"/>
      <c r="E43" s="1"/>
      <c r="F43" s="1"/>
      <c r="G43" s="6">
        <f>ROUND(SUM(G39:G42),5)</f>
        <v>322948.46000000002</v>
      </c>
      <c r="H43" s="3"/>
      <c r="I43" s="6">
        <f>ROUND(SUM(I39:I42),5)</f>
        <v>91484.85</v>
      </c>
      <c r="J43" s="3"/>
      <c r="K43" s="6">
        <f>ROUND(SUM(K39:K42),5)</f>
        <v>295211.26</v>
      </c>
      <c r="L43" s="3"/>
      <c r="M43" s="6">
        <f>ROUND(SUM(M39:M42),5)</f>
        <v>328676.88</v>
      </c>
      <c r="N43" s="3"/>
      <c r="O43" s="6">
        <f>ROUND(SUM(O39:O42),5)</f>
        <v>27166.81</v>
      </c>
      <c r="P43" s="3"/>
      <c r="Q43" s="6">
        <f>ROUND(SUM(Q39:Q42),5)</f>
        <v>34985</v>
      </c>
      <c r="R43" s="3"/>
      <c r="S43" s="6">
        <f>ROUND(SUM(S39:S42),5)</f>
        <v>182352.98</v>
      </c>
      <c r="T43" s="3"/>
      <c r="U43" s="6">
        <f>ROUND(SUM(U39:U42),5)</f>
        <v>29368.47</v>
      </c>
      <c r="V43" s="3"/>
      <c r="W43" s="6">
        <f>ROUND(SUM(W39:W42),5)</f>
        <v>86972.74</v>
      </c>
      <c r="X43" s="3"/>
      <c r="Y43" s="6">
        <f>ROUND(SUM(Y39:Y42),5)</f>
        <v>172871.29</v>
      </c>
      <c r="Z43" s="3"/>
      <c r="AA43" s="6">
        <f>ROUND(SUM(G43:Y43),5)</f>
        <v>1572038.74</v>
      </c>
    </row>
    <row r="44" spans="1:27" x14ac:dyDescent="0.25">
      <c r="A44" s="1"/>
      <c r="B44" s="1" t="s">
        <v>49</v>
      </c>
      <c r="C44" s="1"/>
      <c r="D44" s="1"/>
      <c r="E44" s="1"/>
      <c r="F44" s="1"/>
      <c r="G44" s="2">
        <f>ROUND(G28+G38+G43,5)</f>
        <v>330745.59000000003</v>
      </c>
      <c r="H44" s="3"/>
      <c r="I44" s="2">
        <f>ROUND(I28+I38+I43,5)</f>
        <v>99844.2</v>
      </c>
      <c r="J44" s="3"/>
      <c r="K44" s="2">
        <f>ROUND(K28+K38+K43,5)</f>
        <v>309557.40000000002</v>
      </c>
      <c r="L44" s="3"/>
      <c r="M44" s="2">
        <f>ROUND(M28+M38+M43,5)</f>
        <v>340612.2</v>
      </c>
      <c r="N44" s="3"/>
      <c r="O44" s="2">
        <f>ROUND(O28+O38+O43,5)</f>
        <v>35368.61</v>
      </c>
      <c r="P44" s="3"/>
      <c r="Q44" s="2">
        <f>ROUND(Q28+Q38+Q43,5)</f>
        <v>36540.82</v>
      </c>
      <c r="R44" s="3"/>
      <c r="S44" s="2">
        <f>ROUND(S28+S38+S43,5)</f>
        <v>194989.18</v>
      </c>
      <c r="T44" s="3"/>
      <c r="U44" s="2">
        <f>ROUND(U28+U38+U43,5)</f>
        <v>35910.06</v>
      </c>
      <c r="V44" s="3"/>
      <c r="W44" s="2">
        <f>ROUND(W28+W38+W43,5)</f>
        <v>94744.29</v>
      </c>
      <c r="X44" s="3"/>
      <c r="Y44" s="2">
        <f>ROUND(Y28+Y38+Y43,5)</f>
        <v>190022.46</v>
      </c>
      <c r="Z44" s="3"/>
      <c r="AA44" s="2">
        <f>ROUND(SUM(G44:Y44),5)</f>
        <v>1668334.81</v>
      </c>
    </row>
    <row r="45" spans="1:27" x14ac:dyDescent="0.25">
      <c r="A45" s="1"/>
      <c r="B45" s="1" t="s">
        <v>50</v>
      </c>
      <c r="C45" s="1"/>
      <c r="D45" s="1"/>
      <c r="E45" s="1"/>
      <c r="F45" s="1"/>
      <c r="G45" s="2"/>
      <c r="H45" s="3"/>
      <c r="I45" s="2"/>
      <c r="J45" s="3"/>
      <c r="K45" s="2"/>
      <c r="L45" s="3"/>
      <c r="M45" s="2"/>
      <c r="N45" s="3"/>
      <c r="O45" s="2"/>
      <c r="P45" s="3"/>
      <c r="Q45" s="2"/>
      <c r="R45" s="3"/>
      <c r="S45" s="2"/>
      <c r="T45" s="3"/>
      <c r="U45" s="2"/>
      <c r="V45" s="3"/>
      <c r="W45" s="2"/>
      <c r="X45" s="3"/>
      <c r="Y45" s="2"/>
      <c r="Z45" s="3"/>
      <c r="AA45" s="2"/>
    </row>
    <row r="46" spans="1:27" x14ac:dyDescent="0.25">
      <c r="A46" s="1"/>
      <c r="B46" s="1"/>
      <c r="C46" s="1" t="s">
        <v>51</v>
      </c>
      <c r="D46" s="1"/>
      <c r="E46" s="1"/>
      <c r="F46" s="1"/>
      <c r="G46" s="2">
        <v>24443</v>
      </c>
      <c r="H46" s="3"/>
      <c r="I46" s="2">
        <v>0</v>
      </c>
      <c r="J46" s="3"/>
      <c r="K46" s="2">
        <v>0</v>
      </c>
      <c r="L46" s="3"/>
      <c r="M46" s="2">
        <v>0</v>
      </c>
      <c r="N46" s="3"/>
      <c r="O46" s="2">
        <v>0</v>
      </c>
      <c r="P46" s="3"/>
      <c r="Q46" s="2">
        <v>0</v>
      </c>
      <c r="R46" s="3"/>
      <c r="S46" s="2">
        <v>0</v>
      </c>
      <c r="T46" s="3"/>
      <c r="U46" s="2">
        <v>0</v>
      </c>
      <c r="V46" s="3"/>
      <c r="W46" s="2">
        <v>0</v>
      </c>
      <c r="X46" s="3"/>
      <c r="Y46" s="2">
        <v>0</v>
      </c>
      <c r="Z46" s="3"/>
      <c r="AA46" s="2">
        <f t="shared" ref="AA46:AA55" si="1">ROUND(SUM(G46:Y46),5)</f>
        <v>24443</v>
      </c>
    </row>
    <row r="47" spans="1:27" x14ac:dyDescent="0.25">
      <c r="A47" s="1"/>
      <c r="B47" s="1"/>
      <c r="C47" s="1" t="s">
        <v>52</v>
      </c>
      <c r="D47" s="1"/>
      <c r="E47" s="1"/>
      <c r="F47" s="1"/>
      <c r="G47" s="2">
        <v>1000</v>
      </c>
      <c r="H47" s="3"/>
      <c r="I47" s="2">
        <v>0</v>
      </c>
      <c r="J47" s="3"/>
      <c r="K47" s="2">
        <v>1000</v>
      </c>
      <c r="L47" s="3"/>
      <c r="M47" s="2">
        <v>0</v>
      </c>
      <c r="N47" s="3"/>
      <c r="O47" s="2">
        <v>0</v>
      </c>
      <c r="P47" s="3"/>
      <c r="Q47" s="2">
        <v>0</v>
      </c>
      <c r="R47" s="3"/>
      <c r="S47" s="2">
        <v>1000</v>
      </c>
      <c r="T47" s="3"/>
      <c r="U47" s="2">
        <v>0</v>
      </c>
      <c r="V47" s="3"/>
      <c r="W47" s="2">
        <v>73000</v>
      </c>
      <c r="X47" s="3"/>
      <c r="Y47" s="2">
        <v>0</v>
      </c>
      <c r="Z47" s="3"/>
      <c r="AA47" s="2">
        <f t="shared" si="1"/>
        <v>76000</v>
      </c>
    </row>
    <row r="48" spans="1:27" x14ac:dyDescent="0.25">
      <c r="A48" s="1"/>
      <c r="B48" s="1"/>
      <c r="C48" s="1" t="s">
        <v>53</v>
      </c>
      <c r="D48" s="1"/>
      <c r="E48" s="1"/>
      <c r="F48" s="1"/>
      <c r="G48" s="2">
        <v>0</v>
      </c>
      <c r="H48" s="3"/>
      <c r="I48" s="2">
        <v>0</v>
      </c>
      <c r="J48" s="3"/>
      <c r="K48" s="2">
        <v>0</v>
      </c>
      <c r="L48" s="3"/>
      <c r="M48" s="2">
        <v>200</v>
      </c>
      <c r="N48" s="3"/>
      <c r="O48" s="2">
        <v>0</v>
      </c>
      <c r="P48" s="3"/>
      <c r="Q48" s="2">
        <v>0</v>
      </c>
      <c r="R48" s="3"/>
      <c r="S48" s="2">
        <v>10000</v>
      </c>
      <c r="T48" s="3"/>
      <c r="U48" s="2">
        <v>0</v>
      </c>
      <c r="V48" s="3"/>
      <c r="W48" s="2">
        <v>0</v>
      </c>
      <c r="X48" s="3"/>
      <c r="Y48" s="2">
        <v>0</v>
      </c>
      <c r="Z48" s="3"/>
      <c r="AA48" s="2">
        <f t="shared" si="1"/>
        <v>10200</v>
      </c>
    </row>
    <row r="49" spans="1:27" x14ac:dyDescent="0.25">
      <c r="A49" s="1"/>
      <c r="B49" s="1"/>
      <c r="C49" s="1" t="s">
        <v>54</v>
      </c>
      <c r="D49" s="1"/>
      <c r="E49" s="1"/>
      <c r="F49" s="1"/>
      <c r="G49" s="2">
        <v>0</v>
      </c>
      <c r="H49" s="3"/>
      <c r="I49" s="2">
        <v>0</v>
      </c>
      <c r="J49" s="3"/>
      <c r="K49" s="2">
        <v>0</v>
      </c>
      <c r="L49" s="3"/>
      <c r="M49" s="2">
        <v>10000</v>
      </c>
      <c r="N49" s="3"/>
      <c r="O49" s="2">
        <v>0</v>
      </c>
      <c r="P49" s="3"/>
      <c r="Q49" s="2">
        <v>0</v>
      </c>
      <c r="R49" s="3"/>
      <c r="S49" s="2">
        <v>0</v>
      </c>
      <c r="T49" s="3"/>
      <c r="U49" s="2">
        <v>0</v>
      </c>
      <c r="V49" s="3"/>
      <c r="W49" s="2">
        <v>0</v>
      </c>
      <c r="X49" s="3"/>
      <c r="Y49" s="2">
        <v>0</v>
      </c>
      <c r="Z49" s="3"/>
      <c r="AA49" s="2">
        <f t="shared" si="1"/>
        <v>10000</v>
      </c>
    </row>
    <row r="50" spans="1:27" x14ac:dyDescent="0.25">
      <c r="A50" s="1"/>
      <c r="B50" s="1"/>
      <c r="C50" s="1" t="s">
        <v>55</v>
      </c>
      <c r="D50" s="1"/>
      <c r="E50" s="1"/>
      <c r="F50" s="1"/>
      <c r="G50" s="2">
        <v>0</v>
      </c>
      <c r="H50" s="3"/>
      <c r="I50" s="2">
        <v>0</v>
      </c>
      <c r="J50" s="3"/>
      <c r="K50" s="2">
        <v>0</v>
      </c>
      <c r="L50" s="3"/>
      <c r="M50" s="2">
        <v>0</v>
      </c>
      <c r="N50" s="3"/>
      <c r="O50" s="2">
        <v>0</v>
      </c>
      <c r="P50" s="3"/>
      <c r="Q50" s="2">
        <v>6163.43</v>
      </c>
      <c r="R50" s="3"/>
      <c r="S50" s="2">
        <v>0</v>
      </c>
      <c r="T50" s="3"/>
      <c r="U50" s="2">
        <v>0</v>
      </c>
      <c r="V50" s="3"/>
      <c r="W50" s="2">
        <v>0</v>
      </c>
      <c r="X50" s="3"/>
      <c r="Y50" s="2">
        <v>0</v>
      </c>
      <c r="Z50" s="3"/>
      <c r="AA50" s="2">
        <f t="shared" si="1"/>
        <v>6163.43</v>
      </c>
    </row>
    <row r="51" spans="1:27" x14ac:dyDescent="0.25">
      <c r="A51" s="1"/>
      <c r="B51" s="1"/>
      <c r="C51" s="1" t="s">
        <v>56</v>
      </c>
      <c r="D51" s="1"/>
      <c r="E51" s="1"/>
      <c r="F51" s="1"/>
      <c r="G51" s="2">
        <v>84217.37</v>
      </c>
      <c r="H51" s="3"/>
      <c r="I51" s="2">
        <v>-81573.27</v>
      </c>
      <c r="J51" s="3"/>
      <c r="K51" s="2">
        <v>-167920.27</v>
      </c>
      <c r="L51" s="3"/>
      <c r="M51" s="2">
        <v>-81607.39</v>
      </c>
      <c r="N51" s="3"/>
      <c r="O51" s="2">
        <v>1178.81</v>
      </c>
      <c r="P51" s="3"/>
      <c r="Q51" s="2">
        <v>105197.58</v>
      </c>
      <c r="R51" s="3"/>
      <c r="S51" s="2">
        <v>-100237.08</v>
      </c>
      <c r="T51" s="3"/>
      <c r="U51" s="2">
        <v>5776.18</v>
      </c>
      <c r="V51" s="3"/>
      <c r="W51" s="2">
        <v>-108622.59</v>
      </c>
      <c r="X51" s="3"/>
      <c r="Y51" s="2">
        <v>97853.24</v>
      </c>
      <c r="Z51" s="3"/>
      <c r="AA51" s="2">
        <f t="shared" si="1"/>
        <v>-245737.42</v>
      </c>
    </row>
    <row r="52" spans="1:27" ht="15.75" thickBot="1" x14ac:dyDescent="0.3">
      <c r="A52" s="1"/>
      <c r="B52" s="1"/>
      <c r="C52" s="1" t="s">
        <v>57</v>
      </c>
      <c r="D52" s="1"/>
      <c r="E52" s="1"/>
      <c r="F52" s="1"/>
      <c r="G52" s="5">
        <v>-1730.8</v>
      </c>
      <c r="H52" s="3"/>
      <c r="I52" s="5">
        <v>-8437.76</v>
      </c>
      <c r="J52" s="3"/>
      <c r="K52" s="5">
        <v>-24983.3</v>
      </c>
      <c r="L52" s="3"/>
      <c r="M52" s="5">
        <v>-29246.16</v>
      </c>
      <c r="N52" s="3"/>
      <c r="O52" s="5">
        <v>-5211.7700000000004</v>
      </c>
      <c r="P52" s="3"/>
      <c r="Q52" s="5">
        <v>-46.64</v>
      </c>
      <c r="R52" s="3"/>
      <c r="S52" s="5">
        <v>-48133.01</v>
      </c>
      <c r="T52" s="3"/>
      <c r="U52" s="5">
        <v>-14540.92</v>
      </c>
      <c r="V52" s="3"/>
      <c r="W52" s="5">
        <v>-16278.61</v>
      </c>
      <c r="X52" s="3"/>
      <c r="Y52" s="5">
        <v>-28519.88</v>
      </c>
      <c r="Z52" s="3"/>
      <c r="AA52" s="5">
        <f t="shared" si="1"/>
        <v>-177128.85</v>
      </c>
    </row>
    <row r="53" spans="1:27" ht="15.75" thickBot="1" x14ac:dyDescent="0.3">
      <c r="A53" s="1"/>
      <c r="B53" s="1" t="s">
        <v>58</v>
      </c>
      <c r="C53" s="1"/>
      <c r="D53" s="1"/>
      <c r="E53" s="1"/>
      <c r="F53" s="1"/>
      <c r="G53" s="7">
        <f>ROUND(SUM(G45:G52),5)</f>
        <v>107929.57</v>
      </c>
      <c r="H53" s="3"/>
      <c r="I53" s="7">
        <f>ROUND(SUM(I45:I52),5)</f>
        <v>-90011.03</v>
      </c>
      <c r="J53" s="3"/>
      <c r="K53" s="7">
        <f>ROUND(SUM(K45:K52),5)</f>
        <v>-191903.57</v>
      </c>
      <c r="L53" s="3"/>
      <c r="M53" s="7">
        <f>ROUND(SUM(M45:M52),5)</f>
        <v>-100653.55</v>
      </c>
      <c r="N53" s="3"/>
      <c r="O53" s="7">
        <f>ROUND(SUM(O45:O52),5)</f>
        <v>-4032.96</v>
      </c>
      <c r="P53" s="3"/>
      <c r="Q53" s="7">
        <f>ROUND(SUM(Q45:Q52),5)</f>
        <v>111314.37</v>
      </c>
      <c r="R53" s="3"/>
      <c r="S53" s="7">
        <f>ROUND(SUM(S45:S52),5)</f>
        <v>-137370.09</v>
      </c>
      <c r="T53" s="3"/>
      <c r="U53" s="7">
        <f>ROUND(SUM(U45:U52),5)</f>
        <v>-8764.74</v>
      </c>
      <c r="V53" s="3"/>
      <c r="W53" s="7">
        <f>ROUND(SUM(W45:W52),5)</f>
        <v>-51901.2</v>
      </c>
      <c r="X53" s="3"/>
      <c r="Y53" s="7">
        <f>ROUND(SUM(Y45:Y52),5)</f>
        <v>69333.36</v>
      </c>
      <c r="Z53" s="3"/>
      <c r="AA53" s="7">
        <f t="shared" si="1"/>
        <v>-296059.84000000003</v>
      </c>
    </row>
    <row r="54" spans="1:27" s="9" customFormat="1" ht="12" thickBot="1" x14ac:dyDescent="0.25">
      <c r="A54" s="1" t="s">
        <v>59</v>
      </c>
      <c r="B54" s="1"/>
      <c r="C54" s="1"/>
      <c r="D54" s="1"/>
      <c r="E54" s="1"/>
      <c r="F54" s="1"/>
      <c r="G54" s="8">
        <f>ROUND(G27+G44+G53,5)</f>
        <v>438675.16</v>
      </c>
      <c r="H54" s="1"/>
      <c r="I54" s="8">
        <f>ROUND(I27+I44+I53,5)</f>
        <v>9833.17</v>
      </c>
      <c r="J54" s="1"/>
      <c r="K54" s="8">
        <f>ROUND(K27+K44+K53,5)</f>
        <v>117653.83</v>
      </c>
      <c r="L54" s="1"/>
      <c r="M54" s="8">
        <f>ROUND(M27+M44+M53,5)</f>
        <v>239958.65</v>
      </c>
      <c r="N54" s="1"/>
      <c r="O54" s="8">
        <f>ROUND(O27+O44+O53,5)</f>
        <v>31335.65</v>
      </c>
      <c r="P54" s="1"/>
      <c r="Q54" s="8">
        <f>ROUND(Q27+Q44+Q53,5)</f>
        <v>147855.19</v>
      </c>
      <c r="R54" s="1"/>
      <c r="S54" s="8">
        <f>ROUND(S27+S44+S53,5)</f>
        <v>57619.09</v>
      </c>
      <c r="T54" s="1"/>
      <c r="U54" s="8">
        <f>ROUND(U27+U44+U53,5)</f>
        <v>27145.32</v>
      </c>
      <c r="V54" s="1"/>
      <c r="W54" s="8">
        <f>ROUND(W27+W44+W53,5)</f>
        <v>42843.09</v>
      </c>
      <c r="X54" s="1"/>
      <c r="Y54" s="8">
        <f>ROUND(Y27+Y44+Y53,5)</f>
        <v>259355.82</v>
      </c>
      <c r="Z54" s="1"/>
      <c r="AA54" s="8">
        <f t="shared" si="1"/>
        <v>1372274.97</v>
      </c>
    </row>
    <row r="55" spans="1:27" ht="15.75" thickTop="1" x14ac:dyDescent="0.25">
      <c r="A55" s="1" t="s">
        <v>60</v>
      </c>
      <c r="B55" s="1"/>
      <c r="C55" s="1"/>
      <c r="D55" s="1"/>
      <c r="E55" s="1"/>
      <c r="F55" s="1"/>
      <c r="G55" s="2">
        <f>G26-G54</f>
        <v>0</v>
      </c>
      <c r="H55" s="3"/>
      <c r="I55" s="2">
        <f>I26-I54</f>
        <v>0</v>
      </c>
      <c r="J55" s="3"/>
      <c r="K55" s="2">
        <f>K26-K54</f>
        <v>0</v>
      </c>
      <c r="L55" s="3"/>
      <c r="M55" s="2">
        <f>M26-M54</f>
        <v>0</v>
      </c>
      <c r="N55" s="3"/>
      <c r="O55" s="2">
        <f>O26-O54</f>
        <v>0</v>
      </c>
      <c r="P55" s="3"/>
      <c r="Q55" s="2">
        <f>Q26-Q54</f>
        <v>0</v>
      </c>
      <c r="R55" s="3"/>
      <c r="S55" s="2">
        <f>S26-S54</f>
        <v>0</v>
      </c>
      <c r="T55" s="3"/>
      <c r="U55" s="2">
        <f>U26-U54</f>
        <v>0</v>
      </c>
      <c r="V55" s="3"/>
      <c r="W55" s="2">
        <f>W26-W54</f>
        <v>0</v>
      </c>
      <c r="X55" s="3"/>
      <c r="Y55" s="2">
        <f>Y26-Y54</f>
        <v>0</v>
      </c>
      <c r="Z55" s="3"/>
      <c r="AA55" s="2">
        <f t="shared" si="1"/>
        <v>0</v>
      </c>
    </row>
  </sheetData>
  <pageMargins left="0.7" right="0.7" top="0.75" bottom="0.75" header="0.1" footer="0.3"/>
  <pageSetup orientation="portrait" r:id="rId1"/>
  <headerFooter>
    <oddHeader>&amp;L&amp;"Arial,Bold"&amp;8 8:13 AM
&amp;"Arial,Bold"&amp;8 09/27/16
&amp;"Arial,Bold"&amp;8 Accrual Basis&amp;C&amp;"Arial,Bold"&amp;12 Iliad Water Company LLC
&amp;"Arial,Bold"&amp;14 Balance Sheet by Class
&amp;"Arial,Bold"&amp;10 As of August 31,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152400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58109430BB2344BA7FDD945FCD2DD0" ma:contentTypeVersion="104" ma:contentTypeDescription="" ma:contentTypeScope="" ma:versionID="a375f3f4c01074438c5485b5d741b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2016-10-21T07:00:00+00:00</OpenedDate>
    <Date1 xmlns="dc463f71-b30c-4ab2-9473-d307f9d35888">2016-10-21T07:00:00+00:00</Date1>
    <IsDocumentOrder xmlns="dc463f71-b30c-4ab2-9473-d307f9d35888" xsi:nil="true"/>
    <IsHighlyConfidential xmlns="dc463f71-b30c-4ab2-9473-d307f9d35888">false</IsHighlyConfidential>
    <CaseCompanyNames xmlns="dc463f71-b30c-4ab2-9473-d307f9d35888">Iliad Water Service, Inc.</CaseCompanyNames>
    <DocketNumber xmlns="dc463f71-b30c-4ab2-9473-d307f9d35888">161155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DA2F25C-9902-46C3-B876-9F99AF82032B}"/>
</file>

<file path=customXml/itemProps2.xml><?xml version="1.0" encoding="utf-8"?>
<ds:datastoreItem xmlns:ds="http://schemas.openxmlformats.org/officeDocument/2006/customXml" ds:itemID="{72C00AA6-7ABC-4C64-BC14-B20A281B1AB1}"/>
</file>

<file path=customXml/itemProps3.xml><?xml version="1.0" encoding="utf-8"?>
<ds:datastoreItem xmlns:ds="http://schemas.openxmlformats.org/officeDocument/2006/customXml" ds:itemID="{1E27661A-1B38-4A31-9C23-AC852249DBAD}"/>
</file>

<file path=customXml/itemProps4.xml><?xml version="1.0" encoding="utf-8"?>
<ds:datastoreItem xmlns:ds="http://schemas.openxmlformats.org/officeDocument/2006/customXml" ds:itemID="{87E5F3CE-4350-4F5D-B25E-EEB9060F0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Sevall, Scott (UTC)</cp:lastModifiedBy>
  <dcterms:created xsi:type="dcterms:W3CDTF">2016-09-27T15:13:08Z</dcterms:created>
  <dcterms:modified xsi:type="dcterms:W3CDTF">2016-10-25T16:10:07Z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0x0101006E56B4D1795A2E4DB2F0B01679ED314A00EB58109430BB2344BA7FDD945FCD2DD0</vt:lpwstr>
  </property>
  <property fmtid="{D5CDD505-2E9C-101B-9397-08002B2CF9AE}" pid="3" name="_docset_NoMedatataSyncRequired">
    <vt:lpwstr>False</vt:lpwstr>
  </property>
</Properties>
</file>